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 filterPrivacy="1" codeName="EstaPastaDeTrabalho" hidePivotFieldList="1"/>
  <xr:revisionPtr revIDLastSave="0" documentId="13_ncr:1_{9E39695F-793C-0646-AE7B-06F678449B07}" xr6:coauthVersionLast="47" xr6:coauthVersionMax="47" xr10:uidLastSave="{00000000-0000-0000-0000-000000000000}"/>
  <workbookProtection workbookAlgorithmName="SHA-512" workbookHashValue="Ti0TjLFk9do0wy9Ctpnj1OV5MGT/IKLq5f2iOEwSXhBADo5tz2qC3/kmoGiEjIEgNbfsBhtfBjUc90pUADNfpQ==" workbookSaltValue="b0/HyFgwx5BOyTznQNTYQA==" workbookSpinCount="100000" lockStructure="1"/>
  <bookViews>
    <workbookView xWindow="0" yWindow="740" windowWidth="29400" windowHeight="16700" tabRatio="572" activeTab="1" xr2:uid="{00000000-000D-0000-FFFF-FFFF00000000}"/>
  </bookViews>
  <sheets>
    <sheet name="Instruções de Uso" sheetId="12" r:id="rId1"/>
    <sheet name="Calculadora" sheetId="1" r:id="rId2"/>
    <sheet name="Cálculo" sheetId="4" state="hidden" r:id="rId3"/>
    <sheet name="Base Gráfico" sheetId="10" state="hidden" r:id="rId4"/>
    <sheet name="Dados Gráfico" sheetId="9" state="hidden" r:id="rId5"/>
    <sheet name="Base" sheetId="6" state="hidden" r:id="rId6"/>
    <sheet name="Planilha2" sheetId="11" state="hidden" r:id="rId7"/>
    <sheet name="Inputs" sheetId="5" state="hidden" r:id="rId8"/>
  </sheets>
  <definedNames>
    <definedName name="_xlnm._FilterDatabase" localSheetId="5" hidden="1">Base!$A$1:$L$5820</definedName>
    <definedName name="_xlnm._FilterDatabase" localSheetId="4" hidden="1">'Dados Gráfico'!$A$1:$B$20</definedName>
    <definedName name="Estado">Inputs!$F$1:$J$1</definedName>
    <definedName name="Município">Inputs!$C$27:$C$294</definedName>
    <definedName name="_xlnm.Print_Titles" localSheetId="1">Calculadora!$12:$12</definedName>
    <definedName name="RJ">Inputs!$I$2:$I$55</definedName>
    <definedName name="Segmento">Inputs!$H$2:$H$5</definedName>
    <definedName name="SP">Inputs!$J$2:$J$215</definedName>
    <definedName name="UF">Inputs!$F$2:$F$20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1" l="1"/>
  <c r="M515" i="4"/>
  <c r="L345" i="4"/>
  <c r="L332" i="4"/>
  <c r="L333" i="4"/>
  <c r="L334" i="4"/>
  <c r="L335" i="4"/>
  <c r="L336" i="4"/>
  <c r="L337" i="4"/>
  <c r="L338" i="4"/>
  <c r="L339" i="4"/>
  <c r="L340" i="4"/>
  <c r="L341" i="4"/>
  <c r="L342" i="4"/>
  <c r="L331" i="4"/>
  <c r="G345" i="4"/>
  <c r="H318" i="4"/>
  <c r="Q926" i="4"/>
  <c r="P926" i="4" s="1"/>
  <c r="Q925" i="4"/>
  <c r="P925" i="4" s="1"/>
  <c r="Q924" i="4"/>
  <c r="P924" i="4" s="1"/>
  <c r="Q923" i="4"/>
  <c r="P923" i="4"/>
  <c r="AD15" i="4"/>
  <c r="AD4" i="4"/>
  <c r="AF4" i="4" s="1"/>
  <c r="AD5" i="4"/>
  <c r="AF5" i="4" s="1"/>
  <c r="AD3" i="4"/>
  <c r="AF3" i="4" s="1"/>
  <c r="AB6" i="4"/>
  <c r="AD6" i="4" s="1"/>
  <c r="AF6" i="4" s="1"/>
  <c r="AF14" i="4" l="1"/>
  <c r="AF15" i="4" s="1"/>
  <c r="AG15" i="4" s="1"/>
  <c r="Z60" i="4"/>
  <c r="Y29" i="4"/>
  <c r="Y26" i="4"/>
  <c r="Y25" i="4"/>
  <c r="Y24" i="4"/>
  <c r="Y23" i="4"/>
  <c r="Y22" i="4"/>
  <c r="Y21" i="4"/>
  <c r="Y20" i="4"/>
  <c r="Y19" i="4"/>
  <c r="Y18" i="4"/>
  <c r="Y17" i="4"/>
  <c r="Y14" i="4"/>
  <c r="Y13" i="4"/>
  <c r="Y12" i="4"/>
  <c r="Y11" i="4"/>
  <c r="Y10" i="4"/>
  <c r="Y9" i="4"/>
  <c r="Y6" i="4"/>
  <c r="Y5" i="4"/>
  <c r="Y4" i="4"/>
  <c r="Y3" i="4"/>
  <c r="AG4" i="4"/>
  <c r="AG5" i="4"/>
  <c r="AG6" i="4"/>
  <c r="AG7" i="4"/>
  <c r="AG8" i="4"/>
  <c r="AG9" i="4"/>
  <c r="AG10" i="4"/>
  <c r="AG11" i="4"/>
  <c r="AG12" i="4"/>
  <c r="AG3" i="4"/>
  <c r="Z57" i="4"/>
  <c r="Z56" i="4"/>
  <c r="Z55" i="4"/>
  <c r="Z54" i="4"/>
  <c r="Z53" i="4"/>
  <c r="Z52" i="4"/>
  <c r="Z51" i="4"/>
  <c r="Z50" i="4"/>
  <c r="Z49" i="4"/>
  <c r="Z48" i="4"/>
  <c r="Z45" i="4"/>
  <c r="Z44" i="4"/>
  <c r="Z42" i="4"/>
  <c r="Z41" i="4"/>
  <c r="Z40" i="4"/>
  <c r="Z37" i="4"/>
  <c r="Z36" i="4"/>
  <c r="Z35" i="4"/>
  <c r="Z34" i="4"/>
  <c r="G152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0" i="4"/>
  <c r="G140" i="4"/>
  <c r="H139" i="4"/>
  <c r="G139" i="4"/>
  <c r="H138" i="4"/>
  <c r="G138" i="4"/>
  <c r="H137" i="4"/>
  <c r="G137" i="4"/>
  <c r="H134" i="4"/>
  <c r="G134" i="4"/>
  <c r="H133" i="4"/>
  <c r="G133" i="4"/>
  <c r="H132" i="4"/>
  <c r="G132" i="4"/>
  <c r="H131" i="4"/>
  <c r="G131" i="4"/>
  <c r="H130" i="4"/>
  <c r="G130" i="4"/>
  <c r="H104" i="4"/>
  <c r="G104" i="4"/>
  <c r="H103" i="4"/>
  <c r="G103" i="4"/>
  <c r="H102" i="4"/>
  <c r="G102" i="4"/>
  <c r="H101" i="4"/>
  <c r="G101" i="4"/>
  <c r="H100" i="4"/>
  <c r="G100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15" i="4"/>
  <c r="O82" i="4"/>
  <c r="N66" i="4"/>
  <c r="N67" i="4"/>
  <c r="N68" i="4"/>
  <c r="N69" i="4"/>
  <c r="N70" i="4"/>
  <c r="N71" i="4"/>
  <c r="N72" i="4"/>
  <c r="N73" i="4"/>
  <c r="N77" i="4"/>
  <c r="N78" i="4"/>
  <c r="N79" i="4"/>
  <c r="N80" i="4"/>
  <c r="N81" i="4"/>
  <c r="N82" i="4"/>
  <c r="N83" i="4"/>
  <c r="N86" i="4"/>
  <c r="N87" i="4"/>
  <c r="N88" i="4"/>
  <c r="N89" i="4"/>
  <c r="N90" i="4"/>
  <c r="N91" i="4"/>
  <c r="O91" i="4"/>
  <c r="O90" i="4"/>
  <c r="O89" i="4"/>
  <c r="O88" i="4"/>
  <c r="O87" i="4"/>
  <c r="O86" i="4"/>
  <c r="O83" i="4"/>
  <c r="O81" i="4"/>
  <c r="O80" i="4"/>
  <c r="O79" i="4"/>
  <c r="O78" i="4"/>
  <c r="O77" i="4"/>
  <c r="O67" i="4"/>
  <c r="O68" i="4"/>
  <c r="O69" i="4"/>
  <c r="O70" i="4"/>
  <c r="O71" i="4"/>
  <c r="O72" i="4"/>
  <c r="O73" i="4"/>
  <c r="O66" i="4"/>
  <c r="Q66" i="4"/>
  <c r="L10" i="4"/>
  <c r="L60" i="4"/>
  <c r="L49" i="4"/>
  <c r="L50" i="4"/>
  <c r="L51" i="4"/>
  <c r="L52" i="4"/>
  <c r="L53" i="4"/>
  <c r="L54" i="4"/>
  <c r="L55" i="4"/>
  <c r="L56" i="4"/>
  <c r="L57" i="4"/>
  <c r="L48" i="4"/>
  <c r="L41" i="4"/>
  <c r="L42" i="4"/>
  <c r="L43" i="4"/>
  <c r="L44" i="4"/>
  <c r="L45" i="4"/>
  <c r="L40" i="4"/>
  <c r="L35" i="4"/>
  <c r="L36" i="4"/>
  <c r="L37" i="4"/>
  <c r="L34" i="4"/>
  <c r="L29" i="4"/>
  <c r="L18" i="4"/>
  <c r="L19" i="4"/>
  <c r="L20" i="4"/>
  <c r="L21" i="4"/>
  <c r="L22" i="4"/>
  <c r="L23" i="4"/>
  <c r="L24" i="4"/>
  <c r="L25" i="4"/>
  <c r="L26" i="4"/>
  <c r="L17" i="4"/>
  <c r="L11" i="4"/>
  <c r="L12" i="4"/>
  <c r="L13" i="4"/>
  <c r="L14" i="4"/>
  <c r="L9" i="4"/>
  <c r="L4" i="4"/>
  <c r="L5" i="4"/>
  <c r="L6" i="4"/>
  <c r="L3" i="4"/>
  <c r="T9" i="4" l="1"/>
  <c r="U9" i="4" s="1"/>
  <c r="Q9" i="4" s="1"/>
  <c r="T3" i="4"/>
  <c r="U3" i="4" s="1"/>
  <c r="Q3" i="4" s="1"/>
  <c r="P3" i="4" s="1"/>
  <c r="T4" i="4"/>
  <c r="U4" i="4" s="1"/>
  <c r="T5" i="4"/>
  <c r="U5" i="4" s="1"/>
  <c r="Q5" i="4" s="1"/>
  <c r="P5" i="4" s="1"/>
  <c r="T6" i="4"/>
  <c r="U6" i="4" s="1"/>
  <c r="T10" i="4"/>
  <c r="U10" i="4" s="1"/>
  <c r="T11" i="4"/>
  <c r="U11" i="4" s="1"/>
  <c r="Q11" i="4" s="1"/>
  <c r="P11" i="4" s="1"/>
  <c r="T12" i="4"/>
  <c r="U12" i="4" s="1"/>
  <c r="T13" i="4"/>
  <c r="U13" i="4" s="1"/>
  <c r="Q13" i="4" s="1"/>
  <c r="P13" i="4" s="1"/>
  <c r="T14" i="4"/>
  <c r="U14" i="4" s="1"/>
  <c r="Q17" i="4"/>
  <c r="P17" i="4" s="1"/>
  <c r="T17" i="4"/>
  <c r="U17" i="4" s="1"/>
  <c r="Q18" i="4"/>
  <c r="P18" i="4" s="1"/>
  <c r="T18" i="4"/>
  <c r="U18" i="4" s="1"/>
  <c r="Q19" i="4"/>
  <c r="P19" i="4" s="1"/>
  <c r="T19" i="4"/>
  <c r="U19" i="4" s="1"/>
  <c r="Q20" i="4"/>
  <c r="P20" i="4" s="1"/>
  <c r="T20" i="4"/>
  <c r="U20" i="4" s="1"/>
  <c r="Q21" i="4"/>
  <c r="P21" i="4" s="1"/>
  <c r="T21" i="4"/>
  <c r="U21" i="4" s="1"/>
  <c r="Q22" i="4"/>
  <c r="P22" i="4" s="1"/>
  <c r="T22" i="4"/>
  <c r="U22" i="4" s="1"/>
  <c r="Q23" i="4"/>
  <c r="P23" i="4" s="1"/>
  <c r="T23" i="4"/>
  <c r="U23" i="4" s="1"/>
  <c r="Q24" i="4"/>
  <c r="P24" i="4" s="1"/>
  <c r="T24" i="4"/>
  <c r="U24" i="4" s="1"/>
  <c r="Q25" i="4"/>
  <c r="P25" i="4" s="1"/>
  <c r="T25" i="4"/>
  <c r="U25" i="4" s="1"/>
  <c r="Q26" i="4"/>
  <c r="P26" i="4" s="1"/>
  <c r="T26" i="4"/>
  <c r="U26" i="4" s="1"/>
  <c r="Q29" i="4"/>
  <c r="P29" i="4" s="1"/>
  <c r="T34" i="4"/>
  <c r="T35" i="4"/>
  <c r="U35" i="4" s="1"/>
  <c r="Q35" i="4" s="1"/>
  <c r="P35" i="4" s="1"/>
  <c r="T36" i="4"/>
  <c r="T37" i="4"/>
  <c r="U37" i="4" s="1"/>
  <c r="Q37" i="4" s="1"/>
  <c r="P37" i="4" s="1"/>
  <c r="T40" i="4"/>
  <c r="T41" i="4"/>
  <c r="U41" i="4" s="1"/>
  <c r="Q41" i="4" s="1"/>
  <c r="P41" i="4" s="1"/>
  <c r="T42" i="4"/>
  <c r="T43" i="4"/>
  <c r="U43" i="4" s="1"/>
  <c r="Q43" i="4" s="1"/>
  <c r="P43" i="4" s="1"/>
  <c r="T44" i="4"/>
  <c r="T45" i="4"/>
  <c r="U45" i="4" s="1"/>
  <c r="Q45" i="4" s="1"/>
  <c r="P45" i="4" s="1"/>
  <c r="T48" i="4"/>
  <c r="T49" i="4"/>
  <c r="U49" i="4" s="1"/>
  <c r="Q49" i="4" s="1"/>
  <c r="P49" i="4" s="1"/>
  <c r="T50" i="4"/>
  <c r="T51" i="4"/>
  <c r="U51" i="4" s="1"/>
  <c r="Q51" i="4" s="1"/>
  <c r="P51" i="4" s="1"/>
  <c r="T52" i="4"/>
  <c r="T53" i="4"/>
  <c r="U53" i="4" s="1"/>
  <c r="Q53" i="4" s="1"/>
  <c r="T54" i="4"/>
  <c r="T55" i="4"/>
  <c r="U55" i="4" s="1"/>
  <c r="Q55" i="4" s="1"/>
  <c r="P55" i="4" s="1"/>
  <c r="T56" i="4"/>
  <c r="T57" i="4"/>
  <c r="U57" i="4" s="1"/>
  <c r="Q57" i="4" s="1"/>
  <c r="P57" i="4" s="1"/>
  <c r="Q60" i="4"/>
  <c r="P60" i="4" s="1"/>
  <c r="P66" i="4"/>
  <c r="Q67" i="4"/>
  <c r="P67" i="4" s="1"/>
  <c r="Q68" i="4"/>
  <c r="P68" i="4" s="1"/>
  <c r="S68" i="4"/>
  <c r="U69" i="4" s="1"/>
  <c r="Q69" i="4"/>
  <c r="P69" i="4" s="1"/>
  <c r="Q70" i="4"/>
  <c r="P70" i="4" s="1"/>
  <c r="Q71" i="4"/>
  <c r="P71" i="4" s="1"/>
  <c r="Q72" i="4"/>
  <c r="P72" i="4" s="1"/>
  <c r="S72" i="4"/>
  <c r="U73" i="4" s="1"/>
  <c r="Q73" i="4"/>
  <c r="P73" i="4" s="1"/>
  <c r="Q76" i="4"/>
  <c r="P76" i="4" s="1"/>
  <c r="Q77" i="4"/>
  <c r="P77" i="4" s="1"/>
  <c r="Q78" i="4"/>
  <c r="P78" i="4" s="1"/>
  <c r="Q79" i="4"/>
  <c r="P79" i="4" s="1"/>
  <c r="Q80" i="4"/>
  <c r="P80" i="4" s="1"/>
  <c r="Q81" i="4"/>
  <c r="P81" i="4" s="1"/>
  <c r="Q82" i="4"/>
  <c r="P82" i="4" s="1"/>
  <c r="Q83" i="4"/>
  <c r="P83" i="4" s="1"/>
  <c r="Q86" i="4"/>
  <c r="P86" i="4" s="1"/>
  <c r="Q87" i="4"/>
  <c r="P87" i="4" s="1"/>
  <c r="Q88" i="4"/>
  <c r="P88" i="4" s="1"/>
  <c r="Q89" i="4"/>
  <c r="P89" i="4" s="1"/>
  <c r="Q90" i="4"/>
  <c r="P90" i="4" s="1"/>
  <c r="Q91" i="4"/>
  <c r="P91" i="4" s="1"/>
  <c r="Q94" i="4"/>
  <c r="P94" i="4" s="1"/>
  <c r="Q100" i="4"/>
  <c r="P100" i="4" s="1"/>
  <c r="Q101" i="4"/>
  <c r="P101" i="4" s="1"/>
  <c r="Q102" i="4"/>
  <c r="P102" i="4" s="1"/>
  <c r="S102" i="4"/>
  <c r="U103" i="4" s="1"/>
  <c r="Q103" i="4"/>
  <c r="P103" i="4" s="1"/>
  <c r="Q104" i="4"/>
  <c r="P104" i="4" s="1"/>
  <c r="S106" i="4"/>
  <c r="U107" i="4" s="1"/>
  <c r="Q107" i="4"/>
  <c r="P107" i="4" s="1"/>
  <c r="Q108" i="4"/>
  <c r="P108" i="4" s="1"/>
  <c r="Q109" i="4"/>
  <c r="P109" i="4" s="1"/>
  <c r="Q110" i="4"/>
  <c r="P110" i="4" s="1"/>
  <c r="Q111" i="4"/>
  <c r="P111" i="4" s="1"/>
  <c r="Q112" i="4"/>
  <c r="P112" i="4" s="1"/>
  <c r="S132" i="4"/>
  <c r="U133" i="4" s="1"/>
  <c r="S136" i="4"/>
  <c r="U137" i="4" s="1"/>
  <c r="Q158" i="4"/>
  <c r="Q159" i="4"/>
  <c r="P159" i="4" s="1"/>
  <c r="Q160" i="4"/>
  <c r="P160" i="4" s="1"/>
  <c r="Q161" i="4"/>
  <c r="P161" i="4" s="1"/>
  <c r="Q164" i="4"/>
  <c r="P164" i="4" s="1"/>
  <c r="Q165" i="4"/>
  <c r="P165" i="4" s="1"/>
  <c r="Q166" i="4"/>
  <c r="P166" i="4" s="1"/>
  <c r="Q167" i="4"/>
  <c r="P167" i="4" s="1"/>
  <c r="Q168" i="4"/>
  <c r="P168" i="4" s="1"/>
  <c r="Q171" i="4"/>
  <c r="P171" i="4" s="1"/>
  <c r="Q172" i="4"/>
  <c r="P172" i="4" s="1"/>
  <c r="Q173" i="4"/>
  <c r="P173" i="4" s="1"/>
  <c r="Q174" i="4"/>
  <c r="P174" i="4" s="1"/>
  <c r="Q175" i="4"/>
  <c r="P175" i="4" s="1"/>
  <c r="Q176" i="4"/>
  <c r="P176" i="4" s="1"/>
  <c r="Q177" i="4"/>
  <c r="P177" i="4" s="1"/>
  <c r="Q178" i="4"/>
  <c r="P178" i="4" s="1"/>
  <c r="Q181" i="4"/>
  <c r="P181" i="4" s="1"/>
  <c r="Q188" i="4"/>
  <c r="P188" i="4" s="1"/>
  <c r="Q189" i="4"/>
  <c r="P189" i="4" s="1"/>
  <c r="Q190" i="4"/>
  <c r="P190" i="4" s="1"/>
  <c r="Q191" i="4"/>
  <c r="P191" i="4" s="1"/>
  <c r="Q192" i="4"/>
  <c r="P192" i="4" s="1"/>
  <c r="Q195" i="4"/>
  <c r="P195" i="4" s="1"/>
  <c r="Q196" i="4"/>
  <c r="P196" i="4" s="1"/>
  <c r="Q197" i="4"/>
  <c r="P197" i="4" s="1"/>
  <c r="Q198" i="4"/>
  <c r="P198" i="4" s="1"/>
  <c r="Q199" i="4"/>
  <c r="P199" i="4" s="1"/>
  <c r="Q200" i="4"/>
  <c r="P200" i="4" s="1"/>
  <c r="Q201" i="4"/>
  <c r="P201" i="4" s="1"/>
  <c r="Q202" i="4"/>
  <c r="P202" i="4" s="1"/>
  <c r="Q203" i="4"/>
  <c r="P203" i="4" s="1"/>
  <c r="Q204" i="4"/>
  <c r="P204" i="4" s="1"/>
  <c r="Q207" i="4"/>
  <c r="P207" i="4" s="1"/>
  <c r="Q208" i="4"/>
  <c r="P208" i="4" s="1"/>
  <c r="Q209" i="4"/>
  <c r="P209" i="4" s="1"/>
  <c r="Q210" i="4"/>
  <c r="P210" i="4" s="1"/>
  <c r="Q211" i="4"/>
  <c r="P211" i="4" s="1"/>
  <c r="Q212" i="4"/>
  <c r="P212" i="4" s="1"/>
  <c r="Q213" i="4"/>
  <c r="P213" i="4" s="1"/>
  <c r="Q214" i="4"/>
  <c r="P214" i="4" s="1"/>
  <c r="Q215" i="4"/>
  <c r="P215" i="4" s="1"/>
  <c r="Q218" i="4"/>
  <c r="P218" i="4" s="1"/>
  <c r="Q224" i="4"/>
  <c r="Q225" i="4"/>
  <c r="Q228" i="4"/>
  <c r="Q229" i="4"/>
  <c r="Q230" i="4"/>
  <c r="Q231" i="4"/>
  <c r="Q234" i="4"/>
  <c r="Q235" i="4"/>
  <c r="Q236" i="4"/>
  <c r="Q237" i="4"/>
  <c r="Q238" i="4"/>
  <c r="Q239" i="4"/>
  <c r="Q240" i="4"/>
  <c r="Q241" i="4"/>
  <c r="Q242" i="4"/>
  <c r="Q245" i="4"/>
  <c r="Q351" i="4"/>
  <c r="Q352" i="4"/>
  <c r="Q353" i="4"/>
  <c r="Q354" i="4"/>
  <c r="Q355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8" i="4"/>
  <c r="Q394" i="4"/>
  <c r="P394" i="4" s="1"/>
  <c r="Q397" i="4"/>
  <c r="P397" i="4" s="1"/>
  <c r="Q398" i="4"/>
  <c r="P398" i="4" s="1"/>
  <c r="Q399" i="4"/>
  <c r="P399" i="4" s="1"/>
  <c r="Q400" i="4"/>
  <c r="P400" i="4" s="1"/>
  <c r="Q401" i="4"/>
  <c r="P401" i="4" s="1"/>
  <c r="Q404" i="4"/>
  <c r="P404" i="4" s="1"/>
  <c r="Q405" i="4"/>
  <c r="P405" i="4" s="1"/>
  <c r="Q406" i="4"/>
  <c r="P406" i="4" s="1"/>
  <c r="Q407" i="4"/>
  <c r="P407" i="4" s="1"/>
  <c r="Q408" i="4"/>
  <c r="P408" i="4" s="1"/>
  <c r="Q409" i="4"/>
  <c r="P409" i="4" s="1"/>
  <c r="Q410" i="4"/>
  <c r="P410" i="4" s="1"/>
  <c r="Q411" i="4"/>
  <c r="P411" i="4" s="1"/>
  <c r="Q412" i="4"/>
  <c r="P412" i="4" s="1"/>
  <c r="Q413" i="4"/>
  <c r="P413" i="4" s="1"/>
  <c r="Q414" i="4"/>
  <c r="P414" i="4" s="1"/>
  <c r="Q417" i="4"/>
  <c r="P417" i="4" s="1"/>
  <c r="Q423" i="4"/>
  <c r="Q424" i="4"/>
  <c r="Q425" i="4"/>
  <c r="Q426" i="4"/>
  <c r="Q429" i="4"/>
  <c r="Q430" i="4"/>
  <c r="Q431" i="4"/>
  <c r="Q432" i="4"/>
  <c r="Q433" i="4"/>
  <c r="Q434" i="4"/>
  <c r="Q437" i="4"/>
  <c r="Q438" i="4"/>
  <c r="Q439" i="4"/>
  <c r="Q440" i="4"/>
  <c r="Q441" i="4"/>
  <c r="Q442" i="4"/>
  <c r="Q443" i="4"/>
  <c r="Q444" i="4"/>
  <c r="Q445" i="4"/>
  <c r="Q446" i="4"/>
  <c r="Q447" i="4"/>
  <c r="Q450" i="4"/>
  <c r="Q456" i="4"/>
  <c r="Q457" i="4"/>
  <c r="Q458" i="4"/>
  <c r="Q459" i="4"/>
  <c r="Q460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91" i="4"/>
  <c r="Q492" i="4"/>
  <c r="Q493" i="4"/>
  <c r="Q494" i="4"/>
  <c r="Q495" i="4"/>
  <c r="P499" i="4"/>
  <c r="Q499" i="4"/>
  <c r="P504" i="4"/>
  <c r="Q504" i="4"/>
  <c r="Q509" i="4"/>
  <c r="Q515" i="4"/>
  <c r="Q516" i="4"/>
  <c r="Q519" i="4"/>
  <c r="Q520" i="4"/>
  <c r="Q521" i="4"/>
  <c r="Q522" i="4"/>
  <c r="Q523" i="4"/>
  <c r="Q524" i="4"/>
  <c r="Q525" i="4"/>
  <c r="Q526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3" i="4"/>
  <c r="Q549" i="4"/>
  <c r="Q552" i="4"/>
  <c r="Q553" i="4"/>
  <c r="Q554" i="4"/>
  <c r="Q555" i="4"/>
  <c r="Q556" i="4"/>
  <c r="Q557" i="4"/>
  <c r="Q560" i="4"/>
  <c r="Q561" i="4"/>
  <c r="Q562" i="4"/>
  <c r="Q563" i="4"/>
  <c r="Q564" i="4"/>
  <c r="Q565" i="4"/>
  <c r="Q566" i="4"/>
  <c r="Q567" i="4"/>
  <c r="Q568" i="4"/>
  <c r="Q571" i="4"/>
  <c r="Q572" i="4"/>
  <c r="Q573" i="4"/>
  <c r="Q574" i="4"/>
  <c r="Q575" i="4"/>
  <c r="Q576" i="4"/>
  <c r="Q577" i="4"/>
  <c r="Q578" i="4"/>
  <c r="Q579" i="4"/>
  <c r="Q582" i="4"/>
  <c r="Q589" i="4"/>
  <c r="Q590" i="4"/>
  <c r="Q591" i="4"/>
  <c r="Q592" i="4"/>
  <c r="Q593" i="4"/>
  <c r="Q594" i="4"/>
  <c r="Q598" i="4"/>
  <c r="Q599" i="4"/>
  <c r="Q600" i="4"/>
  <c r="Q601" i="4"/>
  <c r="Q602" i="4"/>
  <c r="Q603" i="4"/>
  <c r="Q606" i="4"/>
  <c r="Q607" i="4"/>
  <c r="Q608" i="4"/>
  <c r="Q609" i="4"/>
  <c r="Q610" i="4"/>
  <c r="Q611" i="4"/>
  <c r="Q750" i="4"/>
  <c r="Q751" i="4"/>
  <c r="Q754" i="4"/>
  <c r="Q755" i="4"/>
  <c r="Q756" i="4"/>
  <c r="Q757" i="4"/>
  <c r="Q758" i="4"/>
  <c r="Q759" i="4"/>
  <c r="Q760" i="4"/>
  <c r="Q761" i="4"/>
  <c r="Q762" i="4"/>
  <c r="Q763" i="4"/>
  <c r="Q766" i="4"/>
  <c r="Q767" i="4"/>
  <c r="Q768" i="4"/>
  <c r="Q769" i="4"/>
  <c r="Q770" i="4"/>
  <c r="Q771" i="4"/>
  <c r="Q772" i="4"/>
  <c r="Q773" i="4"/>
  <c r="Q774" i="4"/>
  <c r="Q775" i="4"/>
  <c r="Q778" i="4"/>
  <c r="Q900" i="4"/>
  <c r="P900" i="4" s="1"/>
  <c r="Q901" i="4"/>
  <c r="P901" i="4" s="1"/>
  <c r="Q902" i="4"/>
  <c r="P902" i="4" s="1"/>
  <c r="Q903" i="4"/>
  <c r="P903" i="4" s="1"/>
  <c r="Q904" i="4"/>
  <c r="P904" i="4" s="1"/>
  <c r="Q905" i="4"/>
  <c r="P905" i="4" s="1"/>
  <c r="Q908" i="4"/>
  <c r="P908" i="4" s="1"/>
  <c r="Q909" i="4"/>
  <c r="P909" i="4" s="1"/>
  <c r="Q910" i="4"/>
  <c r="P910" i="4" s="1"/>
  <c r="Q911" i="4"/>
  <c r="P911" i="4" s="1"/>
  <c r="Q912" i="4"/>
  <c r="P912" i="4" s="1"/>
  <c r="Q913" i="4"/>
  <c r="P913" i="4" s="1"/>
  <c r="Q916" i="4"/>
  <c r="P916" i="4" s="1"/>
  <c r="Q917" i="4"/>
  <c r="P917" i="4" s="1"/>
  <c r="Q918" i="4"/>
  <c r="P918" i="4" s="1"/>
  <c r="Q919" i="4"/>
  <c r="P919" i="4" s="1"/>
  <c r="Q920" i="4"/>
  <c r="P920" i="4" s="1"/>
  <c r="Q921" i="4"/>
  <c r="P921" i="4" s="1"/>
  <c r="Q922" i="4"/>
  <c r="P922" i="4" s="1"/>
  <c r="Q927" i="4"/>
  <c r="P927" i="4" s="1"/>
  <c r="N159" i="4"/>
  <c r="L187" i="4"/>
  <c r="Q187" i="4" s="1"/>
  <c r="N260" i="4"/>
  <c r="N298" i="4"/>
  <c r="N299" i="4" s="1"/>
  <c r="N300" i="4" s="1"/>
  <c r="N320" i="4"/>
  <c r="Q320" i="4" s="1"/>
  <c r="P320" i="4" s="1"/>
  <c r="N321" i="4"/>
  <c r="Q321" i="4" s="1"/>
  <c r="P321" i="4" s="1"/>
  <c r="N322" i="4"/>
  <c r="Q322" i="4" s="1"/>
  <c r="P322" i="4" s="1"/>
  <c r="N325" i="4"/>
  <c r="Q325" i="4" s="1"/>
  <c r="P325" i="4" s="1"/>
  <c r="N326" i="4"/>
  <c r="Q326" i="4" s="1"/>
  <c r="P326" i="4" s="1"/>
  <c r="N327" i="4"/>
  <c r="Q327" i="4" s="1"/>
  <c r="P327" i="4" s="1"/>
  <c r="N328" i="4"/>
  <c r="Q328" i="4" s="1"/>
  <c r="P328" i="4" s="1"/>
  <c r="L930" i="4"/>
  <c r="Q930" i="4" s="1"/>
  <c r="P930" i="4" s="1"/>
  <c r="J114" i="6"/>
  <c r="J113" i="6"/>
  <c r="J112" i="6"/>
  <c r="J111" i="6"/>
  <c r="J110" i="6"/>
  <c r="J109" i="6"/>
  <c r="J108" i="6"/>
  <c r="J107" i="6"/>
  <c r="J106" i="6"/>
  <c r="J105" i="6"/>
  <c r="J97" i="6"/>
  <c r="K97" i="6"/>
  <c r="J98" i="6"/>
  <c r="K98" i="6"/>
  <c r="J99" i="6"/>
  <c r="K99" i="6"/>
  <c r="J100" i="6"/>
  <c r="K100" i="6"/>
  <c r="J101" i="6"/>
  <c r="K101" i="6"/>
  <c r="J102" i="6"/>
  <c r="K102" i="6"/>
  <c r="J103" i="6"/>
  <c r="K103" i="6"/>
  <c r="J104" i="6"/>
  <c r="K104" i="6"/>
  <c r="K96" i="6"/>
  <c r="J96" i="6"/>
  <c r="K89" i="6"/>
  <c r="K90" i="6"/>
  <c r="K91" i="6"/>
  <c r="K92" i="6"/>
  <c r="K93" i="6"/>
  <c r="K94" i="6"/>
  <c r="K95" i="6"/>
  <c r="K88" i="6"/>
  <c r="J89" i="6"/>
  <c r="J90" i="6"/>
  <c r="J91" i="6"/>
  <c r="J92" i="6"/>
  <c r="J93" i="6"/>
  <c r="J94" i="6"/>
  <c r="J95" i="6"/>
  <c r="J88" i="6"/>
  <c r="H122" i="4"/>
  <c r="H121" i="4"/>
  <c r="H120" i="4"/>
  <c r="H119" i="4"/>
  <c r="H118" i="4"/>
  <c r="H117" i="4"/>
  <c r="H116" i="4"/>
  <c r="G122" i="4"/>
  <c r="Q122" i="4" s="1"/>
  <c r="G121" i="4"/>
  <c r="Q121" i="4" s="1"/>
  <c r="G120" i="4"/>
  <c r="Q120" i="4" s="1"/>
  <c r="P120" i="4" s="1"/>
  <c r="G119" i="4"/>
  <c r="G118" i="4"/>
  <c r="G117" i="4"/>
  <c r="Q117" i="4" s="1"/>
  <c r="G116" i="4"/>
  <c r="Q116" i="4" s="1"/>
  <c r="P116" i="4" s="1"/>
  <c r="G115" i="4"/>
  <c r="G125" i="4"/>
  <c r="P122" i="4" l="1"/>
  <c r="P117" i="4"/>
  <c r="Q14" i="4"/>
  <c r="P14" i="4" s="1"/>
  <c r="Q12" i="4"/>
  <c r="P12" i="4" s="1"/>
  <c r="Q10" i="4"/>
  <c r="P10" i="4" s="1"/>
  <c r="P9" i="4"/>
  <c r="Q6" i="4"/>
  <c r="P6" i="4" s="1"/>
  <c r="Q4" i="4"/>
  <c r="P4" i="4" s="1"/>
  <c r="P53" i="4"/>
  <c r="R76" i="4" a="1"/>
  <c r="R76" i="4" s="1"/>
  <c r="P121" i="4"/>
  <c r="U56" i="4"/>
  <c r="Q56" i="4" s="1"/>
  <c r="U54" i="4"/>
  <c r="Q54" i="4" s="1"/>
  <c r="U52" i="4"/>
  <c r="Q52" i="4" s="1"/>
  <c r="P52" i="4" s="1"/>
  <c r="U50" i="4"/>
  <c r="Q50" i="4" s="1"/>
  <c r="P50" i="4" s="1"/>
  <c r="U48" i="4"/>
  <c r="Q48" i="4" s="1"/>
  <c r="U44" i="4"/>
  <c r="Q44" i="4" s="1"/>
  <c r="U42" i="4"/>
  <c r="Q42" i="4" s="1"/>
  <c r="P42" i="4" s="1"/>
  <c r="U40" i="4"/>
  <c r="Q40" i="4" s="1"/>
  <c r="P40" i="4" s="1"/>
  <c r="U36" i="4"/>
  <c r="Q36" i="4" s="1"/>
  <c r="U34" i="4"/>
  <c r="Q34" i="4" s="1"/>
  <c r="Q125" i="4"/>
  <c r="P125" i="4" s="1"/>
  <c r="Q119" i="4"/>
  <c r="P119" i="4" s="1"/>
  <c r="Q115" i="4"/>
  <c r="P115" i="4" s="1"/>
  <c r="Q118" i="4"/>
  <c r="P118" i="4" s="1"/>
  <c r="K61" i="6"/>
  <c r="P56" i="4" l="1"/>
  <c r="P36" i="4"/>
  <c r="P34" i="4"/>
  <c r="P54" i="4"/>
  <c r="P44" i="4"/>
  <c r="P48" i="4"/>
  <c r="J1497" i="6"/>
  <c r="K1497" i="6"/>
  <c r="J1498" i="6"/>
  <c r="K1498" i="6"/>
  <c r="J1499" i="6"/>
  <c r="K1499" i="6"/>
  <c r="J1500" i="6"/>
  <c r="K1500" i="6"/>
  <c r="J1501" i="6"/>
  <c r="K1501" i="6"/>
  <c r="J1502" i="6"/>
  <c r="K1502" i="6"/>
  <c r="J1503" i="6"/>
  <c r="K1503" i="6"/>
  <c r="J1504" i="6"/>
  <c r="K1504" i="6"/>
  <c r="J1505" i="6"/>
  <c r="K1505" i="6"/>
  <c r="J1506" i="6"/>
  <c r="K1506" i="6"/>
  <c r="J1507" i="6"/>
  <c r="K1507" i="6"/>
  <c r="J1508" i="6"/>
  <c r="K1508" i="6"/>
  <c r="J1509" i="6"/>
  <c r="K1509" i="6"/>
  <c r="J1510" i="6"/>
  <c r="K1510" i="6"/>
  <c r="J1511" i="6"/>
  <c r="K1511" i="6"/>
  <c r="J1512" i="6"/>
  <c r="K1512" i="6"/>
  <c r="J1513" i="6"/>
  <c r="K1513" i="6"/>
  <c r="J1514" i="6"/>
  <c r="K1514" i="6"/>
  <c r="J1515" i="6"/>
  <c r="K1515" i="6"/>
  <c r="J1516" i="6"/>
  <c r="K1516" i="6"/>
  <c r="J1517" i="6"/>
  <c r="K1517" i="6"/>
  <c r="J1518" i="6"/>
  <c r="K1518" i="6"/>
  <c r="J1519" i="6"/>
  <c r="G445" i="10" a="1"/>
  <c r="G445" i="10" s="1"/>
  <c r="G68" i="10" a="1"/>
  <c r="G68" i="10" s="1"/>
  <c r="H97" i="10" a="1"/>
  <c r="H97" i="10" s="1"/>
  <c r="G503" i="10" a="1"/>
  <c r="G503" i="10" s="1"/>
  <c r="H503" i="10" a="1"/>
  <c r="H503" i="10" s="1"/>
  <c r="J316" i="6"/>
  <c r="H416" i="10" a="1"/>
  <c r="H416" i="10" s="1"/>
  <c r="H213" i="10" a="1"/>
  <c r="H213" i="10" s="1"/>
  <c r="G213" i="10" a="1"/>
  <c r="G213" i="10" s="1"/>
  <c r="H532" i="10" a="1"/>
  <c r="H532" i="10" s="1"/>
  <c r="H474" i="10" a="1"/>
  <c r="H474" i="10" s="1"/>
  <c r="H445" i="10" a="1"/>
  <c r="H445" i="10" s="1"/>
  <c r="H387" i="10" a="1"/>
  <c r="H387" i="10" s="1"/>
  <c r="H358" i="10" a="1"/>
  <c r="H358" i="10" s="1"/>
  <c r="H329" i="10" a="1"/>
  <c r="H329" i="10" s="1"/>
  <c r="H300" i="10" a="1"/>
  <c r="H300" i="10" s="1"/>
  <c r="G300" i="10" a="1"/>
  <c r="G300" i="10" s="1"/>
  <c r="H271" i="10" a="1"/>
  <c r="H271" i="10" s="1"/>
  <c r="H242" i="10" a="1"/>
  <c r="H242" i="10" s="1"/>
  <c r="H184" i="10" a="1"/>
  <c r="H184" i="10" s="1"/>
  <c r="H155" i="10" a="1"/>
  <c r="H155" i="10" s="1"/>
  <c r="H126" i="10" a="1"/>
  <c r="H126" i="10" s="1"/>
  <c r="H68" i="10" a="1"/>
  <c r="H68" i="10" s="1"/>
  <c r="D71" i="10" s="1" a="1"/>
  <c r="D71" i="10" s="1"/>
  <c r="C71" i="10" s="1"/>
  <c r="H9" i="10" a="1"/>
  <c r="H9" i="10" s="1"/>
  <c r="H39" i="10" a="1"/>
  <c r="H39" i="10" s="1"/>
  <c r="G39" i="10" a="1"/>
  <c r="G39" i="10" s="1"/>
  <c r="Z8" i="1" a="1"/>
  <c r="Z8" i="1" s="1"/>
  <c r="Y8" i="1" a="1"/>
  <c r="Y8" i="1" s="1"/>
  <c r="J328" i="6"/>
  <c r="J329" i="6"/>
  <c r="J330" i="6"/>
  <c r="J331" i="6"/>
  <c r="J332" i="6"/>
  <c r="J333" i="6"/>
  <c r="J334" i="6"/>
  <c r="J335" i="6"/>
  <c r="J336" i="6"/>
  <c r="J327" i="6"/>
  <c r="J243" i="6"/>
  <c r="J244" i="6"/>
  <c r="J245" i="6"/>
  <c r="J246" i="6"/>
  <c r="J247" i="6"/>
  <c r="J248" i="6"/>
  <c r="J249" i="6"/>
  <c r="J250" i="6"/>
  <c r="J251" i="6"/>
  <c r="J252" i="6"/>
  <c r="J253" i="6"/>
  <c r="J242" i="6"/>
  <c r="I14" i="1" l="1" a="1"/>
  <c r="I14" i="1" s="1"/>
  <c r="H14" i="1" s="1"/>
  <c r="D506" i="10" a="1"/>
  <c r="D506" i="10" s="1"/>
  <c r="C506" i="10" s="1"/>
  <c r="D303" i="10" a="1"/>
  <c r="D303" i="10" s="1"/>
  <c r="C303" i="10" s="1"/>
  <c r="D216" i="10" a="1"/>
  <c r="D216" i="10" s="1"/>
  <c r="C216" i="10" s="1"/>
  <c r="D42" i="10" a="1"/>
  <c r="D42" i="10" s="1"/>
  <c r="C42" i="10" s="1"/>
  <c r="G155" i="10" a="1"/>
  <c r="G155" i="10" s="1"/>
  <c r="D158" i="10" s="1" a="1"/>
  <c r="D158" i="10" s="1"/>
  <c r="C158" i="10" s="1"/>
  <c r="G126" i="10" a="1"/>
  <c r="G126" i="10" s="1"/>
  <c r="D129" i="10" s="1" a="1"/>
  <c r="D129" i="10" s="1"/>
  <c r="C129" i="10" s="1"/>
  <c r="G97" i="10" a="1"/>
  <c r="G97" i="10" s="1"/>
  <c r="D100" i="10" s="1" a="1"/>
  <c r="D100" i="10" s="1"/>
  <c r="C100" i="10" s="1"/>
  <c r="G9" i="10" a="1"/>
  <c r="G9" i="10" s="1"/>
  <c r="D12" i="10" s="1" a="1"/>
  <c r="D12" i="10" s="1"/>
  <c r="B153" i="10"/>
  <c r="G532" i="10" a="1"/>
  <c r="G532" i="10" s="1"/>
  <c r="D535" i="10" s="1" a="1"/>
  <c r="D535" i="10" s="1"/>
  <c r="G474" i="10" a="1"/>
  <c r="G474" i="10" s="1"/>
  <c r="D477" i="10" s="1" a="1"/>
  <c r="D477" i="10" s="1"/>
  <c r="C477" i="10" s="1"/>
  <c r="D448" i="10" a="1"/>
  <c r="D448" i="10" s="1"/>
  <c r="C448" i="10" s="1"/>
  <c r="G416" i="10" a="1"/>
  <c r="G416" i="10" s="1"/>
  <c r="D419" i="10" s="1" a="1"/>
  <c r="D419" i="10" s="1"/>
  <c r="C419" i="10" s="1"/>
  <c r="G387" i="10" a="1"/>
  <c r="G387" i="10" s="1"/>
  <c r="D390" i="10" s="1" a="1"/>
  <c r="D390" i="10" s="1"/>
  <c r="C390" i="10" s="1"/>
  <c r="G358" i="10" a="1"/>
  <c r="G358" i="10" s="1"/>
  <c r="D361" i="10" s="1" a="1"/>
  <c r="D361" i="10" s="1"/>
  <c r="C361" i="10" s="1"/>
  <c r="G329" i="10" a="1"/>
  <c r="G329" i="10" s="1"/>
  <c r="D332" i="10" s="1" a="1"/>
  <c r="D332" i="10" s="1"/>
  <c r="C332" i="10" s="1"/>
  <c r="G271" i="10" a="1"/>
  <c r="G271" i="10" s="1"/>
  <c r="D274" i="10" s="1" a="1"/>
  <c r="D274" i="10" s="1"/>
  <c r="C274" i="10" s="1"/>
  <c r="G242" i="10" a="1"/>
  <c r="G242" i="10" s="1"/>
  <c r="D245" i="10" s="1" a="1"/>
  <c r="D245" i="10" s="1"/>
  <c r="C245" i="10" s="1"/>
  <c r="G184" i="10" a="1"/>
  <c r="G184" i="10" s="1"/>
  <c r="D187" i="10" s="1" a="1"/>
  <c r="D187" i="10" s="1"/>
  <c r="C187" i="10" s="1"/>
  <c r="B530" i="10"/>
  <c r="B535" i="10" s="1"/>
  <c r="B501" i="10"/>
  <c r="B506" i="10" s="1"/>
  <c r="B472" i="10"/>
  <c r="B477" i="10" s="1"/>
  <c r="B443" i="10"/>
  <c r="B448" i="10" s="1"/>
  <c r="B414" i="10"/>
  <c r="B419" i="10" s="1"/>
  <c r="B385" i="10"/>
  <c r="B390" i="10" s="1"/>
  <c r="B356" i="10"/>
  <c r="B361" i="10" s="1"/>
  <c r="B327" i="10"/>
  <c r="B332" i="10" s="1"/>
  <c r="B298" i="10"/>
  <c r="B303" i="10" s="1"/>
  <c r="B269" i="10"/>
  <c r="B274" i="10" s="1"/>
  <c r="B240" i="10"/>
  <c r="B245" i="10" s="1"/>
  <c r="B211" i="10"/>
  <c r="B216" i="10" s="1"/>
  <c r="B182" i="10"/>
  <c r="B187" i="10" s="1"/>
  <c r="B158" i="10"/>
  <c r="B124" i="10"/>
  <c r="B129" i="10" s="1"/>
  <c r="B95" i="10"/>
  <c r="B100" i="10" s="1"/>
  <c r="B66" i="10"/>
  <c r="B71" i="10" s="1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B37" i="10"/>
  <c r="A54" i="10"/>
  <c r="B54" i="10"/>
  <c r="C54" i="10"/>
  <c r="D54" i="10"/>
  <c r="A55" i="10"/>
  <c r="B55" i="10"/>
  <c r="C55" i="10"/>
  <c r="D55" i="10"/>
  <c r="A56" i="10"/>
  <c r="B56" i="10"/>
  <c r="C56" i="10"/>
  <c r="D56" i="10"/>
  <c r="A57" i="10"/>
  <c r="B57" i="10"/>
  <c r="C57" i="10"/>
  <c r="D57" i="10"/>
  <c r="B7" i="10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K44" i="6"/>
  <c r="J45" i="6"/>
  <c r="K45" i="6"/>
  <c r="J46" i="6"/>
  <c r="K46" i="6"/>
  <c r="J47" i="6"/>
  <c r="K47" i="6"/>
  <c r="J48" i="6"/>
  <c r="K48" i="6"/>
  <c r="J49" i="6"/>
  <c r="K49" i="6"/>
  <c r="J50" i="6"/>
  <c r="K50" i="6"/>
  <c r="J51" i="6"/>
  <c r="K51" i="6"/>
  <c r="J52" i="6"/>
  <c r="K52" i="6"/>
  <c r="J53" i="6"/>
  <c r="K53" i="6"/>
  <c r="J54" i="6"/>
  <c r="K54" i="6"/>
  <c r="J55" i="6"/>
  <c r="K55" i="6"/>
  <c r="J56" i="6"/>
  <c r="K56" i="6"/>
  <c r="J57" i="6"/>
  <c r="K57" i="6"/>
  <c r="J58" i="6"/>
  <c r="K58" i="6"/>
  <c r="J59" i="6"/>
  <c r="K59" i="6"/>
  <c r="J60" i="6"/>
  <c r="K60" i="6"/>
  <c r="J61" i="6"/>
  <c r="J62" i="6"/>
  <c r="K62" i="6"/>
  <c r="J63" i="6"/>
  <c r="K63" i="6"/>
  <c r="J64" i="6"/>
  <c r="K64" i="6"/>
  <c r="J65" i="6"/>
  <c r="K65" i="6"/>
  <c r="J66" i="6"/>
  <c r="K66" i="6"/>
  <c r="J67" i="6"/>
  <c r="K67" i="6"/>
  <c r="J68" i="6"/>
  <c r="K68" i="6"/>
  <c r="J69" i="6"/>
  <c r="K69" i="6"/>
  <c r="J70" i="6"/>
  <c r="K70" i="6"/>
  <c r="J71" i="6"/>
  <c r="K71" i="6"/>
  <c r="J72" i="6"/>
  <c r="K72" i="6"/>
  <c r="J73" i="6"/>
  <c r="K73" i="6"/>
  <c r="J74" i="6"/>
  <c r="K74" i="6"/>
  <c r="J75" i="6"/>
  <c r="K75" i="6"/>
  <c r="J76" i="6"/>
  <c r="K76" i="6"/>
  <c r="J77" i="6"/>
  <c r="K77" i="6"/>
  <c r="J78" i="6"/>
  <c r="J79" i="6"/>
  <c r="J80" i="6"/>
  <c r="J81" i="6"/>
  <c r="J82" i="6"/>
  <c r="J83" i="6"/>
  <c r="J84" i="6"/>
  <c r="J85" i="6"/>
  <c r="J86" i="6"/>
  <c r="J87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K133" i="6"/>
  <c r="J134" i="6"/>
  <c r="K134" i="6"/>
  <c r="J135" i="6"/>
  <c r="K135" i="6"/>
  <c r="J136" i="6"/>
  <c r="K136" i="6"/>
  <c r="J137" i="6"/>
  <c r="K137" i="6"/>
  <c r="J138" i="6"/>
  <c r="K138" i="6"/>
  <c r="J139" i="6"/>
  <c r="K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K153" i="6"/>
  <c r="J154" i="6"/>
  <c r="K154" i="6"/>
  <c r="J155" i="6"/>
  <c r="K155" i="6"/>
  <c r="J156" i="6"/>
  <c r="K156" i="6"/>
  <c r="J157" i="6"/>
  <c r="K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K1451" i="6"/>
  <c r="J1452" i="6"/>
  <c r="K1452" i="6"/>
  <c r="J1453" i="6"/>
  <c r="K1453" i="6"/>
  <c r="J1454" i="6"/>
  <c r="K1454" i="6"/>
  <c r="J1455" i="6"/>
  <c r="K1455" i="6"/>
  <c r="J1456" i="6"/>
  <c r="K1456" i="6"/>
  <c r="J1457" i="6"/>
  <c r="K1457" i="6"/>
  <c r="J1458" i="6"/>
  <c r="K1458" i="6"/>
  <c r="J1459" i="6"/>
  <c r="K1459" i="6"/>
  <c r="J1460" i="6"/>
  <c r="K1460" i="6"/>
  <c r="J1461" i="6"/>
  <c r="K1461" i="6"/>
  <c r="J1462" i="6"/>
  <c r="K1462" i="6"/>
  <c r="J1463" i="6"/>
  <c r="K1463" i="6"/>
  <c r="J1464" i="6"/>
  <c r="K1464" i="6"/>
  <c r="J1465" i="6"/>
  <c r="K1465" i="6"/>
  <c r="J1466" i="6"/>
  <c r="K1466" i="6"/>
  <c r="J1467" i="6"/>
  <c r="K1467" i="6"/>
  <c r="J1468" i="6"/>
  <c r="K1468" i="6"/>
  <c r="J1469" i="6"/>
  <c r="K1469" i="6"/>
  <c r="J1470" i="6"/>
  <c r="K1470" i="6"/>
  <c r="J1471" i="6"/>
  <c r="K1471" i="6"/>
  <c r="J1472" i="6"/>
  <c r="K1472" i="6"/>
  <c r="J1473" i="6"/>
  <c r="J1474" i="6"/>
  <c r="K1474" i="6"/>
  <c r="J1475" i="6"/>
  <c r="K1475" i="6"/>
  <c r="J1476" i="6"/>
  <c r="K1476" i="6"/>
  <c r="J1477" i="6"/>
  <c r="K1477" i="6"/>
  <c r="J1478" i="6"/>
  <c r="K1478" i="6"/>
  <c r="J1479" i="6"/>
  <c r="K1479" i="6"/>
  <c r="J1480" i="6"/>
  <c r="K1480" i="6"/>
  <c r="J1481" i="6"/>
  <c r="K1481" i="6"/>
  <c r="J1482" i="6"/>
  <c r="K1482" i="6"/>
  <c r="J1483" i="6"/>
  <c r="K1483" i="6"/>
  <c r="J1484" i="6"/>
  <c r="K1484" i="6"/>
  <c r="J1485" i="6"/>
  <c r="K1485" i="6"/>
  <c r="J1486" i="6"/>
  <c r="K1486" i="6"/>
  <c r="J1487" i="6"/>
  <c r="K1487" i="6"/>
  <c r="J1488" i="6"/>
  <c r="K1488" i="6"/>
  <c r="J1489" i="6"/>
  <c r="K1489" i="6"/>
  <c r="J1490" i="6"/>
  <c r="K1490" i="6"/>
  <c r="J1491" i="6"/>
  <c r="K1491" i="6"/>
  <c r="J1492" i="6"/>
  <c r="K1492" i="6"/>
  <c r="J1493" i="6"/>
  <c r="K1493" i="6"/>
  <c r="J1494" i="6"/>
  <c r="K1494" i="6"/>
  <c r="J1495" i="6"/>
  <c r="K1495" i="6"/>
  <c r="J1496" i="6"/>
  <c r="J1520" i="6"/>
  <c r="K1520" i="6"/>
  <c r="J1521" i="6"/>
  <c r="K1521" i="6"/>
  <c r="J1522" i="6"/>
  <c r="K1522" i="6"/>
  <c r="J1523" i="6"/>
  <c r="K1523" i="6"/>
  <c r="J1524" i="6"/>
  <c r="K1524" i="6"/>
  <c r="J1525" i="6"/>
  <c r="K1525" i="6"/>
  <c r="J1526" i="6"/>
  <c r="K1526" i="6"/>
  <c r="J1527" i="6"/>
  <c r="K1527" i="6"/>
  <c r="J1528" i="6"/>
  <c r="K1528" i="6"/>
  <c r="J1529" i="6"/>
  <c r="K1529" i="6"/>
  <c r="J1530" i="6"/>
  <c r="K1530" i="6"/>
  <c r="J1531" i="6"/>
  <c r="K1531" i="6"/>
  <c r="J1532" i="6"/>
  <c r="K1532" i="6"/>
  <c r="J1533" i="6"/>
  <c r="K1533" i="6"/>
  <c r="J1534" i="6"/>
  <c r="K1534" i="6"/>
  <c r="J1535" i="6"/>
  <c r="K1535" i="6"/>
  <c r="J1536" i="6"/>
  <c r="K1536" i="6"/>
  <c r="J1537" i="6"/>
  <c r="K1537" i="6"/>
  <c r="J1538" i="6"/>
  <c r="K1538" i="6"/>
  <c r="J1539" i="6"/>
  <c r="K1539" i="6"/>
  <c r="J1540" i="6"/>
  <c r="K1540" i="6"/>
  <c r="J1541" i="6"/>
  <c r="K1541" i="6"/>
  <c r="J1542" i="6"/>
  <c r="J1543" i="6"/>
  <c r="K1543" i="6"/>
  <c r="J1544" i="6"/>
  <c r="K1544" i="6"/>
  <c r="J1545" i="6"/>
  <c r="K1545" i="6"/>
  <c r="J1546" i="6"/>
  <c r="K1546" i="6"/>
  <c r="J1547" i="6"/>
  <c r="K1547" i="6"/>
  <c r="J1548" i="6"/>
  <c r="K1548" i="6"/>
  <c r="J1549" i="6"/>
  <c r="K1549" i="6"/>
  <c r="J1550" i="6"/>
  <c r="K1550" i="6"/>
  <c r="J1551" i="6"/>
  <c r="K1551" i="6"/>
  <c r="J1552" i="6"/>
  <c r="K1552" i="6"/>
  <c r="J1553" i="6"/>
  <c r="K1553" i="6"/>
  <c r="J1554" i="6"/>
  <c r="K1554" i="6"/>
  <c r="J1555" i="6"/>
  <c r="K1555" i="6"/>
  <c r="J1556" i="6"/>
  <c r="K1556" i="6"/>
  <c r="J1557" i="6"/>
  <c r="K1557" i="6"/>
  <c r="J1558" i="6"/>
  <c r="K1558" i="6"/>
  <c r="J1559" i="6"/>
  <c r="K1559" i="6"/>
  <c r="J1560" i="6"/>
  <c r="K1560" i="6"/>
  <c r="J1561" i="6"/>
  <c r="K1561" i="6"/>
  <c r="J1562" i="6"/>
  <c r="K1562" i="6"/>
  <c r="J1563" i="6"/>
  <c r="K1563" i="6"/>
  <c r="J1564" i="6"/>
  <c r="K1564" i="6"/>
  <c r="J1565" i="6"/>
  <c r="J1566" i="6"/>
  <c r="K1566" i="6"/>
  <c r="J1567" i="6"/>
  <c r="K1567" i="6"/>
  <c r="J1568" i="6"/>
  <c r="K1568" i="6"/>
  <c r="J1569" i="6"/>
  <c r="K1569" i="6"/>
  <c r="J1570" i="6"/>
  <c r="K1570" i="6"/>
  <c r="J1571" i="6"/>
  <c r="K1571" i="6"/>
  <c r="J1572" i="6"/>
  <c r="K1572" i="6"/>
  <c r="J1573" i="6"/>
  <c r="K1573" i="6"/>
  <c r="J1574" i="6"/>
  <c r="K1574" i="6"/>
  <c r="J1575" i="6"/>
  <c r="K1575" i="6"/>
  <c r="J1576" i="6"/>
  <c r="K1576" i="6"/>
  <c r="J1577" i="6"/>
  <c r="K1577" i="6"/>
  <c r="J1578" i="6"/>
  <c r="K1578" i="6"/>
  <c r="J1579" i="6"/>
  <c r="K1579" i="6"/>
  <c r="J1580" i="6"/>
  <c r="K1580" i="6"/>
  <c r="J1581" i="6"/>
  <c r="K1581" i="6"/>
  <c r="J1582" i="6"/>
  <c r="K1582" i="6"/>
  <c r="J1583" i="6"/>
  <c r="K1583" i="6"/>
  <c r="J1584" i="6"/>
  <c r="K1584" i="6"/>
  <c r="J1585" i="6"/>
  <c r="K1585" i="6"/>
  <c r="J1586" i="6"/>
  <c r="K1586" i="6"/>
  <c r="J1587" i="6"/>
  <c r="K1587" i="6"/>
  <c r="J1588" i="6"/>
  <c r="J1589" i="6"/>
  <c r="K1589" i="6"/>
  <c r="J1590" i="6"/>
  <c r="K1590" i="6"/>
  <c r="J1591" i="6"/>
  <c r="K1591" i="6"/>
  <c r="J1592" i="6"/>
  <c r="K1592" i="6"/>
  <c r="J1593" i="6"/>
  <c r="K1593" i="6"/>
  <c r="J1594" i="6"/>
  <c r="K1594" i="6"/>
  <c r="J1595" i="6"/>
  <c r="K1595" i="6"/>
  <c r="J1596" i="6"/>
  <c r="K1596" i="6"/>
  <c r="J1597" i="6"/>
  <c r="K1597" i="6"/>
  <c r="J1598" i="6"/>
  <c r="K1598" i="6"/>
  <c r="J1599" i="6"/>
  <c r="K1599" i="6"/>
  <c r="J1600" i="6"/>
  <c r="K1600" i="6"/>
  <c r="J1601" i="6"/>
  <c r="K1601" i="6"/>
  <c r="J1602" i="6"/>
  <c r="K1602" i="6"/>
  <c r="J1603" i="6"/>
  <c r="K1603" i="6"/>
  <c r="J1604" i="6"/>
  <c r="K1604" i="6"/>
  <c r="J1605" i="6"/>
  <c r="K1605" i="6"/>
  <c r="J1606" i="6"/>
  <c r="K1606" i="6"/>
  <c r="J1607" i="6"/>
  <c r="K1607" i="6"/>
  <c r="J1608" i="6"/>
  <c r="K1608" i="6"/>
  <c r="J1609" i="6"/>
  <c r="K1609" i="6"/>
  <c r="J1610" i="6"/>
  <c r="K1610" i="6"/>
  <c r="J1611" i="6"/>
  <c r="J1612" i="6"/>
  <c r="K1612" i="6"/>
  <c r="J1613" i="6"/>
  <c r="K1613" i="6"/>
  <c r="J1614" i="6"/>
  <c r="K1614" i="6"/>
  <c r="J1615" i="6"/>
  <c r="K1615" i="6"/>
  <c r="J1616" i="6"/>
  <c r="K1616" i="6"/>
  <c r="J1617" i="6"/>
  <c r="K1617" i="6"/>
  <c r="J1618" i="6"/>
  <c r="K1618" i="6"/>
  <c r="J1619" i="6"/>
  <c r="K1619" i="6"/>
  <c r="J1620" i="6"/>
  <c r="K1620" i="6"/>
  <c r="J1621" i="6"/>
  <c r="K1621" i="6"/>
  <c r="J1622" i="6"/>
  <c r="K1622" i="6"/>
  <c r="J1623" i="6"/>
  <c r="K1623" i="6"/>
  <c r="J1624" i="6"/>
  <c r="K1624" i="6"/>
  <c r="J1625" i="6"/>
  <c r="K1625" i="6"/>
  <c r="J1626" i="6"/>
  <c r="K1626" i="6"/>
  <c r="J1627" i="6"/>
  <c r="K1627" i="6"/>
  <c r="J1628" i="6"/>
  <c r="K1628" i="6"/>
  <c r="J1629" i="6"/>
  <c r="K1629" i="6"/>
  <c r="J1630" i="6"/>
  <c r="K1630" i="6"/>
  <c r="J1631" i="6"/>
  <c r="K1631" i="6"/>
  <c r="J1632" i="6"/>
  <c r="K1632" i="6"/>
  <c r="J1633" i="6"/>
  <c r="K1633" i="6"/>
  <c r="J1634" i="6"/>
  <c r="J1635" i="6"/>
  <c r="K1635" i="6"/>
  <c r="J1636" i="6"/>
  <c r="K1636" i="6"/>
  <c r="J1637" i="6"/>
  <c r="K1637" i="6"/>
  <c r="J1638" i="6"/>
  <c r="K1638" i="6"/>
  <c r="J1639" i="6"/>
  <c r="K1639" i="6"/>
  <c r="J1640" i="6"/>
  <c r="K1640" i="6"/>
  <c r="J1641" i="6"/>
  <c r="K1641" i="6"/>
  <c r="J1642" i="6"/>
  <c r="K1642" i="6"/>
  <c r="J1643" i="6"/>
  <c r="K1643" i="6"/>
  <c r="J1644" i="6"/>
  <c r="K1644" i="6"/>
  <c r="J1645" i="6"/>
  <c r="K1645" i="6"/>
  <c r="J1646" i="6"/>
  <c r="K1646" i="6"/>
  <c r="J1647" i="6"/>
  <c r="K1647" i="6"/>
  <c r="J1648" i="6"/>
  <c r="K1648" i="6"/>
  <c r="J1649" i="6"/>
  <c r="K1649" i="6"/>
  <c r="J1650" i="6"/>
  <c r="K1650" i="6"/>
  <c r="J1651" i="6"/>
  <c r="K1651" i="6"/>
  <c r="J1652" i="6"/>
  <c r="K1652" i="6"/>
  <c r="J1653" i="6"/>
  <c r="K1653" i="6"/>
  <c r="J1654" i="6"/>
  <c r="K1654" i="6"/>
  <c r="J1655" i="6"/>
  <c r="K1655" i="6"/>
  <c r="J1656" i="6"/>
  <c r="K1656" i="6"/>
  <c r="J1657" i="6"/>
  <c r="J1658" i="6"/>
  <c r="K1658" i="6"/>
  <c r="J1659" i="6"/>
  <c r="K1659" i="6"/>
  <c r="J1660" i="6"/>
  <c r="K1660" i="6"/>
  <c r="J1661" i="6"/>
  <c r="K1661" i="6"/>
  <c r="J1662" i="6"/>
  <c r="K1662" i="6"/>
  <c r="J1663" i="6"/>
  <c r="K1663" i="6"/>
  <c r="J1664" i="6"/>
  <c r="K1664" i="6"/>
  <c r="J1665" i="6"/>
  <c r="K1665" i="6"/>
  <c r="J1666" i="6"/>
  <c r="K1666" i="6"/>
  <c r="J1667" i="6"/>
  <c r="K1667" i="6"/>
  <c r="J1668" i="6"/>
  <c r="K1668" i="6"/>
  <c r="J1669" i="6"/>
  <c r="K1669" i="6"/>
  <c r="J1670" i="6"/>
  <c r="K1670" i="6"/>
  <c r="J1671" i="6"/>
  <c r="K1671" i="6"/>
  <c r="J1672" i="6"/>
  <c r="K1672" i="6"/>
  <c r="J1673" i="6"/>
  <c r="K1673" i="6"/>
  <c r="J1674" i="6"/>
  <c r="K1674" i="6"/>
  <c r="J1675" i="6"/>
  <c r="K1675" i="6"/>
  <c r="J1676" i="6"/>
  <c r="K1676" i="6"/>
  <c r="J1677" i="6"/>
  <c r="K1677" i="6"/>
  <c r="J1678" i="6"/>
  <c r="K1678" i="6"/>
  <c r="J1679" i="6"/>
  <c r="K1679" i="6"/>
  <c r="J1680" i="6"/>
  <c r="J1681" i="6"/>
  <c r="K1681" i="6"/>
  <c r="J1682" i="6"/>
  <c r="K1682" i="6"/>
  <c r="J1683" i="6"/>
  <c r="K1683" i="6"/>
  <c r="J1684" i="6"/>
  <c r="K1684" i="6"/>
  <c r="J1685" i="6"/>
  <c r="K1685" i="6"/>
  <c r="J1686" i="6"/>
  <c r="K1686" i="6"/>
  <c r="J1687" i="6"/>
  <c r="K1687" i="6"/>
  <c r="J1688" i="6"/>
  <c r="K1688" i="6"/>
  <c r="J1689" i="6"/>
  <c r="K1689" i="6"/>
  <c r="J1690" i="6"/>
  <c r="K1690" i="6"/>
  <c r="J1691" i="6"/>
  <c r="K1691" i="6"/>
  <c r="J1692" i="6"/>
  <c r="K1692" i="6"/>
  <c r="J1693" i="6"/>
  <c r="K1693" i="6"/>
  <c r="J1694" i="6"/>
  <c r="K1694" i="6"/>
  <c r="J1695" i="6"/>
  <c r="K1695" i="6"/>
  <c r="J1696" i="6"/>
  <c r="K1696" i="6"/>
  <c r="J1697" i="6"/>
  <c r="K1697" i="6"/>
  <c r="J1698" i="6"/>
  <c r="K1698" i="6"/>
  <c r="J1699" i="6"/>
  <c r="K1699" i="6"/>
  <c r="J1700" i="6"/>
  <c r="K1700" i="6"/>
  <c r="J1701" i="6"/>
  <c r="K1701" i="6"/>
  <c r="J1702" i="6"/>
  <c r="K1702" i="6"/>
  <c r="J1703" i="6"/>
  <c r="J1704" i="6"/>
  <c r="K1704" i="6"/>
  <c r="J1705" i="6"/>
  <c r="K1705" i="6"/>
  <c r="J1706" i="6"/>
  <c r="K1706" i="6"/>
  <c r="J1707" i="6"/>
  <c r="K1707" i="6"/>
  <c r="J1708" i="6"/>
  <c r="K1708" i="6"/>
  <c r="J1709" i="6"/>
  <c r="K1709" i="6"/>
  <c r="J1710" i="6"/>
  <c r="K1710" i="6"/>
  <c r="J1711" i="6"/>
  <c r="K1711" i="6"/>
  <c r="J1712" i="6"/>
  <c r="K1712" i="6"/>
  <c r="J1713" i="6"/>
  <c r="K1713" i="6"/>
  <c r="J1714" i="6"/>
  <c r="K1714" i="6"/>
  <c r="J1715" i="6"/>
  <c r="K1715" i="6"/>
  <c r="J1716" i="6"/>
  <c r="K1716" i="6"/>
  <c r="J1717" i="6"/>
  <c r="K1717" i="6"/>
  <c r="J1718" i="6"/>
  <c r="K1718" i="6"/>
  <c r="J1719" i="6"/>
  <c r="K1719" i="6"/>
  <c r="J1720" i="6"/>
  <c r="K1720" i="6"/>
  <c r="J1721" i="6"/>
  <c r="K1721" i="6"/>
  <c r="J1722" i="6"/>
  <c r="K1722" i="6"/>
  <c r="J1723" i="6"/>
  <c r="K1723" i="6"/>
  <c r="J1724" i="6"/>
  <c r="K1724" i="6"/>
  <c r="J1725" i="6"/>
  <c r="K1725" i="6"/>
  <c r="J1726" i="6"/>
  <c r="J1727" i="6"/>
  <c r="K1727" i="6"/>
  <c r="J1728" i="6"/>
  <c r="K1728" i="6"/>
  <c r="J1729" i="6"/>
  <c r="K1729" i="6"/>
  <c r="J1730" i="6"/>
  <c r="K1730" i="6"/>
  <c r="J1731" i="6"/>
  <c r="K1731" i="6"/>
  <c r="J1732" i="6"/>
  <c r="K1732" i="6"/>
  <c r="J1733" i="6"/>
  <c r="K1733" i="6"/>
  <c r="J1734" i="6"/>
  <c r="K1734" i="6"/>
  <c r="J1735" i="6"/>
  <c r="K1735" i="6"/>
  <c r="J1736" i="6"/>
  <c r="K1736" i="6"/>
  <c r="J1737" i="6"/>
  <c r="K1737" i="6"/>
  <c r="J1738" i="6"/>
  <c r="K1738" i="6"/>
  <c r="J1739" i="6"/>
  <c r="K1739" i="6"/>
  <c r="J1740" i="6"/>
  <c r="K1740" i="6"/>
  <c r="J1741" i="6"/>
  <c r="K1741" i="6"/>
  <c r="J1742" i="6"/>
  <c r="K1742" i="6"/>
  <c r="J1743" i="6"/>
  <c r="K1743" i="6"/>
  <c r="J1744" i="6"/>
  <c r="K1744" i="6"/>
  <c r="J1745" i="6"/>
  <c r="K1745" i="6"/>
  <c r="J1746" i="6"/>
  <c r="K1746" i="6"/>
  <c r="J1747" i="6"/>
  <c r="K1747" i="6"/>
  <c r="J1748" i="6"/>
  <c r="K1748" i="6"/>
  <c r="J1749" i="6"/>
  <c r="J1750" i="6"/>
  <c r="K1750" i="6"/>
  <c r="J1751" i="6"/>
  <c r="K1751" i="6"/>
  <c r="J1752" i="6"/>
  <c r="K1752" i="6"/>
  <c r="J1753" i="6"/>
  <c r="K1753" i="6"/>
  <c r="J1754" i="6"/>
  <c r="K1754" i="6"/>
  <c r="J1755" i="6"/>
  <c r="K1755" i="6"/>
  <c r="J1756" i="6"/>
  <c r="K1756" i="6"/>
  <c r="J1757" i="6"/>
  <c r="K1757" i="6"/>
  <c r="J1758" i="6"/>
  <c r="K1758" i="6"/>
  <c r="J1759" i="6"/>
  <c r="K1759" i="6"/>
  <c r="J1760" i="6"/>
  <c r="K1760" i="6"/>
  <c r="J1761" i="6"/>
  <c r="K1761" i="6"/>
  <c r="J1762" i="6"/>
  <c r="K1762" i="6"/>
  <c r="J1763" i="6"/>
  <c r="K1763" i="6"/>
  <c r="J1764" i="6"/>
  <c r="K1764" i="6"/>
  <c r="J1765" i="6"/>
  <c r="K1765" i="6"/>
  <c r="J1766" i="6"/>
  <c r="K1766" i="6"/>
  <c r="J1767" i="6"/>
  <c r="K1767" i="6"/>
  <c r="J1768" i="6"/>
  <c r="K1768" i="6"/>
  <c r="J1769" i="6"/>
  <c r="K1769" i="6"/>
  <c r="J1770" i="6"/>
  <c r="K1770" i="6"/>
  <c r="J1771" i="6"/>
  <c r="K1771" i="6"/>
  <c r="J1772" i="6"/>
  <c r="J1773" i="6"/>
  <c r="K1773" i="6"/>
  <c r="J1774" i="6"/>
  <c r="K1774" i="6"/>
  <c r="J1775" i="6"/>
  <c r="K1775" i="6"/>
  <c r="J1776" i="6"/>
  <c r="K1776" i="6"/>
  <c r="J1777" i="6"/>
  <c r="K1777" i="6"/>
  <c r="J1778" i="6"/>
  <c r="K1778" i="6"/>
  <c r="J1779" i="6"/>
  <c r="K1779" i="6"/>
  <c r="J1780" i="6"/>
  <c r="K1780" i="6"/>
  <c r="J1781" i="6"/>
  <c r="K1781" i="6"/>
  <c r="J1782" i="6"/>
  <c r="K1782" i="6"/>
  <c r="J1783" i="6"/>
  <c r="K1783" i="6"/>
  <c r="J1784" i="6"/>
  <c r="K1784" i="6"/>
  <c r="J1785" i="6"/>
  <c r="K1785" i="6"/>
  <c r="J1786" i="6"/>
  <c r="K1786" i="6"/>
  <c r="J1787" i="6"/>
  <c r="K1787" i="6"/>
  <c r="J1788" i="6"/>
  <c r="K1788" i="6"/>
  <c r="J1789" i="6"/>
  <c r="K1789" i="6"/>
  <c r="J1790" i="6"/>
  <c r="K1790" i="6"/>
  <c r="J1791" i="6"/>
  <c r="K1791" i="6"/>
  <c r="J1792" i="6"/>
  <c r="K1792" i="6"/>
  <c r="J1793" i="6"/>
  <c r="K1793" i="6"/>
  <c r="J1794" i="6"/>
  <c r="K1794" i="6"/>
  <c r="J1795" i="6"/>
  <c r="J1796" i="6"/>
  <c r="K1796" i="6"/>
  <c r="J1797" i="6"/>
  <c r="K1797" i="6"/>
  <c r="J1798" i="6"/>
  <c r="K1798" i="6"/>
  <c r="J1799" i="6"/>
  <c r="K1799" i="6"/>
  <c r="J1800" i="6"/>
  <c r="K1800" i="6"/>
  <c r="J1801" i="6"/>
  <c r="K1801" i="6"/>
  <c r="J1802" i="6"/>
  <c r="K1802" i="6"/>
  <c r="J1803" i="6"/>
  <c r="K1803" i="6"/>
  <c r="J1804" i="6"/>
  <c r="K1804" i="6"/>
  <c r="J1805" i="6"/>
  <c r="K1805" i="6"/>
  <c r="J1806" i="6"/>
  <c r="K1806" i="6"/>
  <c r="J1807" i="6"/>
  <c r="K1807" i="6"/>
  <c r="J1808" i="6"/>
  <c r="K1808" i="6"/>
  <c r="J1809" i="6"/>
  <c r="K1809" i="6"/>
  <c r="J1810" i="6"/>
  <c r="K1810" i="6"/>
  <c r="J1811" i="6"/>
  <c r="K1811" i="6"/>
  <c r="J1812" i="6"/>
  <c r="K1812" i="6"/>
  <c r="J1813" i="6"/>
  <c r="K1813" i="6"/>
  <c r="J1814" i="6"/>
  <c r="K1814" i="6"/>
  <c r="J1815" i="6"/>
  <c r="K1815" i="6"/>
  <c r="J1816" i="6"/>
  <c r="K1816" i="6"/>
  <c r="J1817" i="6"/>
  <c r="K1817" i="6"/>
  <c r="J1818" i="6"/>
  <c r="J1819" i="6"/>
  <c r="K1819" i="6"/>
  <c r="J1820" i="6"/>
  <c r="K1820" i="6"/>
  <c r="J1821" i="6"/>
  <c r="K1821" i="6"/>
  <c r="J1822" i="6"/>
  <c r="K1822" i="6"/>
  <c r="J1823" i="6"/>
  <c r="K1823" i="6"/>
  <c r="J1824" i="6"/>
  <c r="K1824" i="6"/>
  <c r="J1825" i="6"/>
  <c r="K1825" i="6"/>
  <c r="J1826" i="6"/>
  <c r="K1826" i="6"/>
  <c r="J1827" i="6"/>
  <c r="K1827" i="6"/>
  <c r="J1828" i="6"/>
  <c r="K1828" i="6"/>
  <c r="J1829" i="6"/>
  <c r="K1829" i="6"/>
  <c r="J1830" i="6"/>
  <c r="K1830" i="6"/>
  <c r="J1831" i="6"/>
  <c r="K1831" i="6"/>
  <c r="J1832" i="6"/>
  <c r="K1832" i="6"/>
  <c r="J1833" i="6"/>
  <c r="K1833" i="6"/>
  <c r="J1834" i="6"/>
  <c r="K1834" i="6"/>
  <c r="J1835" i="6"/>
  <c r="K1835" i="6"/>
  <c r="J1836" i="6"/>
  <c r="K1836" i="6"/>
  <c r="J1837" i="6"/>
  <c r="K1837" i="6"/>
  <c r="J1838" i="6"/>
  <c r="K1838" i="6"/>
  <c r="J1839" i="6"/>
  <c r="K1839" i="6"/>
  <c r="J1840" i="6"/>
  <c r="K1840" i="6"/>
  <c r="J1841" i="6"/>
  <c r="J1842" i="6"/>
  <c r="K1842" i="6"/>
  <c r="J1843" i="6"/>
  <c r="K1843" i="6"/>
  <c r="J1844" i="6"/>
  <c r="K1844" i="6"/>
  <c r="J1845" i="6"/>
  <c r="K1845" i="6"/>
  <c r="J1846" i="6"/>
  <c r="K1846" i="6"/>
  <c r="J1847" i="6"/>
  <c r="K1847" i="6"/>
  <c r="J1848" i="6"/>
  <c r="K1848" i="6"/>
  <c r="J1849" i="6"/>
  <c r="K1849" i="6"/>
  <c r="J1850" i="6"/>
  <c r="K1850" i="6"/>
  <c r="J1851" i="6"/>
  <c r="K1851" i="6"/>
  <c r="J1852" i="6"/>
  <c r="K1852" i="6"/>
  <c r="J1853" i="6"/>
  <c r="K1853" i="6"/>
  <c r="J1854" i="6"/>
  <c r="K1854" i="6"/>
  <c r="J1855" i="6"/>
  <c r="K1855" i="6"/>
  <c r="J1856" i="6"/>
  <c r="K1856" i="6"/>
  <c r="J1857" i="6"/>
  <c r="K1857" i="6"/>
  <c r="J1858" i="6"/>
  <c r="K1858" i="6"/>
  <c r="J1859" i="6"/>
  <c r="K1859" i="6"/>
  <c r="J1860" i="6"/>
  <c r="K1860" i="6"/>
  <c r="J1861" i="6"/>
  <c r="K1861" i="6"/>
  <c r="J1862" i="6"/>
  <c r="K1862" i="6"/>
  <c r="J1863" i="6"/>
  <c r="K1863" i="6"/>
  <c r="J1864" i="6"/>
  <c r="J1865" i="6"/>
  <c r="K1865" i="6"/>
  <c r="J1866" i="6"/>
  <c r="K1866" i="6"/>
  <c r="J1867" i="6"/>
  <c r="K1867" i="6"/>
  <c r="J1868" i="6"/>
  <c r="K1868" i="6"/>
  <c r="J1869" i="6"/>
  <c r="K1869" i="6"/>
  <c r="J1870" i="6"/>
  <c r="K1870" i="6"/>
  <c r="J1871" i="6"/>
  <c r="K1871" i="6"/>
  <c r="J1872" i="6"/>
  <c r="K1872" i="6"/>
  <c r="J1873" i="6"/>
  <c r="K1873" i="6"/>
  <c r="J1874" i="6"/>
  <c r="K1874" i="6"/>
  <c r="J1875" i="6"/>
  <c r="K1875" i="6"/>
  <c r="J1876" i="6"/>
  <c r="K1876" i="6"/>
  <c r="J1877" i="6"/>
  <c r="K1877" i="6"/>
  <c r="J1878" i="6"/>
  <c r="K1878" i="6"/>
  <c r="J1879" i="6"/>
  <c r="K1879" i="6"/>
  <c r="J1880" i="6"/>
  <c r="K1880" i="6"/>
  <c r="J1881" i="6"/>
  <c r="K1881" i="6"/>
  <c r="J1882" i="6"/>
  <c r="K1882" i="6"/>
  <c r="J1883" i="6"/>
  <c r="K1883" i="6"/>
  <c r="J1884" i="6"/>
  <c r="K1884" i="6"/>
  <c r="J1885" i="6"/>
  <c r="K1885" i="6"/>
  <c r="J1886" i="6"/>
  <c r="K1886" i="6"/>
  <c r="J1887" i="6"/>
  <c r="J1888" i="6"/>
  <c r="K1888" i="6"/>
  <c r="J1889" i="6"/>
  <c r="K1889" i="6"/>
  <c r="J1890" i="6"/>
  <c r="K1890" i="6"/>
  <c r="J1891" i="6"/>
  <c r="K1891" i="6"/>
  <c r="J1892" i="6"/>
  <c r="K1892" i="6"/>
  <c r="J1893" i="6"/>
  <c r="K1893" i="6"/>
  <c r="J1894" i="6"/>
  <c r="K1894" i="6"/>
  <c r="J1895" i="6"/>
  <c r="K1895" i="6"/>
  <c r="J1896" i="6"/>
  <c r="K1896" i="6"/>
  <c r="J1897" i="6"/>
  <c r="K1897" i="6"/>
  <c r="J1898" i="6"/>
  <c r="K1898" i="6"/>
  <c r="J1899" i="6"/>
  <c r="K1899" i="6"/>
  <c r="J1900" i="6"/>
  <c r="K1900" i="6"/>
  <c r="J1901" i="6"/>
  <c r="K1901" i="6"/>
  <c r="J1902" i="6"/>
  <c r="K1902" i="6"/>
  <c r="J1903" i="6"/>
  <c r="K1903" i="6"/>
  <c r="J1904" i="6"/>
  <c r="K1904" i="6"/>
  <c r="J1905" i="6"/>
  <c r="K1905" i="6"/>
  <c r="J1906" i="6"/>
  <c r="K1906" i="6"/>
  <c r="J1907" i="6"/>
  <c r="K1907" i="6"/>
  <c r="J1908" i="6"/>
  <c r="K1908" i="6"/>
  <c r="J1909" i="6"/>
  <c r="K1909" i="6"/>
  <c r="J1910" i="6"/>
  <c r="J1911" i="6"/>
  <c r="K1911" i="6"/>
  <c r="J1912" i="6"/>
  <c r="K1912" i="6"/>
  <c r="J1913" i="6"/>
  <c r="K1913" i="6"/>
  <c r="J1914" i="6"/>
  <c r="K1914" i="6"/>
  <c r="J1915" i="6"/>
  <c r="K1915" i="6"/>
  <c r="J1916" i="6"/>
  <c r="K1916" i="6"/>
  <c r="J1917" i="6"/>
  <c r="K1917" i="6"/>
  <c r="J1918" i="6"/>
  <c r="K1918" i="6"/>
  <c r="J1919" i="6"/>
  <c r="K1919" i="6"/>
  <c r="J1920" i="6"/>
  <c r="K1920" i="6"/>
  <c r="J1921" i="6"/>
  <c r="K1921" i="6"/>
  <c r="J1922" i="6"/>
  <c r="K1922" i="6"/>
  <c r="J1923" i="6"/>
  <c r="K1923" i="6"/>
  <c r="J1924" i="6"/>
  <c r="K1924" i="6"/>
  <c r="J1925" i="6"/>
  <c r="K1925" i="6"/>
  <c r="J1926" i="6"/>
  <c r="K1926" i="6"/>
  <c r="J1927" i="6"/>
  <c r="K1927" i="6"/>
  <c r="J1928" i="6"/>
  <c r="K1928" i="6"/>
  <c r="J1929" i="6"/>
  <c r="K1929" i="6"/>
  <c r="J1930" i="6"/>
  <c r="K1930" i="6"/>
  <c r="J1931" i="6"/>
  <c r="K1931" i="6"/>
  <c r="J1932" i="6"/>
  <c r="K1932" i="6"/>
  <c r="J1933" i="6"/>
  <c r="J1934" i="6"/>
  <c r="K1934" i="6"/>
  <c r="J1935" i="6"/>
  <c r="K1935" i="6"/>
  <c r="J1936" i="6"/>
  <c r="K1936" i="6"/>
  <c r="J1937" i="6"/>
  <c r="K1937" i="6"/>
  <c r="J1938" i="6"/>
  <c r="K1938" i="6"/>
  <c r="J1939" i="6"/>
  <c r="K1939" i="6"/>
  <c r="J1940" i="6"/>
  <c r="K1940" i="6"/>
  <c r="J1941" i="6"/>
  <c r="K1941" i="6"/>
  <c r="J1942" i="6"/>
  <c r="K1942" i="6"/>
  <c r="J1943" i="6"/>
  <c r="K1943" i="6"/>
  <c r="J1944" i="6"/>
  <c r="K1944" i="6"/>
  <c r="J1945" i="6"/>
  <c r="K1945" i="6"/>
  <c r="J1946" i="6"/>
  <c r="K1946" i="6"/>
  <c r="J1947" i="6"/>
  <c r="K1947" i="6"/>
  <c r="J1948" i="6"/>
  <c r="K1948" i="6"/>
  <c r="J1949" i="6"/>
  <c r="K1949" i="6"/>
  <c r="J1950" i="6"/>
  <c r="K1950" i="6"/>
  <c r="J1951" i="6"/>
  <c r="K1951" i="6"/>
  <c r="J1952" i="6"/>
  <c r="K1952" i="6"/>
  <c r="J1953" i="6"/>
  <c r="K1953" i="6"/>
  <c r="J1954" i="6"/>
  <c r="K1954" i="6"/>
  <c r="J1955" i="6"/>
  <c r="K1955" i="6"/>
  <c r="J1956" i="6"/>
  <c r="J1957" i="6"/>
  <c r="K1957" i="6"/>
  <c r="J1958" i="6"/>
  <c r="K1958" i="6"/>
  <c r="J1959" i="6"/>
  <c r="K1959" i="6"/>
  <c r="J1960" i="6"/>
  <c r="K1960" i="6"/>
  <c r="J1961" i="6"/>
  <c r="K1961" i="6"/>
  <c r="J1962" i="6"/>
  <c r="K1962" i="6"/>
  <c r="J1963" i="6"/>
  <c r="K1963" i="6"/>
  <c r="J1964" i="6"/>
  <c r="K1964" i="6"/>
  <c r="J1965" i="6"/>
  <c r="K1965" i="6"/>
  <c r="J1966" i="6"/>
  <c r="K1966" i="6"/>
  <c r="J1967" i="6"/>
  <c r="K1967" i="6"/>
  <c r="J1968" i="6"/>
  <c r="K1968" i="6"/>
  <c r="J1969" i="6"/>
  <c r="K1969" i="6"/>
  <c r="J1970" i="6"/>
  <c r="K1970" i="6"/>
  <c r="J1971" i="6"/>
  <c r="K1971" i="6"/>
  <c r="J1972" i="6"/>
  <c r="K1972" i="6"/>
  <c r="J1973" i="6"/>
  <c r="K1973" i="6"/>
  <c r="J1974" i="6"/>
  <c r="K1974" i="6"/>
  <c r="J1975" i="6"/>
  <c r="K1975" i="6"/>
  <c r="J1976" i="6"/>
  <c r="K1976" i="6"/>
  <c r="J1977" i="6"/>
  <c r="K1977" i="6"/>
  <c r="J1978" i="6"/>
  <c r="K1978" i="6"/>
  <c r="J1979" i="6"/>
  <c r="J1980" i="6"/>
  <c r="K1980" i="6"/>
  <c r="J1981" i="6"/>
  <c r="K1981" i="6"/>
  <c r="J1982" i="6"/>
  <c r="K1982" i="6"/>
  <c r="J1983" i="6"/>
  <c r="K1983" i="6"/>
  <c r="J1984" i="6"/>
  <c r="K1984" i="6"/>
  <c r="J1985" i="6"/>
  <c r="K1985" i="6"/>
  <c r="J1986" i="6"/>
  <c r="K1986" i="6"/>
  <c r="J1987" i="6"/>
  <c r="K1987" i="6"/>
  <c r="J1988" i="6"/>
  <c r="K1988" i="6"/>
  <c r="J1989" i="6"/>
  <c r="K1989" i="6"/>
  <c r="J1990" i="6"/>
  <c r="K1990" i="6"/>
  <c r="J1991" i="6"/>
  <c r="K1991" i="6"/>
  <c r="J1992" i="6"/>
  <c r="K1992" i="6"/>
  <c r="J1993" i="6"/>
  <c r="K1993" i="6"/>
  <c r="J1994" i="6"/>
  <c r="K1994" i="6"/>
  <c r="J1995" i="6"/>
  <c r="K1995" i="6"/>
  <c r="J1996" i="6"/>
  <c r="K1996" i="6"/>
  <c r="J1997" i="6"/>
  <c r="K1997" i="6"/>
  <c r="J1998" i="6"/>
  <c r="K1998" i="6"/>
  <c r="J1999" i="6"/>
  <c r="K1999" i="6"/>
  <c r="J2000" i="6"/>
  <c r="K2000" i="6"/>
  <c r="J2001" i="6"/>
  <c r="K2001" i="6"/>
  <c r="J2002" i="6"/>
  <c r="J2003" i="6"/>
  <c r="K2003" i="6"/>
  <c r="J2004" i="6"/>
  <c r="K2004" i="6"/>
  <c r="J2005" i="6"/>
  <c r="K2005" i="6"/>
  <c r="J2006" i="6"/>
  <c r="K2006" i="6"/>
  <c r="J2007" i="6"/>
  <c r="K2007" i="6"/>
  <c r="J2008" i="6"/>
  <c r="K2008" i="6"/>
  <c r="J2009" i="6"/>
  <c r="K2009" i="6"/>
  <c r="J2010" i="6"/>
  <c r="K2010" i="6"/>
  <c r="J2011" i="6"/>
  <c r="K2011" i="6"/>
  <c r="J2012" i="6"/>
  <c r="K2012" i="6"/>
  <c r="J2013" i="6"/>
  <c r="K2013" i="6"/>
  <c r="J2014" i="6"/>
  <c r="K2014" i="6"/>
  <c r="J2015" i="6"/>
  <c r="K2015" i="6"/>
  <c r="J2016" i="6"/>
  <c r="K2016" i="6"/>
  <c r="J2017" i="6"/>
  <c r="K2017" i="6"/>
  <c r="J2018" i="6"/>
  <c r="K2018" i="6"/>
  <c r="J2019" i="6"/>
  <c r="K2019" i="6"/>
  <c r="J2020" i="6"/>
  <c r="K2020" i="6"/>
  <c r="J2021" i="6"/>
  <c r="K2021" i="6"/>
  <c r="J2022" i="6"/>
  <c r="K2022" i="6"/>
  <c r="J2023" i="6"/>
  <c r="K2023" i="6"/>
  <c r="J2024" i="6"/>
  <c r="K2024" i="6"/>
  <c r="J2025" i="6"/>
  <c r="J2026" i="6"/>
  <c r="K2026" i="6"/>
  <c r="J2027" i="6"/>
  <c r="K2027" i="6"/>
  <c r="J2028" i="6"/>
  <c r="K2028" i="6"/>
  <c r="J2029" i="6"/>
  <c r="K2029" i="6"/>
  <c r="J2030" i="6"/>
  <c r="K2030" i="6"/>
  <c r="J2031" i="6"/>
  <c r="K2031" i="6"/>
  <c r="J2032" i="6"/>
  <c r="K2032" i="6"/>
  <c r="J2033" i="6"/>
  <c r="K2033" i="6"/>
  <c r="J2034" i="6"/>
  <c r="K2034" i="6"/>
  <c r="J2035" i="6"/>
  <c r="K2035" i="6"/>
  <c r="J2036" i="6"/>
  <c r="K2036" i="6"/>
  <c r="J2037" i="6"/>
  <c r="K2037" i="6"/>
  <c r="J2038" i="6"/>
  <c r="K2038" i="6"/>
  <c r="J2039" i="6"/>
  <c r="K2039" i="6"/>
  <c r="J2040" i="6"/>
  <c r="K2040" i="6"/>
  <c r="J2041" i="6"/>
  <c r="K2041" i="6"/>
  <c r="J2042" i="6"/>
  <c r="K2042" i="6"/>
  <c r="J2043" i="6"/>
  <c r="K2043" i="6"/>
  <c r="J2044" i="6"/>
  <c r="K2044" i="6"/>
  <c r="J2045" i="6"/>
  <c r="K2045" i="6"/>
  <c r="J2046" i="6"/>
  <c r="K2046" i="6"/>
  <c r="J2047" i="6"/>
  <c r="K2047" i="6"/>
  <c r="J2048" i="6"/>
  <c r="J2049" i="6"/>
  <c r="K2049" i="6"/>
  <c r="J2050" i="6"/>
  <c r="K2050" i="6"/>
  <c r="J2051" i="6"/>
  <c r="K2051" i="6"/>
  <c r="J2052" i="6"/>
  <c r="K2052" i="6"/>
  <c r="J2053" i="6"/>
  <c r="K2053" i="6"/>
  <c r="J2054" i="6"/>
  <c r="K2054" i="6"/>
  <c r="J2055" i="6"/>
  <c r="K2055" i="6"/>
  <c r="J2056" i="6"/>
  <c r="K2056" i="6"/>
  <c r="J2057" i="6"/>
  <c r="K2057" i="6"/>
  <c r="J2058" i="6"/>
  <c r="K2058" i="6"/>
  <c r="J2059" i="6"/>
  <c r="K2059" i="6"/>
  <c r="J2060" i="6"/>
  <c r="K2060" i="6"/>
  <c r="J2061" i="6"/>
  <c r="K2061" i="6"/>
  <c r="J2062" i="6"/>
  <c r="K2062" i="6"/>
  <c r="J2063" i="6"/>
  <c r="K2063" i="6"/>
  <c r="J2064" i="6"/>
  <c r="K2064" i="6"/>
  <c r="J2065" i="6"/>
  <c r="K2065" i="6"/>
  <c r="J2066" i="6"/>
  <c r="K2066" i="6"/>
  <c r="J2067" i="6"/>
  <c r="K2067" i="6"/>
  <c r="J2068" i="6"/>
  <c r="K2068" i="6"/>
  <c r="J2069" i="6"/>
  <c r="K2069" i="6"/>
  <c r="J2070" i="6"/>
  <c r="K2070" i="6"/>
  <c r="J2071" i="6"/>
  <c r="J2072" i="6"/>
  <c r="K2072" i="6"/>
  <c r="J2073" i="6"/>
  <c r="K2073" i="6"/>
  <c r="J2074" i="6"/>
  <c r="K2074" i="6"/>
  <c r="J2075" i="6"/>
  <c r="K2075" i="6"/>
  <c r="J2076" i="6"/>
  <c r="K2076" i="6"/>
  <c r="J2077" i="6"/>
  <c r="K2077" i="6"/>
  <c r="J2078" i="6"/>
  <c r="K2078" i="6"/>
  <c r="J2079" i="6"/>
  <c r="K2079" i="6"/>
  <c r="J2080" i="6"/>
  <c r="K2080" i="6"/>
  <c r="J2081" i="6"/>
  <c r="K2081" i="6"/>
  <c r="J2082" i="6"/>
  <c r="K2082" i="6"/>
  <c r="J2083" i="6"/>
  <c r="K2083" i="6"/>
  <c r="J2084" i="6"/>
  <c r="K2084" i="6"/>
  <c r="J2085" i="6"/>
  <c r="K2085" i="6"/>
  <c r="J2086" i="6"/>
  <c r="K2086" i="6"/>
  <c r="J2087" i="6"/>
  <c r="K2087" i="6"/>
  <c r="J2088" i="6"/>
  <c r="K2088" i="6"/>
  <c r="J2089" i="6"/>
  <c r="K2089" i="6"/>
  <c r="J2090" i="6"/>
  <c r="K2090" i="6"/>
  <c r="J2091" i="6"/>
  <c r="K2091" i="6"/>
  <c r="J2092" i="6"/>
  <c r="K2092" i="6"/>
  <c r="J2093" i="6"/>
  <c r="K2093" i="6"/>
  <c r="J2094" i="6"/>
  <c r="J2095" i="6"/>
  <c r="K2095" i="6"/>
  <c r="J2096" i="6"/>
  <c r="K2096" i="6"/>
  <c r="J2097" i="6"/>
  <c r="K2097" i="6"/>
  <c r="J2098" i="6"/>
  <c r="K2098" i="6"/>
  <c r="J2099" i="6"/>
  <c r="K2099" i="6"/>
  <c r="J2100" i="6"/>
  <c r="K2100" i="6"/>
  <c r="J2101" i="6"/>
  <c r="K2101" i="6"/>
  <c r="J2102" i="6"/>
  <c r="K2102" i="6"/>
  <c r="J2103" i="6"/>
  <c r="K2103" i="6"/>
  <c r="J2104" i="6"/>
  <c r="K2104" i="6"/>
  <c r="J2105" i="6"/>
  <c r="K2105" i="6"/>
  <c r="J2106" i="6"/>
  <c r="K2106" i="6"/>
  <c r="J2107" i="6"/>
  <c r="K2107" i="6"/>
  <c r="J2108" i="6"/>
  <c r="K2108" i="6"/>
  <c r="J2109" i="6"/>
  <c r="K2109" i="6"/>
  <c r="J2110" i="6"/>
  <c r="K2110" i="6"/>
  <c r="J2111" i="6"/>
  <c r="K2111" i="6"/>
  <c r="J2112" i="6"/>
  <c r="K2112" i="6"/>
  <c r="J2113" i="6"/>
  <c r="K2113" i="6"/>
  <c r="J2114" i="6"/>
  <c r="K2114" i="6"/>
  <c r="J2115" i="6"/>
  <c r="K2115" i="6"/>
  <c r="J2116" i="6"/>
  <c r="K2116" i="6"/>
  <c r="J2117" i="6"/>
  <c r="J2118" i="6"/>
  <c r="K2118" i="6"/>
  <c r="J2119" i="6"/>
  <c r="K2119" i="6"/>
  <c r="J2120" i="6"/>
  <c r="K2120" i="6"/>
  <c r="J2121" i="6"/>
  <c r="K2121" i="6"/>
  <c r="J2122" i="6"/>
  <c r="K2122" i="6"/>
  <c r="J2123" i="6"/>
  <c r="K2123" i="6"/>
  <c r="J2124" i="6"/>
  <c r="K2124" i="6"/>
  <c r="J2125" i="6"/>
  <c r="K2125" i="6"/>
  <c r="J2126" i="6"/>
  <c r="K2126" i="6"/>
  <c r="J2127" i="6"/>
  <c r="K2127" i="6"/>
  <c r="J2128" i="6"/>
  <c r="K2128" i="6"/>
  <c r="J2129" i="6"/>
  <c r="K2129" i="6"/>
  <c r="J2130" i="6"/>
  <c r="K2130" i="6"/>
  <c r="J2131" i="6"/>
  <c r="K2131" i="6"/>
  <c r="J2132" i="6"/>
  <c r="K2132" i="6"/>
  <c r="J2133" i="6"/>
  <c r="K2133" i="6"/>
  <c r="J2134" i="6"/>
  <c r="K2134" i="6"/>
  <c r="J2135" i="6"/>
  <c r="K2135" i="6"/>
  <c r="J2136" i="6"/>
  <c r="K2136" i="6"/>
  <c r="J2137" i="6"/>
  <c r="K2137" i="6"/>
  <c r="J2138" i="6"/>
  <c r="K2138" i="6"/>
  <c r="J2139" i="6"/>
  <c r="K2139" i="6"/>
  <c r="J2140" i="6"/>
  <c r="J2141" i="6"/>
  <c r="K2141" i="6"/>
  <c r="J2142" i="6"/>
  <c r="K2142" i="6"/>
  <c r="J2143" i="6"/>
  <c r="K2143" i="6"/>
  <c r="J2144" i="6"/>
  <c r="K2144" i="6"/>
  <c r="J2145" i="6"/>
  <c r="K2145" i="6"/>
  <c r="J2146" i="6"/>
  <c r="K2146" i="6"/>
  <c r="J2147" i="6"/>
  <c r="K2147" i="6"/>
  <c r="J2148" i="6"/>
  <c r="K2148" i="6"/>
  <c r="J2149" i="6"/>
  <c r="K2149" i="6"/>
  <c r="J2150" i="6"/>
  <c r="K2150" i="6"/>
  <c r="J2151" i="6"/>
  <c r="K2151" i="6"/>
  <c r="J2152" i="6"/>
  <c r="K2152" i="6"/>
  <c r="J2153" i="6"/>
  <c r="K2153" i="6"/>
  <c r="J2154" i="6"/>
  <c r="K2154" i="6"/>
  <c r="J2155" i="6"/>
  <c r="K2155" i="6"/>
  <c r="J2156" i="6"/>
  <c r="K2156" i="6"/>
  <c r="J2157" i="6"/>
  <c r="K2157" i="6"/>
  <c r="J2158" i="6"/>
  <c r="K2158" i="6"/>
  <c r="J2159" i="6"/>
  <c r="K2159" i="6"/>
  <c r="J2160" i="6"/>
  <c r="K2160" i="6"/>
  <c r="J2161" i="6"/>
  <c r="K2161" i="6"/>
  <c r="J2162" i="6"/>
  <c r="K2162" i="6"/>
  <c r="J2163" i="6"/>
  <c r="J2164" i="6"/>
  <c r="K2164" i="6"/>
  <c r="J2165" i="6"/>
  <c r="K2165" i="6"/>
  <c r="J2166" i="6"/>
  <c r="K2166" i="6"/>
  <c r="J2167" i="6"/>
  <c r="K2167" i="6"/>
  <c r="J2168" i="6"/>
  <c r="K2168" i="6"/>
  <c r="J2169" i="6"/>
  <c r="K2169" i="6"/>
  <c r="J2170" i="6"/>
  <c r="K2170" i="6"/>
  <c r="J2171" i="6"/>
  <c r="K2171" i="6"/>
  <c r="J2172" i="6"/>
  <c r="K2172" i="6"/>
  <c r="J2173" i="6"/>
  <c r="K2173" i="6"/>
  <c r="J2174" i="6"/>
  <c r="K2174" i="6"/>
  <c r="J2175" i="6"/>
  <c r="K2175" i="6"/>
  <c r="J2176" i="6"/>
  <c r="K2176" i="6"/>
  <c r="J2177" i="6"/>
  <c r="K2177" i="6"/>
  <c r="J2178" i="6"/>
  <c r="K2178" i="6"/>
  <c r="J2179" i="6"/>
  <c r="K2179" i="6"/>
  <c r="J2180" i="6"/>
  <c r="K2180" i="6"/>
  <c r="J2181" i="6"/>
  <c r="K2181" i="6"/>
  <c r="J2182" i="6"/>
  <c r="K2182" i="6"/>
  <c r="J2183" i="6"/>
  <c r="K2183" i="6"/>
  <c r="J2184" i="6"/>
  <c r="K2184" i="6"/>
  <c r="J2185" i="6"/>
  <c r="K2185" i="6"/>
  <c r="J2186" i="6"/>
  <c r="J2187" i="6"/>
  <c r="K2187" i="6"/>
  <c r="J2188" i="6"/>
  <c r="K2188" i="6"/>
  <c r="J2189" i="6"/>
  <c r="K2189" i="6"/>
  <c r="J2190" i="6"/>
  <c r="K2190" i="6"/>
  <c r="J2191" i="6"/>
  <c r="K2191" i="6"/>
  <c r="J2192" i="6"/>
  <c r="K2192" i="6"/>
  <c r="J2193" i="6"/>
  <c r="K2193" i="6"/>
  <c r="J2194" i="6"/>
  <c r="K2194" i="6"/>
  <c r="J2195" i="6"/>
  <c r="K2195" i="6"/>
  <c r="J2196" i="6"/>
  <c r="K2196" i="6"/>
  <c r="J2197" i="6"/>
  <c r="K2197" i="6"/>
  <c r="J2198" i="6"/>
  <c r="K2198" i="6"/>
  <c r="J2199" i="6"/>
  <c r="K2199" i="6"/>
  <c r="J2200" i="6"/>
  <c r="K2200" i="6"/>
  <c r="J2201" i="6"/>
  <c r="K2201" i="6"/>
  <c r="J2202" i="6"/>
  <c r="K2202" i="6"/>
  <c r="J2203" i="6"/>
  <c r="K2203" i="6"/>
  <c r="J2204" i="6"/>
  <c r="K2204" i="6"/>
  <c r="J2205" i="6"/>
  <c r="K2205" i="6"/>
  <c r="J2206" i="6"/>
  <c r="K2206" i="6"/>
  <c r="J2207" i="6"/>
  <c r="K2207" i="6"/>
  <c r="J2208" i="6"/>
  <c r="K2208" i="6"/>
  <c r="J2209" i="6"/>
  <c r="J2210" i="6"/>
  <c r="K2210" i="6"/>
  <c r="J2211" i="6"/>
  <c r="K2211" i="6"/>
  <c r="J2212" i="6"/>
  <c r="K2212" i="6"/>
  <c r="J2213" i="6"/>
  <c r="K2213" i="6"/>
  <c r="J2214" i="6"/>
  <c r="K2214" i="6"/>
  <c r="J2215" i="6"/>
  <c r="K2215" i="6"/>
  <c r="J2216" i="6"/>
  <c r="K2216" i="6"/>
  <c r="J2217" i="6"/>
  <c r="K2217" i="6"/>
  <c r="J2218" i="6"/>
  <c r="K2218" i="6"/>
  <c r="J2219" i="6"/>
  <c r="K2219" i="6"/>
  <c r="J2220" i="6"/>
  <c r="K2220" i="6"/>
  <c r="J2221" i="6"/>
  <c r="K2221" i="6"/>
  <c r="J2222" i="6"/>
  <c r="K2222" i="6"/>
  <c r="J2223" i="6"/>
  <c r="K2223" i="6"/>
  <c r="J2224" i="6"/>
  <c r="K2224" i="6"/>
  <c r="J2225" i="6"/>
  <c r="K2225" i="6"/>
  <c r="J2226" i="6"/>
  <c r="K2226" i="6"/>
  <c r="J2227" i="6"/>
  <c r="K2227" i="6"/>
  <c r="J2228" i="6"/>
  <c r="K2228" i="6"/>
  <c r="J2229" i="6"/>
  <c r="K2229" i="6"/>
  <c r="J2230" i="6"/>
  <c r="K2230" i="6"/>
  <c r="J2231" i="6"/>
  <c r="K2231" i="6"/>
  <c r="J2232" i="6"/>
  <c r="J2233" i="6"/>
  <c r="K2233" i="6"/>
  <c r="J2234" i="6"/>
  <c r="K2234" i="6"/>
  <c r="J2235" i="6"/>
  <c r="K2235" i="6"/>
  <c r="J2236" i="6"/>
  <c r="K2236" i="6"/>
  <c r="J2237" i="6"/>
  <c r="K2237" i="6"/>
  <c r="J2238" i="6"/>
  <c r="K2238" i="6"/>
  <c r="J2239" i="6"/>
  <c r="K2239" i="6"/>
  <c r="J2240" i="6"/>
  <c r="K2240" i="6"/>
  <c r="J2241" i="6"/>
  <c r="K2241" i="6"/>
  <c r="J2242" i="6"/>
  <c r="K2242" i="6"/>
  <c r="J2243" i="6"/>
  <c r="K2243" i="6"/>
  <c r="J2244" i="6"/>
  <c r="K2244" i="6"/>
  <c r="J2245" i="6"/>
  <c r="K2245" i="6"/>
  <c r="J2246" i="6"/>
  <c r="K2246" i="6"/>
  <c r="J2247" i="6"/>
  <c r="K2247" i="6"/>
  <c r="J2248" i="6"/>
  <c r="K2248" i="6"/>
  <c r="J2249" i="6"/>
  <c r="K2249" i="6"/>
  <c r="J2250" i="6"/>
  <c r="K2250" i="6"/>
  <c r="J2251" i="6"/>
  <c r="K2251" i="6"/>
  <c r="J2252" i="6"/>
  <c r="K2252" i="6"/>
  <c r="J2253" i="6"/>
  <c r="K2253" i="6"/>
  <c r="J2254" i="6"/>
  <c r="K2254" i="6"/>
  <c r="J2255" i="6"/>
  <c r="J2256" i="6"/>
  <c r="K2256" i="6"/>
  <c r="J2257" i="6"/>
  <c r="K2257" i="6"/>
  <c r="J2258" i="6"/>
  <c r="K2258" i="6"/>
  <c r="J2259" i="6"/>
  <c r="K2259" i="6"/>
  <c r="J2260" i="6"/>
  <c r="K2260" i="6"/>
  <c r="J2261" i="6"/>
  <c r="K2261" i="6"/>
  <c r="J2262" i="6"/>
  <c r="K2262" i="6"/>
  <c r="J2263" i="6"/>
  <c r="K2263" i="6"/>
  <c r="J2264" i="6"/>
  <c r="K2264" i="6"/>
  <c r="J2265" i="6"/>
  <c r="K2265" i="6"/>
  <c r="J2266" i="6"/>
  <c r="K2266" i="6"/>
  <c r="J2267" i="6"/>
  <c r="K2267" i="6"/>
  <c r="J2268" i="6"/>
  <c r="K2268" i="6"/>
  <c r="J2269" i="6"/>
  <c r="K2269" i="6"/>
  <c r="J2270" i="6"/>
  <c r="K2270" i="6"/>
  <c r="J2271" i="6"/>
  <c r="K2271" i="6"/>
  <c r="J2272" i="6"/>
  <c r="K2272" i="6"/>
  <c r="J2273" i="6"/>
  <c r="K2273" i="6"/>
  <c r="J2274" i="6"/>
  <c r="K2274" i="6"/>
  <c r="J2275" i="6"/>
  <c r="K2275" i="6"/>
  <c r="J2276" i="6"/>
  <c r="K2276" i="6"/>
  <c r="J2277" i="6"/>
  <c r="K2277" i="6"/>
  <c r="J2278" i="6"/>
  <c r="J2279" i="6"/>
  <c r="K2279" i="6"/>
  <c r="J2280" i="6"/>
  <c r="K2280" i="6"/>
  <c r="J2281" i="6"/>
  <c r="K2281" i="6"/>
  <c r="J2282" i="6"/>
  <c r="K2282" i="6"/>
  <c r="J2283" i="6"/>
  <c r="K2283" i="6"/>
  <c r="J2284" i="6"/>
  <c r="K2284" i="6"/>
  <c r="J2285" i="6"/>
  <c r="K2285" i="6"/>
  <c r="J2286" i="6"/>
  <c r="K2286" i="6"/>
  <c r="J2287" i="6"/>
  <c r="K2287" i="6"/>
  <c r="J2288" i="6"/>
  <c r="K2288" i="6"/>
  <c r="J2289" i="6"/>
  <c r="K2289" i="6"/>
  <c r="J2290" i="6"/>
  <c r="K2290" i="6"/>
  <c r="J2291" i="6"/>
  <c r="K2291" i="6"/>
  <c r="J2292" i="6"/>
  <c r="K2292" i="6"/>
  <c r="J2293" i="6"/>
  <c r="K2293" i="6"/>
  <c r="J2294" i="6"/>
  <c r="K2294" i="6"/>
  <c r="J2295" i="6"/>
  <c r="K2295" i="6"/>
  <c r="J2296" i="6"/>
  <c r="K2296" i="6"/>
  <c r="J2297" i="6"/>
  <c r="K2297" i="6"/>
  <c r="J2298" i="6"/>
  <c r="K2298" i="6"/>
  <c r="J2299" i="6"/>
  <c r="K2299" i="6"/>
  <c r="J2300" i="6"/>
  <c r="K2300" i="6"/>
  <c r="J2301" i="6"/>
  <c r="J2302" i="6"/>
  <c r="K2302" i="6"/>
  <c r="J2303" i="6"/>
  <c r="K2303" i="6"/>
  <c r="J2304" i="6"/>
  <c r="K2304" i="6"/>
  <c r="J2305" i="6"/>
  <c r="K2305" i="6"/>
  <c r="J2306" i="6"/>
  <c r="K2306" i="6"/>
  <c r="J2307" i="6"/>
  <c r="K2307" i="6"/>
  <c r="J2308" i="6"/>
  <c r="K2308" i="6"/>
  <c r="J2309" i="6"/>
  <c r="K2309" i="6"/>
  <c r="J2310" i="6"/>
  <c r="K2310" i="6"/>
  <c r="J2311" i="6"/>
  <c r="K2311" i="6"/>
  <c r="J2312" i="6"/>
  <c r="K2312" i="6"/>
  <c r="J2313" i="6"/>
  <c r="K2313" i="6"/>
  <c r="J2314" i="6"/>
  <c r="K2314" i="6"/>
  <c r="J2315" i="6"/>
  <c r="K2315" i="6"/>
  <c r="J2316" i="6"/>
  <c r="K2316" i="6"/>
  <c r="J2317" i="6"/>
  <c r="K2317" i="6"/>
  <c r="J2318" i="6"/>
  <c r="K2318" i="6"/>
  <c r="J2319" i="6"/>
  <c r="K2319" i="6"/>
  <c r="J2320" i="6"/>
  <c r="K2320" i="6"/>
  <c r="J2321" i="6"/>
  <c r="K2321" i="6"/>
  <c r="J2322" i="6"/>
  <c r="K2322" i="6"/>
  <c r="J2323" i="6"/>
  <c r="K2323" i="6"/>
  <c r="J2324" i="6"/>
  <c r="J2325" i="6"/>
  <c r="K2325" i="6"/>
  <c r="J2326" i="6"/>
  <c r="K2326" i="6"/>
  <c r="J2327" i="6"/>
  <c r="K2327" i="6"/>
  <c r="J2328" i="6"/>
  <c r="K2328" i="6"/>
  <c r="J2329" i="6"/>
  <c r="K2329" i="6"/>
  <c r="J2330" i="6"/>
  <c r="K2330" i="6"/>
  <c r="J2331" i="6"/>
  <c r="K2331" i="6"/>
  <c r="J2332" i="6"/>
  <c r="K2332" i="6"/>
  <c r="J2333" i="6"/>
  <c r="K2333" i="6"/>
  <c r="J2334" i="6"/>
  <c r="K2334" i="6"/>
  <c r="J2335" i="6"/>
  <c r="K2335" i="6"/>
  <c r="J2336" i="6"/>
  <c r="K2336" i="6"/>
  <c r="J2337" i="6"/>
  <c r="K2337" i="6"/>
  <c r="J2338" i="6"/>
  <c r="K2338" i="6"/>
  <c r="J2339" i="6"/>
  <c r="K2339" i="6"/>
  <c r="J2340" i="6"/>
  <c r="K2340" i="6"/>
  <c r="J2341" i="6"/>
  <c r="K2341" i="6"/>
  <c r="J2342" i="6"/>
  <c r="K2342" i="6"/>
  <c r="J2343" i="6"/>
  <c r="K2343" i="6"/>
  <c r="J2344" i="6"/>
  <c r="K2344" i="6"/>
  <c r="J2345" i="6"/>
  <c r="K2345" i="6"/>
  <c r="J2346" i="6"/>
  <c r="K2346" i="6"/>
  <c r="J2347" i="6"/>
  <c r="J2348" i="6"/>
  <c r="K2348" i="6"/>
  <c r="J2349" i="6"/>
  <c r="K2349" i="6"/>
  <c r="J2350" i="6"/>
  <c r="K2350" i="6"/>
  <c r="J2351" i="6"/>
  <c r="K2351" i="6"/>
  <c r="J2352" i="6"/>
  <c r="K2352" i="6"/>
  <c r="J2353" i="6"/>
  <c r="K2353" i="6"/>
  <c r="J2354" i="6"/>
  <c r="K2354" i="6"/>
  <c r="J2355" i="6"/>
  <c r="K2355" i="6"/>
  <c r="J2356" i="6"/>
  <c r="K2356" i="6"/>
  <c r="J2357" i="6"/>
  <c r="K2357" i="6"/>
  <c r="J2358" i="6"/>
  <c r="K2358" i="6"/>
  <c r="J2359" i="6"/>
  <c r="K2359" i="6"/>
  <c r="J2360" i="6"/>
  <c r="K2360" i="6"/>
  <c r="J2361" i="6"/>
  <c r="K2361" i="6"/>
  <c r="J2362" i="6"/>
  <c r="K2362" i="6"/>
  <c r="J2363" i="6"/>
  <c r="K2363" i="6"/>
  <c r="J2364" i="6"/>
  <c r="K2364" i="6"/>
  <c r="J2365" i="6"/>
  <c r="K2365" i="6"/>
  <c r="J2366" i="6"/>
  <c r="K2366" i="6"/>
  <c r="J2367" i="6"/>
  <c r="K2367" i="6"/>
  <c r="J2368" i="6"/>
  <c r="K2368" i="6"/>
  <c r="J2369" i="6"/>
  <c r="K2369" i="6"/>
  <c r="J2370" i="6"/>
  <c r="J2371" i="6"/>
  <c r="K2371" i="6"/>
  <c r="J2372" i="6"/>
  <c r="K2372" i="6"/>
  <c r="J2373" i="6"/>
  <c r="K2373" i="6"/>
  <c r="J2374" i="6"/>
  <c r="K2374" i="6"/>
  <c r="J2375" i="6"/>
  <c r="K2375" i="6"/>
  <c r="J2376" i="6"/>
  <c r="K2376" i="6"/>
  <c r="J2377" i="6"/>
  <c r="K2377" i="6"/>
  <c r="J2378" i="6"/>
  <c r="K2378" i="6"/>
  <c r="J2379" i="6"/>
  <c r="K2379" i="6"/>
  <c r="J2380" i="6"/>
  <c r="K2380" i="6"/>
  <c r="J2381" i="6"/>
  <c r="K2381" i="6"/>
  <c r="J2382" i="6"/>
  <c r="K2382" i="6"/>
  <c r="J2383" i="6"/>
  <c r="K2383" i="6"/>
  <c r="J2384" i="6"/>
  <c r="K2384" i="6"/>
  <c r="J2385" i="6"/>
  <c r="K2385" i="6"/>
  <c r="J2386" i="6"/>
  <c r="K2386" i="6"/>
  <c r="J2387" i="6"/>
  <c r="K2387" i="6"/>
  <c r="J2388" i="6"/>
  <c r="K2388" i="6"/>
  <c r="J2389" i="6"/>
  <c r="K2389" i="6"/>
  <c r="J2390" i="6"/>
  <c r="K2390" i="6"/>
  <c r="J2391" i="6"/>
  <c r="K2391" i="6"/>
  <c r="J2392" i="6"/>
  <c r="K2392" i="6"/>
  <c r="J2393" i="6"/>
  <c r="J2394" i="6"/>
  <c r="K2394" i="6"/>
  <c r="J2395" i="6"/>
  <c r="K2395" i="6"/>
  <c r="J2396" i="6"/>
  <c r="K2396" i="6"/>
  <c r="J2397" i="6"/>
  <c r="K2397" i="6"/>
  <c r="J2398" i="6"/>
  <c r="K2398" i="6"/>
  <c r="J2399" i="6"/>
  <c r="K2399" i="6"/>
  <c r="J2400" i="6"/>
  <c r="K2400" i="6"/>
  <c r="J2401" i="6"/>
  <c r="K2401" i="6"/>
  <c r="J2402" i="6"/>
  <c r="K2402" i="6"/>
  <c r="J2403" i="6"/>
  <c r="K2403" i="6"/>
  <c r="J2404" i="6"/>
  <c r="K2404" i="6"/>
  <c r="J2405" i="6"/>
  <c r="K2405" i="6"/>
  <c r="J2406" i="6"/>
  <c r="K2406" i="6"/>
  <c r="J2407" i="6"/>
  <c r="K2407" i="6"/>
  <c r="J2408" i="6"/>
  <c r="K2408" i="6"/>
  <c r="J2409" i="6"/>
  <c r="K2409" i="6"/>
  <c r="J2410" i="6"/>
  <c r="K2410" i="6"/>
  <c r="J2411" i="6"/>
  <c r="K2411" i="6"/>
  <c r="J2412" i="6"/>
  <c r="K2412" i="6"/>
  <c r="J2413" i="6"/>
  <c r="K2413" i="6"/>
  <c r="J2414" i="6"/>
  <c r="K2414" i="6"/>
  <c r="J2415" i="6"/>
  <c r="K2415" i="6"/>
  <c r="J2416" i="6"/>
  <c r="J2417" i="6"/>
  <c r="K2417" i="6"/>
  <c r="J2418" i="6"/>
  <c r="K2418" i="6"/>
  <c r="J2419" i="6"/>
  <c r="K2419" i="6"/>
  <c r="J2420" i="6"/>
  <c r="K2420" i="6"/>
  <c r="J2421" i="6"/>
  <c r="K2421" i="6"/>
  <c r="J2422" i="6"/>
  <c r="K2422" i="6"/>
  <c r="J2423" i="6"/>
  <c r="K2423" i="6"/>
  <c r="J2424" i="6"/>
  <c r="K2424" i="6"/>
  <c r="J2425" i="6"/>
  <c r="K2425" i="6"/>
  <c r="J2426" i="6"/>
  <c r="K2426" i="6"/>
  <c r="J2427" i="6"/>
  <c r="K2427" i="6"/>
  <c r="J2428" i="6"/>
  <c r="K2428" i="6"/>
  <c r="J2429" i="6"/>
  <c r="K2429" i="6"/>
  <c r="J2430" i="6"/>
  <c r="K2430" i="6"/>
  <c r="J2431" i="6"/>
  <c r="K2431" i="6"/>
  <c r="J2432" i="6"/>
  <c r="K2432" i="6"/>
  <c r="J2433" i="6"/>
  <c r="K2433" i="6"/>
  <c r="J2434" i="6"/>
  <c r="K2434" i="6"/>
  <c r="J2435" i="6"/>
  <c r="K2435" i="6"/>
  <c r="J2436" i="6"/>
  <c r="K2436" i="6"/>
  <c r="J2437" i="6"/>
  <c r="K2437" i="6"/>
  <c r="J2438" i="6"/>
  <c r="K2438" i="6"/>
  <c r="J2439" i="6"/>
  <c r="J2440" i="6"/>
  <c r="K2440" i="6"/>
  <c r="J2441" i="6"/>
  <c r="K2441" i="6"/>
  <c r="J2442" i="6"/>
  <c r="K2442" i="6"/>
  <c r="J2443" i="6"/>
  <c r="K2443" i="6"/>
  <c r="J2444" i="6"/>
  <c r="K2444" i="6"/>
  <c r="J2445" i="6"/>
  <c r="K2445" i="6"/>
  <c r="J2446" i="6"/>
  <c r="K2446" i="6"/>
  <c r="J2447" i="6"/>
  <c r="K2447" i="6"/>
  <c r="J2448" i="6"/>
  <c r="K2448" i="6"/>
  <c r="J2449" i="6"/>
  <c r="K2449" i="6"/>
  <c r="J2450" i="6"/>
  <c r="K2450" i="6"/>
  <c r="J2451" i="6"/>
  <c r="K2451" i="6"/>
  <c r="J2452" i="6"/>
  <c r="K2452" i="6"/>
  <c r="J2453" i="6"/>
  <c r="K2453" i="6"/>
  <c r="J2454" i="6"/>
  <c r="K2454" i="6"/>
  <c r="J2455" i="6"/>
  <c r="K2455" i="6"/>
  <c r="J2456" i="6"/>
  <c r="K2456" i="6"/>
  <c r="J2457" i="6"/>
  <c r="K2457" i="6"/>
  <c r="J2458" i="6"/>
  <c r="K2458" i="6"/>
  <c r="J2459" i="6"/>
  <c r="K2459" i="6"/>
  <c r="J2460" i="6"/>
  <c r="K2460" i="6"/>
  <c r="J2461" i="6"/>
  <c r="K2461" i="6"/>
  <c r="J2462" i="6"/>
  <c r="J2463" i="6"/>
  <c r="K2463" i="6"/>
  <c r="J2464" i="6"/>
  <c r="K2464" i="6"/>
  <c r="J2465" i="6"/>
  <c r="K2465" i="6"/>
  <c r="J2466" i="6"/>
  <c r="K2466" i="6"/>
  <c r="J2467" i="6"/>
  <c r="K2467" i="6"/>
  <c r="J2468" i="6"/>
  <c r="K2468" i="6"/>
  <c r="J2469" i="6"/>
  <c r="K2469" i="6"/>
  <c r="J2470" i="6"/>
  <c r="K2470" i="6"/>
  <c r="J2471" i="6"/>
  <c r="K2471" i="6"/>
  <c r="J2472" i="6"/>
  <c r="K2472" i="6"/>
  <c r="J2473" i="6"/>
  <c r="K2473" i="6"/>
  <c r="J2474" i="6"/>
  <c r="K2474" i="6"/>
  <c r="J2475" i="6"/>
  <c r="K2475" i="6"/>
  <c r="J2476" i="6"/>
  <c r="K2476" i="6"/>
  <c r="J2477" i="6"/>
  <c r="K2477" i="6"/>
  <c r="J2478" i="6"/>
  <c r="K2478" i="6"/>
  <c r="J2479" i="6"/>
  <c r="K2479" i="6"/>
  <c r="J2480" i="6"/>
  <c r="K2480" i="6"/>
  <c r="J2481" i="6"/>
  <c r="K2481" i="6"/>
  <c r="J2482" i="6"/>
  <c r="K2482" i="6"/>
  <c r="J2483" i="6"/>
  <c r="K2483" i="6"/>
  <c r="J2484" i="6"/>
  <c r="K2484" i="6"/>
  <c r="J2485" i="6"/>
  <c r="J2486" i="6"/>
  <c r="K2486" i="6"/>
  <c r="J2487" i="6"/>
  <c r="K2487" i="6"/>
  <c r="J2488" i="6"/>
  <c r="K2488" i="6"/>
  <c r="J2489" i="6"/>
  <c r="K2489" i="6"/>
  <c r="J2490" i="6"/>
  <c r="K2490" i="6"/>
  <c r="J2491" i="6"/>
  <c r="K2491" i="6"/>
  <c r="J2492" i="6"/>
  <c r="K2492" i="6"/>
  <c r="J2493" i="6"/>
  <c r="K2493" i="6"/>
  <c r="J2494" i="6"/>
  <c r="K2494" i="6"/>
  <c r="J2495" i="6"/>
  <c r="K2495" i="6"/>
  <c r="J2496" i="6"/>
  <c r="K2496" i="6"/>
  <c r="J2497" i="6"/>
  <c r="K2497" i="6"/>
  <c r="J2498" i="6"/>
  <c r="K2498" i="6"/>
  <c r="J2499" i="6"/>
  <c r="K2499" i="6"/>
  <c r="J2500" i="6"/>
  <c r="K2500" i="6"/>
  <c r="J2501" i="6"/>
  <c r="K2501" i="6"/>
  <c r="J2502" i="6"/>
  <c r="K2502" i="6"/>
  <c r="J2503" i="6"/>
  <c r="K2503" i="6"/>
  <c r="J2504" i="6"/>
  <c r="K2504" i="6"/>
  <c r="J2505" i="6"/>
  <c r="K2505" i="6"/>
  <c r="J2506" i="6"/>
  <c r="K2506" i="6"/>
  <c r="J2507" i="6"/>
  <c r="K2507" i="6"/>
  <c r="J2508" i="6"/>
  <c r="J2509" i="6"/>
  <c r="K2509" i="6"/>
  <c r="J2510" i="6"/>
  <c r="K2510" i="6"/>
  <c r="J2511" i="6"/>
  <c r="K2511" i="6"/>
  <c r="J2512" i="6"/>
  <c r="K2512" i="6"/>
  <c r="J2513" i="6"/>
  <c r="K2513" i="6"/>
  <c r="J2514" i="6"/>
  <c r="K2514" i="6"/>
  <c r="J2515" i="6"/>
  <c r="K2515" i="6"/>
  <c r="J2516" i="6"/>
  <c r="K2516" i="6"/>
  <c r="J2517" i="6"/>
  <c r="K2517" i="6"/>
  <c r="J2518" i="6"/>
  <c r="K2518" i="6"/>
  <c r="J2519" i="6"/>
  <c r="K2519" i="6"/>
  <c r="J2520" i="6"/>
  <c r="K2520" i="6"/>
  <c r="J2521" i="6"/>
  <c r="K2521" i="6"/>
  <c r="J2522" i="6"/>
  <c r="K2522" i="6"/>
  <c r="J2523" i="6"/>
  <c r="K2523" i="6"/>
  <c r="J2524" i="6"/>
  <c r="K2524" i="6"/>
  <c r="J2525" i="6"/>
  <c r="K2525" i="6"/>
  <c r="J2526" i="6"/>
  <c r="K2526" i="6"/>
  <c r="J2527" i="6"/>
  <c r="K2527" i="6"/>
  <c r="J2528" i="6"/>
  <c r="K2528" i="6"/>
  <c r="J2529" i="6"/>
  <c r="K2529" i="6"/>
  <c r="J2530" i="6"/>
  <c r="K2530" i="6"/>
  <c r="J2531" i="6"/>
  <c r="J2532" i="6"/>
  <c r="K2532" i="6"/>
  <c r="J2533" i="6"/>
  <c r="K2533" i="6"/>
  <c r="J2534" i="6"/>
  <c r="K2534" i="6"/>
  <c r="J2535" i="6"/>
  <c r="K2535" i="6"/>
  <c r="J2536" i="6"/>
  <c r="K2536" i="6"/>
  <c r="J2537" i="6"/>
  <c r="K2537" i="6"/>
  <c r="J2538" i="6"/>
  <c r="K2538" i="6"/>
  <c r="J2539" i="6"/>
  <c r="K2539" i="6"/>
  <c r="J2540" i="6"/>
  <c r="K2540" i="6"/>
  <c r="J2541" i="6"/>
  <c r="K2541" i="6"/>
  <c r="J2542" i="6"/>
  <c r="K2542" i="6"/>
  <c r="J2543" i="6"/>
  <c r="K2543" i="6"/>
  <c r="J2544" i="6"/>
  <c r="K2544" i="6"/>
  <c r="J2545" i="6"/>
  <c r="K2545" i="6"/>
  <c r="J2546" i="6"/>
  <c r="K2546" i="6"/>
  <c r="J2547" i="6"/>
  <c r="K2547" i="6"/>
  <c r="J2548" i="6"/>
  <c r="K2548" i="6"/>
  <c r="J2549" i="6"/>
  <c r="K2549" i="6"/>
  <c r="J2550" i="6"/>
  <c r="K2550" i="6"/>
  <c r="J2551" i="6"/>
  <c r="K2551" i="6"/>
  <c r="J2552" i="6"/>
  <c r="K2552" i="6"/>
  <c r="J2553" i="6"/>
  <c r="K2553" i="6"/>
  <c r="J2554" i="6"/>
  <c r="J2555" i="6"/>
  <c r="K2555" i="6"/>
  <c r="J2556" i="6"/>
  <c r="K2556" i="6"/>
  <c r="J2557" i="6"/>
  <c r="K2557" i="6"/>
  <c r="J2558" i="6"/>
  <c r="K2558" i="6"/>
  <c r="J2559" i="6"/>
  <c r="K2559" i="6"/>
  <c r="J2560" i="6"/>
  <c r="K2560" i="6"/>
  <c r="J2561" i="6"/>
  <c r="K2561" i="6"/>
  <c r="J2562" i="6"/>
  <c r="K2562" i="6"/>
  <c r="J2563" i="6"/>
  <c r="K2563" i="6"/>
  <c r="J2564" i="6"/>
  <c r="K2564" i="6"/>
  <c r="J2565" i="6"/>
  <c r="K2565" i="6"/>
  <c r="J2566" i="6"/>
  <c r="K2566" i="6"/>
  <c r="J2567" i="6"/>
  <c r="K2567" i="6"/>
  <c r="J2568" i="6"/>
  <c r="K2568" i="6"/>
  <c r="J2569" i="6"/>
  <c r="K2569" i="6"/>
  <c r="J2570" i="6"/>
  <c r="K2570" i="6"/>
  <c r="J2571" i="6"/>
  <c r="K2571" i="6"/>
  <c r="J2572" i="6"/>
  <c r="K2572" i="6"/>
  <c r="J2573" i="6"/>
  <c r="K2573" i="6"/>
  <c r="J2574" i="6"/>
  <c r="K2574" i="6"/>
  <c r="J2575" i="6"/>
  <c r="K2575" i="6"/>
  <c r="J2576" i="6"/>
  <c r="K2576" i="6"/>
  <c r="J2577" i="6"/>
  <c r="J2578" i="6"/>
  <c r="K2578" i="6"/>
  <c r="J2579" i="6"/>
  <c r="K2579" i="6"/>
  <c r="J2580" i="6"/>
  <c r="K2580" i="6"/>
  <c r="J2581" i="6"/>
  <c r="K2581" i="6"/>
  <c r="J2582" i="6"/>
  <c r="K2582" i="6"/>
  <c r="J2583" i="6"/>
  <c r="K2583" i="6"/>
  <c r="J2584" i="6"/>
  <c r="K2584" i="6"/>
  <c r="J2585" i="6"/>
  <c r="K2585" i="6"/>
  <c r="J2586" i="6"/>
  <c r="K2586" i="6"/>
  <c r="J2587" i="6"/>
  <c r="K2587" i="6"/>
  <c r="J2588" i="6"/>
  <c r="K2588" i="6"/>
  <c r="J2589" i="6"/>
  <c r="K2589" i="6"/>
  <c r="J2590" i="6"/>
  <c r="K2590" i="6"/>
  <c r="J2591" i="6"/>
  <c r="K2591" i="6"/>
  <c r="J2592" i="6"/>
  <c r="K2592" i="6"/>
  <c r="J2593" i="6"/>
  <c r="K2593" i="6"/>
  <c r="J2594" i="6"/>
  <c r="K2594" i="6"/>
  <c r="J2595" i="6"/>
  <c r="K2595" i="6"/>
  <c r="J2596" i="6"/>
  <c r="K2596" i="6"/>
  <c r="J2597" i="6"/>
  <c r="K2597" i="6"/>
  <c r="J2598" i="6"/>
  <c r="K2598" i="6"/>
  <c r="J2599" i="6"/>
  <c r="K2599" i="6"/>
  <c r="J2600" i="6"/>
  <c r="J2601" i="6"/>
  <c r="K2601" i="6"/>
  <c r="J2602" i="6"/>
  <c r="K2602" i="6"/>
  <c r="J2603" i="6"/>
  <c r="K2603" i="6"/>
  <c r="J2604" i="6"/>
  <c r="K2604" i="6"/>
  <c r="J2605" i="6"/>
  <c r="K2605" i="6"/>
  <c r="J2606" i="6"/>
  <c r="K2606" i="6"/>
  <c r="J2607" i="6"/>
  <c r="K2607" i="6"/>
  <c r="J2608" i="6"/>
  <c r="K2608" i="6"/>
  <c r="J2609" i="6"/>
  <c r="K2609" i="6"/>
  <c r="J2610" i="6"/>
  <c r="K2610" i="6"/>
  <c r="J2611" i="6"/>
  <c r="K2611" i="6"/>
  <c r="J2612" i="6"/>
  <c r="K2612" i="6"/>
  <c r="J2613" i="6"/>
  <c r="K2613" i="6"/>
  <c r="J2614" i="6"/>
  <c r="K2614" i="6"/>
  <c r="J2615" i="6"/>
  <c r="K2615" i="6"/>
  <c r="J2616" i="6"/>
  <c r="K2616" i="6"/>
  <c r="J2617" i="6"/>
  <c r="K2617" i="6"/>
  <c r="J2618" i="6"/>
  <c r="K2618" i="6"/>
  <c r="J2619" i="6"/>
  <c r="K2619" i="6"/>
  <c r="J2620" i="6"/>
  <c r="K2620" i="6"/>
  <c r="J2621" i="6"/>
  <c r="K2621" i="6"/>
  <c r="J2622" i="6"/>
  <c r="K2622" i="6"/>
  <c r="J2623" i="6"/>
  <c r="J2624" i="6"/>
  <c r="K2624" i="6"/>
  <c r="J2625" i="6"/>
  <c r="K2625" i="6"/>
  <c r="J2626" i="6"/>
  <c r="K2626" i="6"/>
  <c r="J2627" i="6"/>
  <c r="K2627" i="6"/>
  <c r="J2628" i="6"/>
  <c r="K2628" i="6"/>
  <c r="J2629" i="6"/>
  <c r="K2629" i="6"/>
  <c r="J2630" i="6"/>
  <c r="K2630" i="6"/>
  <c r="J2631" i="6"/>
  <c r="K2631" i="6"/>
  <c r="J2632" i="6"/>
  <c r="K2632" i="6"/>
  <c r="J2633" i="6"/>
  <c r="K2633" i="6"/>
  <c r="J2634" i="6"/>
  <c r="K2634" i="6"/>
  <c r="J2635" i="6"/>
  <c r="K2635" i="6"/>
  <c r="J2636" i="6"/>
  <c r="K2636" i="6"/>
  <c r="J2637" i="6"/>
  <c r="K2637" i="6"/>
  <c r="J2638" i="6"/>
  <c r="K2638" i="6"/>
  <c r="J2639" i="6"/>
  <c r="K2639" i="6"/>
  <c r="J2640" i="6"/>
  <c r="K2640" i="6"/>
  <c r="J2641" i="6"/>
  <c r="K2641" i="6"/>
  <c r="J2642" i="6"/>
  <c r="K2642" i="6"/>
  <c r="J2643" i="6"/>
  <c r="K2643" i="6"/>
  <c r="J2644" i="6"/>
  <c r="K2644" i="6"/>
  <c r="J2645" i="6"/>
  <c r="K2645" i="6"/>
  <c r="J2646" i="6"/>
  <c r="J2647" i="6"/>
  <c r="K2647" i="6"/>
  <c r="J2648" i="6"/>
  <c r="K2648" i="6"/>
  <c r="J2649" i="6"/>
  <c r="K2649" i="6"/>
  <c r="J2650" i="6"/>
  <c r="K2650" i="6"/>
  <c r="J2651" i="6"/>
  <c r="K2651" i="6"/>
  <c r="J2652" i="6"/>
  <c r="K2652" i="6"/>
  <c r="J2653" i="6"/>
  <c r="K2653" i="6"/>
  <c r="J2654" i="6"/>
  <c r="K2654" i="6"/>
  <c r="J2655" i="6"/>
  <c r="K2655" i="6"/>
  <c r="J2656" i="6"/>
  <c r="K2656" i="6"/>
  <c r="J2657" i="6"/>
  <c r="K2657" i="6"/>
  <c r="J2658" i="6"/>
  <c r="K2658" i="6"/>
  <c r="J2659" i="6"/>
  <c r="K2659" i="6"/>
  <c r="J2660" i="6"/>
  <c r="K2660" i="6"/>
  <c r="J2661" i="6"/>
  <c r="K2661" i="6"/>
  <c r="J2662" i="6"/>
  <c r="K2662" i="6"/>
  <c r="J2663" i="6"/>
  <c r="K2663" i="6"/>
  <c r="J2664" i="6"/>
  <c r="K2664" i="6"/>
  <c r="J2665" i="6"/>
  <c r="K2665" i="6"/>
  <c r="J2666" i="6"/>
  <c r="K2666" i="6"/>
  <c r="J2667" i="6"/>
  <c r="K2667" i="6"/>
  <c r="J2668" i="6"/>
  <c r="K2668" i="6"/>
  <c r="J2669" i="6"/>
  <c r="J2670" i="6"/>
  <c r="K2670" i="6"/>
  <c r="J2671" i="6"/>
  <c r="K2671" i="6"/>
  <c r="J2672" i="6"/>
  <c r="K2672" i="6"/>
  <c r="J2673" i="6"/>
  <c r="K2673" i="6"/>
  <c r="J2674" i="6"/>
  <c r="K2674" i="6"/>
  <c r="J2675" i="6"/>
  <c r="K2675" i="6"/>
  <c r="J2676" i="6"/>
  <c r="K2676" i="6"/>
  <c r="J2677" i="6"/>
  <c r="K2677" i="6"/>
  <c r="J2678" i="6"/>
  <c r="K2678" i="6"/>
  <c r="J2679" i="6"/>
  <c r="K2679" i="6"/>
  <c r="J2680" i="6"/>
  <c r="K2680" i="6"/>
  <c r="J2681" i="6"/>
  <c r="K2681" i="6"/>
  <c r="J2682" i="6"/>
  <c r="K2682" i="6"/>
  <c r="J2683" i="6"/>
  <c r="K2683" i="6"/>
  <c r="J2684" i="6"/>
  <c r="K2684" i="6"/>
  <c r="J2685" i="6"/>
  <c r="K2685" i="6"/>
  <c r="J2686" i="6"/>
  <c r="K2686" i="6"/>
  <c r="J2687" i="6"/>
  <c r="K2687" i="6"/>
  <c r="J2688" i="6"/>
  <c r="K2688" i="6"/>
  <c r="J2689" i="6"/>
  <c r="K2689" i="6"/>
  <c r="J2690" i="6"/>
  <c r="K2690" i="6"/>
  <c r="J2691" i="6"/>
  <c r="K2691" i="6"/>
  <c r="J2692" i="6"/>
  <c r="J2693" i="6"/>
  <c r="K2693" i="6"/>
  <c r="J2694" i="6"/>
  <c r="K2694" i="6"/>
  <c r="J2695" i="6"/>
  <c r="K2695" i="6"/>
  <c r="J2696" i="6"/>
  <c r="K2696" i="6"/>
  <c r="J2697" i="6"/>
  <c r="K2697" i="6"/>
  <c r="J2698" i="6"/>
  <c r="K2698" i="6"/>
  <c r="J2699" i="6"/>
  <c r="K2699" i="6"/>
  <c r="J2700" i="6"/>
  <c r="K2700" i="6"/>
  <c r="J2701" i="6"/>
  <c r="K2701" i="6"/>
  <c r="J2702" i="6"/>
  <c r="K2702" i="6"/>
  <c r="J2703" i="6"/>
  <c r="K2703" i="6"/>
  <c r="J2704" i="6"/>
  <c r="K2704" i="6"/>
  <c r="J2705" i="6"/>
  <c r="K2705" i="6"/>
  <c r="J2706" i="6"/>
  <c r="K2706" i="6"/>
  <c r="J2707" i="6"/>
  <c r="K2707" i="6"/>
  <c r="J2708" i="6"/>
  <c r="K2708" i="6"/>
  <c r="J2709" i="6"/>
  <c r="K2709" i="6"/>
  <c r="J2710" i="6"/>
  <c r="K2710" i="6"/>
  <c r="J2711" i="6"/>
  <c r="K2711" i="6"/>
  <c r="J2712" i="6"/>
  <c r="K2712" i="6"/>
  <c r="J2713" i="6"/>
  <c r="K2713" i="6"/>
  <c r="J2714" i="6"/>
  <c r="K2714" i="6"/>
  <c r="J2715" i="6"/>
  <c r="J2716" i="6"/>
  <c r="K2716" i="6"/>
  <c r="J2717" i="6"/>
  <c r="K2717" i="6"/>
  <c r="J2718" i="6"/>
  <c r="K2718" i="6"/>
  <c r="J2719" i="6"/>
  <c r="K2719" i="6"/>
  <c r="J2720" i="6"/>
  <c r="K2720" i="6"/>
  <c r="J2721" i="6"/>
  <c r="K2721" i="6"/>
  <c r="J2722" i="6"/>
  <c r="K2722" i="6"/>
  <c r="J2723" i="6"/>
  <c r="K2723" i="6"/>
  <c r="J2724" i="6"/>
  <c r="K2724" i="6"/>
  <c r="J2725" i="6"/>
  <c r="K2725" i="6"/>
  <c r="J2726" i="6"/>
  <c r="K2726" i="6"/>
  <c r="J2727" i="6"/>
  <c r="K2727" i="6"/>
  <c r="J2728" i="6"/>
  <c r="K2728" i="6"/>
  <c r="J2729" i="6"/>
  <c r="K2729" i="6"/>
  <c r="J2730" i="6"/>
  <c r="K2730" i="6"/>
  <c r="J2731" i="6"/>
  <c r="K2731" i="6"/>
  <c r="J2732" i="6"/>
  <c r="K2732" i="6"/>
  <c r="J2733" i="6"/>
  <c r="K2733" i="6"/>
  <c r="J2734" i="6"/>
  <c r="K2734" i="6"/>
  <c r="J2735" i="6"/>
  <c r="K2735" i="6"/>
  <c r="J2736" i="6"/>
  <c r="K2736" i="6"/>
  <c r="J2737" i="6"/>
  <c r="K2737" i="6"/>
  <c r="J2738" i="6"/>
  <c r="J2739" i="6"/>
  <c r="K2739" i="6"/>
  <c r="J2740" i="6"/>
  <c r="K2740" i="6"/>
  <c r="J2741" i="6"/>
  <c r="K2741" i="6"/>
  <c r="J2742" i="6"/>
  <c r="K2742" i="6"/>
  <c r="J2743" i="6"/>
  <c r="K2743" i="6"/>
  <c r="J2744" i="6"/>
  <c r="K2744" i="6"/>
  <c r="J2745" i="6"/>
  <c r="K2745" i="6"/>
  <c r="J2746" i="6"/>
  <c r="K2746" i="6"/>
  <c r="J2747" i="6"/>
  <c r="K2747" i="6"/>
  <c r="J2748" i="6"/>
  <c r="K2748" i="6"/>
  <c r="J2749" i="6"/>
  <c r="K2749" i="6"/>
  <c r="J2750" i="6"/>
  <c r="K2750" i="6"/>
  <c r="J2751" i="6"/>
  <c r="K2751" i="6"/>
  <c r="J2752" i="6"/>
  <c r="K2752" i="6"/>
  <c r="J2753" i="6"/>
  <c r="K2753" i="6"/>
  <c r="J2754" i="6"/>
  <c r="K2754" i="6"/>
  <c r="J2755" i="6"/>
  <c r="K2755" i="6"/>
  <c r="J2756" i="6"/>
  <c r="K2756" i="6"/>
  <c r="J2757" i="6"/>
  <c r="K2757" i="6"/>
  <c r="J2758" i="6"/>
  <c r="K2758" i="6"/>
  <c r="J2759" i="6"/>
  <c r="K2759" i="6"/>
  <c r="J2760" i="6"/>
  <c r="K2760" i="6"/>
  <c r="J2761" i="6"/>
  <c r="J2762" i="6"/>
  <c r="K2762" i="6"/>
  <c r="J2763" i="6"/>
  <c r="K2763" i="6"/>
  <c r="J2764" i="6"/>
  <c r="K2764" i="6"/>
  <c r="J2765" i="6"/>
  <c r="K2765" i="6"/>
  <c r="J2766" i="6"/>
  <c r="K2766" i="6"/>
  <c r="J2767" i="6"/>
  <c r="K2767" i="6"/>
  <c r="J2768" i="6"/>
  <c r="K2768" i="6"/>
  <c r="J2769" i="6"/>
  <c r="K2769" i="6"/>
  <c r="J2770" i="6"/>
  <c r="K2770" i="6"/>
  <c r="J2771" i="6"/>
  <c r="K2771" i="6"/>
  <c r="J2772" i="6"/>
  <c r="K2772" i="6"/>
  <c r="J2773" i="6"/>
  <c r="K2773" i="6"/>
  <c r="J2774" i="6"/>
  <c r="K2774" i="6"/>
  <c r="J2775" i="6"/>
  <c r="K2775" i="6"/>
  <c r="J2776" i="6"/>
  <c r="K2776" i="6"/>
  <c r="J2777" i="6"/>
  <c r="K2777" i="6"/>
  <c r="J2778" i="6"/>
  <c r="K2778" i="6"/>
  <c r="J2779" i="6"/>
  <c r="K2779" i="6"/>
  <c r="J2780" i="6"/>
  <c r="K2780" i="6"/>
  <c r="J2781" i="6"/>
  <c r="K2781" i="6"/>
  <c r="J2782" i="6"/>
  <c r="K2782" i="6"/>
  <c r="J2783" i="6"/>
  <c r="K2783" i="6"/>
  <c r="J2784" i="6"/>
  <c r="J2785" i="6"/>
  <c r="K2785" i="6"/>
  <c r="J2786" i="6"/>
  <c r="K2786" i="6"/>
  <c r="J2787" i="6"/>
  <c r="K2787" i="6"/>
  <c r="J2788" i="6"/>
  <c r="K2788" i="6"/>
  <c r="J2789" i="6"/>
  <c r="K2789" i="6"/>
  <c r="J2790" i="6"/>
  <c r="K2790" i="6"/>
  <c r="J2791" i="6"/>
  <c r="K2791" i="6"/>
  <c r="J2792" i="6"/>
  <c r="K2792" i="6"/>
  <c r="J2793" i="6"/>
  <c r="K2793" i="6"/>
  <c r="J2794" i="6"/>
  <c r="K2794" i="6"/>
  <c r="J2795" i="6"/>
  <c r="K2795" i="6"/>
  <c r="J2796" i="6"/>
  <c r="K2796" i="6"/>
  <c r="J2797" i="6"/>
  <c r="K2797" i="6"/>
  <c r="J2798" i="6"/>
  <c r="K2798" i="6"/>
  <c r="J2799" i="6"/>
  <c r="K2799" i="6"/>
  <c r="J2800" i="6"/>
  <c r="K2800" i="6"/>
  <c r="J2801" i="6"/>
  <c r="K2801" i="6"/>
  <c r="J2802" i="6"/>
  <c r="K2802" i="6"/>
  <c r="J2803" i="6"/>
  <c r="K2803" i="6"/>
  <c r="J2804" i="6"/>
  <c r="K2804" i="6"/>
  <c r="J2805" i="6"/>
  <c r="K2805" i="6"/>
  <c r="J2806" i="6"/>
  <c r="K2806" i="6"/>
  <c r="J2807" i="6"/>
  <c r="J2808" i="6"/>
  <c r="K2808" i="6"/>
  <c r="J2809" i="6"/>
  <c r="K2809" i="6"/>
  <c r="J2810" i="6"/>
  <c r="K2810" i="6"/>
  <c r="J2811" i="6"/>
  <c r="K2811" i="6"/>
  <c r="J2812" i="6"/>
  <c r="K2812" i="6"/>
  <c r="J2813" i="6"/>
  <c r="K2813" i="6"/>
  <c r="J2814" i="6"/>
  <c r="K2814" i="6"/>
  <c r="J2815" i="6"/>
  <c r="K2815" i="6"/>
  <c r="J2816" i="6"/>
  <c r="K2816" i="6"/>
  <c r="J2817" i="6"/>
  <c r="K2817" i="6"/>
  <c r="J2818" i="6"/>
  <c r="K2818" i="6"/>
  <c r="J2819" i="6"/>
  <c r="K2819" i="6"/>
  <c r="J2820" i="6"/>
  <c r="K2820" i="6"/>
  <c r="J2821" i="6"/>
  <c r="K2821" i="6"/>
  <c r="J2822" i="6"/>
  <c r="K2822" i="6"/>
  <c r="J2823" i="6"/>
  <c r="K2823" i="6"/>
  <c r="J2824" i="6"/>
  <c r="K2824" i="6"/>
  <c r="J2825" i="6"/>
  <c r="K2825" i="6"/>
  <c r="J2826" i="6"/>
  <c r="K2826" i="6"/>
  <c r="J2827" i="6"/>
  <c r="K2827" i="6"/>
  <c r="J2828" i="6"/>
  <c r="K2828" i="6"/>
  <c r="J2829" i="6"/>
  <c r="K2829" i="6"/>
  <c r="J2830" i="6"/>
  <c r="J2831" i="6"/>
  <c r="K2831" i="6"/>
  <c r="J2832" i="6"/>
  <c r="K2832" i="6"/>
  <c r="J2833" i="6"/>
  <c r="K2833" i="6"/>
  <c r="J2834" i="6"/>
  <c r="K2834" i="6"/>
  <c r="J2835" i="6"/>
  <c r="K2835" i="6"/>
  <c r="J2836" i="6"/>
  <c r="K2836" i="6"/>
  <c r="J2837" i="6"/>
  <c r="K2837" i="6"/>
  <c r="J2838" i="6"/>
  <c r="K2838" i="6"/>
  <c r="J2839" i="6"/>
  <c r="K2839" i="6"/>
  <c r="J2840" i="6"/>
  <c r="K2840" i="6"/>
  <c r="J2841" i="6"/>
  <c r="K2841" i="6"/>
  <c r="J2842" i="6"/>
  <c r="K2842" i="6"/>
  <c r="J2843" i="6"/>
  <c r="K2843" i="6"/>
  <c r="J2844" i="6"/>
  <c r="K2844" i="6"/>
  <c r="J2845" i="6"/>
  <c r="K2845" i="6"/>
  <c r="J2846" i="6"/>
  <c r="K2846" i="6"/>
  <c r="J2847" i="6"/>
  <c r="K2847" i="6"/>
  <c r="J2848" i="6"/>
  <c r="K2848" i="6"/>
  <c r="J2849" i="6"/>
  <c r="K2849" i="6"/>
  <c r="J2850" i="6"/>
  <c r="K2850" i="6"/>
  <c r="J2851" i="6"/>
  <c r="K2851" i="6"/>
  <c r="J2852" i="6"/>
  <c r="K2852" i="6"/>
  <c r="J2853" i="6"/>
  <c r="J2854" i="6"/>
  <c r="K2854" i="6"/>
  <c r="J2855" i="6"/>
  <c r="K2855" i="6"/>
  <c r="J2856" i="6"/>
  <c r="K2856" i="6"/>
  <c r="J2857" i="6"/>
  <c r="K2857" i="6"/>
  <c r="J2858" i="6"/>
  <c r="K2858" i="6"/>
  <c r="J2859" i="6"/>
  <c r="K2859" i="6"/>
  <c r="J2860" i="6"/>
  <c r="K2860" i="6"/>
  <c r="J2861" i="6"/>
  <c r="K2861" i="6"/>
  <c r="J2862" i="6"/>
  <c r="K2862" i="6"/>
  <c r="J2863" i="6"/>
  <c r="K2863" i="6"/>
  <c r="J2864" i="6"/>
  <c r="K2864" i="6"/>
  <c r="J2865" i="6"/>
  <c r="K2865" i="6"/>
  <c r="J2866" i="6"/>
  <c r="K2866" i="6"/>
  <c r="J2867" i="6"/>
  <c r="K2867" i="6"/>
  <c r="J2868" i="6"/>
  <c r="K2868" i="6"/>
  <c r="J2869" i="6"/>
  <c r="K2869" i="6"/>
  <c r="J2870" i="6"/>
  <c r="K2870" i="6"/>
  <c r="J2871" i="6"/>
  <c r="K2871" i="6"/>
  <c r="J2872" i="6"/>
  <c r="K2872" i="6"/>
  <c r="J2873" i="6"/>
  <c r="K2873" i="6"/>
  <c r="J2874" i="6"/>
  <c r="K2874" i="6"/>
  <c r="J2875" i="6"/>
  <c r="K2875" i="6"/>
  <c r="J2876" i="6"/>
  <c r="J2877" i="6"/>
  <c r="K2877" i="6"/>
  <c r="J2878" i="6"/>
  <c r="K2878" i="6"/>
  <c r="J2879" i="6"/>
  <c r="K2879" i="6"/>
  <c r="J2880" i="6"/>
  <c r="K2880" i="6"/>
  <c r="J2881" i="6"/>
  <c r="K2881" i="6"/>
  <c r="J2882" i="6"/>
  <c r="K2882" i="6"/>
  <c r="J2883" i="6"/>
  <c r="K2883" i="6"/>
  <c r="J2884" i="6"/>
  <c r="K2884" i="6"/>
  <c r="J2885" i="6"/>
  <c r="K2885" i="6"/>
  <c r="J2886" i="6"/>
  <c r="K2886" i="6"/>
  <c r="J2887" i="6"/>
  <c r="K2887" i="6"/>
  <c r="J2888" i="6"/>
  <c r="K2888" i="6"/>
  <c r="J2889" i="6"/>
  <c r="K2889" i="6"/>
  <c r="J2890" i="6"/>
  <c r="K2890" i="6"/>
  <c r="J2891" i="6"/>
  <c r="K2891" i="6"/>
  <c r="J2892" i="6"/>
  <c r="K2892" i="6"/>
  <c r="J2893" i="6"/>
  <c r="K2893" i="6"/>
  <c r="J2894" i="6"/>
  <c r="K2894" i="6"/>
  <c r="J2895" i="6"/>
  <c r="K2895" i="6"/>
  <c r="J2896" i="6"/>
  <c r="K2896" i="6"/>
  <c r="J2897" i="6"/>
  <c r="K2897" i="6"/>
  <c r="J2898" i="6"/>
  <c r="K2898" i="6"/>
  <c r="J2899" i="6"/>
  <c r="J2900" i="6"/>
  <c r="K2900" i="6"/>
  <c r="J2901" i="6"/>
  <c r="K2901" i="6"/>
  <c r="J2902" i="6"/>
  <c r="K2902" i="6"/>
  <c r="J2903" i="6"/>
  <c r="K2903" i="6"/>
  <c r="J2904" i="6"/>
  <c r="K2904" i="6"/>
  <c r="J2905" i="6"/>
  <c r="K2905" i="6"/>
  <c r="J2906" i="6"/>
  <c r="K2906" i="6"/>
  <c r="J2907" i="6"/>
  <c r="K2907" i="6"/>
  <c r="J2908" i="6"/>
  <c r="K2908" i="6"/>
  <c r="J2909" i="6"/>
  <c r="K2909" i="6"/>
  <c r="J2910" i="6"/>
  <c r="K2910" i="6"/>
  <c r="J2911" i="6"/>
  <c r="K2911" i="6"/>
  <c r="J2912" i="6"/>
  <c r="K2912" i="6"/>
  <c r="J2913" i="6"/>
  <c r="K2913" i="6"/>
  <c r="J2914" i="6"/>
  <c r="K2914" i="6"/>
  <c r="J2915" i="6"/>
  <c r="K2915" i="6"/>
  <c r="J2916" i="6"/>
  <c r="K2916" i="6"/>
  <c r="J2917" i="6"/>
  <c r="K2917" i="6"/>
  <c r="J2918" i="6"/>
  <c r="K2918" i="6"/>
  <c r="J2919" i="6"/>
  <c r="K2919" i="6"/>
  <c r="J2920" i="6"/>
  <c r="K2920" i="6"/>
  <c r="J2921" i="6"/>
  <c r="K2921" i="6"/>
  <c r="J2922" i="6"/>
  <c r="J2923" i="6"/>
  <c r="K2923" i="6"/>
  <c r="J2924" i="6"/>
  <c r="K2924" i="6"/>
  <c r="J2925" i="6"/>
  <c r="K2925" i="6"/>
  <c r="J2926" i="6"/>
  <c r="K2926" i="6"/>
  <c r="J2927" i="6"/>
  <c r="K2927" i="6"/>
  <c r="J2928" i="6"/>
  <c r="K2928" i="6"/>
  <c r="J2929" i="6"/>
  <c r="K2929" i="6"/>
  <c r="J2930" i="6"/>
  <c r="K2930" i="6"/>
  <c r="J2931" i="6"/>
  <c r="K2931" i="6"/>
  <c r="J2932" i="6"/>
  <c r="K2932" i="6"/>
  <c r="J2933" i="6"/>
  <c r="K2933" i="6"/>
  <c r="J2934" i="6"/>
  <c r="K2934" i="6"/>
  <c r="J2935" i="6"/>
  <c r="K2935" i="6"/>
  <c r="J2936" i="6"/>
  <c r="K2936" i="6"/>
  <c r="J2937" i="6"/>
  <c r="K2937" i="6"/>
  <c r="J2938" i="6"/>
  <c r="K2938" i="6"/>
  <c r="J2939" i="6"/>
  <c r="K2939" i="6"/>
  <c r="J2940" i="6"/>
  <c r="K2940" i="6"/>
  <c r="J2941" i="6"/>
  <c r="K2941" i="6"/>
  <c r="J2942" i="6"/>
  <c r="K2942" i="6"/>
  <c r="J2943" i="6"/>
  <c r="K2943" i="6"/>
  <c r="J2944" i="6"/>
  <c r="K2944" i="6"/>
  <c r="J2945" i="6"/>
  <c r="J2946" i="6"/>
  <c r="K2946" i="6"/>
  <c r="J2947" i="6"/>
  <c r="K2947" i="6"/>
  <c r="J2948" i="6"/>
  <c r="K2948" i="6"/>
  <c r="J2949" i="6"/>
  <c r="K2949" i="6"/>
  <c r="J2950" i="6"/>
  <c r="K2950" i="6"/>
  <c r="J2951" i="6"/>
  <c r="K2951" i="6"/>
  <c r="J2952" i="6"/>
  <c r="K2952" i="6"/>
  <c r="J2953" i="6"/>
  <c r="K2953" i="6"/>
  <c r="J2954" i="6"/>
  <c r="K2954" i="6"/>
  <c r="J2955" i="6"/>
  <c r="K2955" i="6"/>
  <c r="J2956" i="6"/>
  <c r="K2956" i="6"/>
  <c r="J2957" i="6"/>
  <c r="K2957" i="6"/>
  <c r="J2958" i="6"/>
  <c r="K2958" i="6"/>
  <c r="J2959" i="6"/>
  <c r="K2959" i="6"/>
  <c r="J2960" i="6"/>
  <c r="K2960" i="6"/>
  <c r="J2961" i="6"/>
  <c r="K2961" i="6"/>
  <c r="J2962" i="6"/>
  <c r="K2962" i="6"/>
  <c r="J2963" i="6"/>
  <c r="K2963" i="6"/>
  <c r="J2964" i="6"/>
  <c r="K2964" i="6"/>
  <c r="J2965" i="6"/>
  <c r="K2965" i="6"/>
  <c r="J2966" i="6"/>
  <c r="K2966" i="6"/>
  <c r="J2967" i="6"/>
  <c r="K2967" i="6"/>
  <c r="J2968" i="6"/>
  <c r="J2969" i="6"/>
  <c r="K2969" i="6"/>
  <c r="J2970" i="6"/>
  <c r="K2970" i="6"/>
  <c r="J2971" i="6"/>
  <c r="K2971" i="6"/>
  <c r="J2972" i="6"/>
  <c r="K2972" i="6"/>
  <c r="J2973" i="6"/>
  <c r="K2973" i="6"/>
  <c r="J2974" i="6"/>
  <c r="K2974" i="6"/>
  <c r="J2975" i="6"/>
  <c r="K2975" i="6"/>
  <c r="J2976" i="6"/>
  <c r="K2976" i="6"/>
  <c r="J2977" i="6"/>
  <c r="K2977" i="6"/>
  <c r="J2978" i="6"/>
  <c r="K2978" i="6"/>
  <c r="J2979" i="6"/>
  <c r="K2979" i="6"/>
  <c r="J2980" i="6"/>
  <c r="K2980" i="6"/>
  <c r="J2981" i="6"/>
  <c r="K2981" i="6"/>
  <c r="J2982" i="6"/>
  <c r="K2982" i="6"/>
  <c r="J2983" i="6"/>
  <c r="K2983" i="6"/>
  <c r="J2984" i="6"/>
  <c r="K2984" i="6"/>
  <c r="J2985" i="6"/>
  <c r="K2985" i="6"/>
  <c r="J2986" i="6"/>
  <c r="K2986" i="6"/>
  <c r="J2987" i="6"/>
  <c r="K2987" i="6"/>
  <c r="J2988" i="6"/>
  <c r="K2988" i="6"/>
  <c r="J2989" i="6"/>
  <c r="K2989" i="6"/>
  <c r="J2990" i="6"/>
  <c r="K2990" i="6"/>
  <c r="J2991" i="6"/>
  <c r="J2992" i="6"/>
  <c r="K2992" i="6"/>
  <c r="J2993" i="6"/>
  <c r="K2993" i="6"/>
  <c r="J2994" i="6"/>
  <c r="K2994" i="6"/>
  <c r="J2995" i="6"/>
  <c r="K2995" i="6"/>
  <c r="J2996" i="6"/>
  <c r="K2996" i="6"/>
  <c r="J2997" i="6"/>
  <c r="K2997" i="6"/>
  <c r="J2998" i="6"/>
  <c r="K2998" i="6"/>
  <c r="J2999" i="6"/>
  <c r="K2999" i="6"/>
  <c r="J3000" i="6"/>
  <c r="K3000" i="6"/>
  <c r="J3001" i="6"/>
  <c r="K3001" i="6"/>
  <c r="J3002" i="6"/>
  <c r="K3002" i="6"/>
  <c r="J3003" i="6"/>
  <c r="K3003" i="6"/>
  <c r="J3004" i="6"/>
  <c r="K3004" i="6"/>
  <c r="J3005" i="6"/>
  <c r="K3005" i="6"/>
  <c r="J3006" i="6"/>
  <c r="K3006" i="6"/>
  <c r="J3007" i="6"/>
  <c r="K3007" i="6"/>
  <c r="J3008" i="6"/>
  <c r="K3008" i="6"/>
  <c r="J3009" i="6"/>
  <c r="K3009" i="6"/>
  <c r="J3010" i="6"/>
  <c r="K3010" i="6"/>
  <c r="J3011" i="6"/>
  <c r="K3011" i="6"/>
  <c r="J3012" i="6"/>
  <c r="K3012" i="6"/>
  <c r="J3013" i="6"/>
  <c r="K3013" i="6"/>
  <c r="J3014" i="6"/>
  <c r="J3015" i="6"/>
  <c r="K3015" i="6"/>
  <c r="J3016" i="6"/>
  <c r="K3016" i="6"/>
  <c r="J3017" i="6"/>
  <c r="K3017" i="6"/>
  <c r="J3018" i="6"/>
  <c r="K3018" i="6"/>
  <c r="J3019" i="6"/>
  <c r="K3019" i="6"/>
  <c r="J3020" i="6"/>
  <c r="K3020" i="6"/>
  <c r="J3021" i="6"/>
  <c r="K3021" i="6"/>
  <c r="J3022" i="6"/>
  <c r="K3022" i="6"/>
  <c r="J3023" i="6"/>
  <c r="K3023" i="6"/>
  <c r="J3024" i="6"/>
  <c r="K3024" i="6"/>
  <c r="J3025" i="6"/>
  <c r="K3025" i="6"/>
  <c r="J3026" i="6"/>
  <c r="K3026" i="6"/>
  <c r="J3027" i="6"/>
  <c r="K3027" i="6"/>
  <c r="J3028" i="6"/>
  <c r="K3028" i="6"/>
  <c r="J3029" i="6"/>
  <c r="K3029" i="6"/>
  <c r="J3030" i="6"/>
  <c r="K3030" i="6"/>
  <c r="J3031" i="6"/>
  <c r="K3031" i="6"/>
  <c r="J3032" i="6"/>
  <c r="K3032" i="6"/>
  <c r="J3033" i="6"/>
  <c r="K3033" i="6"/>
  <c r="J3034" i="6"/>
  <c r="K3034" i="6"/>
  <c r="J3035" i="6"/>
  <c r="K3035" i="6"/>
  <c r="J3036" i="6"/>
  <c r="K3036" i="6"/>
  <c r="J3037" i="6"/>
  <c r="J3038" i="6"/>
  <c r="K3038" i="6"/>
  <c r="J3039" i="6"/>
  <c r="K3039" i="6"/>
  <c r="J3040" i="6"/>
  <c r="K3040" i="6"/>
  <c r="J3041" i="6"/>
  <c r="K3041" i="6"/>
  <c r="J3042" i="6"/>
  <c r="K3042" i="6"/>
  <c r="J3043" i="6"/>
  <c r="K3043" i="6"/>
  <c r="J3044" i="6"/>
  <c r="K3044" i="6"/>
  <c r="J3045" i="6"/>
  <c r="K3045" i="6"/>
  <c r="J3046" i="6"/>
  <c r="K3046" i="6"/>
  <c r="J3047" i="6"/>
  <c r="K3047" i="6"/>
  <c r="J3048" i="6"/>
  <c r="K3048" i="6"/>
  <c r="J3049" i="6"/>
  <c r="K3049" i="6"/>
  <c r="J3050" i="6"/>
  <c r="K3050" i="6"/>
  <c r="J3051" i="6"/>
  <c r="K3051" i="6"/>
  <c r="J3052" i="6"/>
  <c r="K3052" i="6"/>
  <c r="J3053" i="6"/>
  <c r="K3053" i="6"/>
  <c r="J3054" i="6"/>
  <c r="K3054" i="6"/>
  <c r="J3055" i="6"/>
  <c r="K3055" i="6"/>
  <c r="J3056" i="6"/>
  <c r="K3056" i="6"/>
  <c r="J3057" i="6"/>
  <c r="K3057" i="6"/>
  <c r="J3058" i="6"/>
  <c r="K3058" i="6"/>
  <c r="J3059" i="6"/>
  <c r="K3059" i="6"/>
  <c r="J3060" i="6"/>
  <c r="J3061" i="6"/>
  <c r="K3061" i="6"/>
  <c r="J3062" i="6"/>
  <c r="K3062" i="6"/>
  <c r="J3063" i="6"/>
  <c r="K3063" i="6"/>
  <c r="J3064" i="6"/>
  <c r="K3064" i="6"/>
  <c r="J3065" i="6"/>
  <c r="K3065" i="6"/>
  <c r="J3066" i="6"/>
  <c r="K3066" i="6"/>
  <c r="J3067" i="6"/>
  <c r="K3067" i="6"/>
  <c r="J3068" i="6"/>
  <c r="K3068" i="6"/>
  <c r="J3069" i="6"/>
  <c r="K3069" i="6"/>
  <c r="J3070" i="6"/>
  <c r="K3070" i="6"/>
  <c r="J3071" i="6"/>
  <c r="K3071" i="6"/>
  <c r="J3072" i="6"/>
  <c r="K3072" i="6"/>
  <c r="J3073" i="6"/>
  <c r="K3073" i="6"/>
  <c r="J3074" i="6"/>
  <c r="K3074" i="6"/>
  <c r="J3075" i="6"/>
  <c r="K3075" i="6"/>
  <c r="J3076" i="6"/>
  <c r="K3076" i="6"/>
  <c r="J3077" i="6"/>
  <c r="K3077" i="6"/>
  <c r="J3078" i="6"/>
  <c r="K3078" i="6"/>
  <c r="J3079" i="6"/>
  <c r="K3079" i="6"/>
  <c r="J3080" i="6"/>
  <c r="K3080" i="6"/>
  <c r="J3081" i="6"/>
  <c r="K3081" i="6"/>
  <c r="J3082" i="6"/>
  <c r="K3082" i="6"/>
  <c r="J3083" i="6"/>
  <c r="J3084" i="6"/>
  <c r="K3084" i="6"/>
  <c r="J3085" i="6"/>
  <c r="K3085" i="6"/>
  <c r="J3086" i="6"/>
  <c r="K3086" i="6"/>
  <c r="J3087" i="6"/>
  <c r="K3087" i="6"/>
  <c r="J3088" i="6"/>
  <c r="K3088" i="6"/>
  <c r="J3089" i="6"/>
  <c r="K3089" i="6"/>
  <c r="J3090" i="6"/>
  <c r="K3090" i="6"/>
  <c r="J3091" i="6"/>
  <c r="K3091" i="6"/>
  <c r="J3092" i="6"/>
  <c r="K3092" i="6"/>
  <c r="J3093" i="6"/>
  <c r="K3093" i="6"/>
  <c r="J3094" i="6"/>
  <c r="K3094" i="6"/>
  <c r="J3095" i="6"/>
  <c r="K3095" i="6"/>
  <c r="J3096" i="6"/>
  <c r="K3096" i="6"/>
  <c r="J3097" i="6"/>
  <c r="K3097" i="6"/>
  <c r="J3098" i="6"/>
  <c r="K3098" i="6"/>
  <c r="J3099" i="6"/>
  <c r="K3099" i="6"/>
  <c r="J3100" i="6"/>
  <c r="K3100" i="6"/>
  <c r="J3101" i="6"/>
  <c r="K3101" i="6"/>
  <c r="J3102" i="6"/>
  <c r="K3102" i="6"/>
  <c r="J3103" i="6"/>
  <c r="K3103" i="6"/>
  <c r="J3104" i="6"/>
  <c r="K3104" i="6"/>
  <c r="J3105" i="6"/>
  <c r="K3105" i="6"/>
  <c r="J3106" i="6"/>
  <c r="J3107" i="6"/>
  <c r="K3107" i="6"/>
  <c r="J3108" i="6"/>
  <c r="K3108" i="6"/>
  <c r="J3109" i="6"/>
  <c r="K3109" i="6"/>
  <c r="J3110" i="6"/>
  <c r="K3110" i="6"/>
  <c r="J3111" i="6"/>
  <c r="K3111" i="6"/>
  <c r="J3112" i="6"/>
  <c r="K3112" i="6"/>
  <c r="J3113" i="6"/>
  <c r="K3113" i="6"/>
  <c r="J3114" i="6"/>
  <c r="K3114" i="6"/>
  <c r="J3115" i="6"/>
  <c r="K3115" i="6"/>
  <c r="J3116" i="6"/>
  <c r="K3116" i="6"/>
  <c r="J3117" i="6"/>
  <c r="K3117" i="6"/>
  <c r="J3118" i="6"/>
  <c r="K3118" i="6"/>
  <c r="J3119" i="6"/>
  <c r="K3119" i="6"/>
  <c r="J3120" i="6"/>
  <c r="K3120" i="6"/>
  <c r="J3121" i="6"/>
  <c r="K3121" i="6"/>
  <c r="J3122" i="6"/>
  <c r="K3122" i="6"/>
  <c r="J3123" i="6"/>
  <c r="K3123" i="6"/>
  <c r="J3124" i="6"/>
  <c r="K3124" i="6"/>
  <c r="J3125" i="6"/>
  <c r="K3125" i="6"/>
  <c r="J3126" i="6"/>
  <c r="K3126" i="6"/>
  <c r="J3127" i="6"/>
  <c r="K3127" i="6"/>
  <c r="J3128" i="6"/>
  <c r="K3128" i="6"/>
  <c r="J3129" i="6"/>
  <c r="J3130" i="6"/>
  <c r="K3130" i="6"/>
  <c r="J3131" i="6"/>
  <c r="K3131" i="6"/>
  <c r="J3132" i="6"/>
  <c r="K3132" i="6"/>
  <c r="J3133" i="6"/>
  <c r="K3133" i="6"/>
  <c r="J3134" i="6"/>
  <c r="K3134" i="6"/>
  <c r="J3135" i="6"/>
  <c r="K3135" i="6"/>
  <c r="J3136" i="6"/>
  <c r="K3136" i="6"/>
  <c r="J3137" i="6"/>
  <c r="K3137" i="6"/>
  <c r="J3138" i="6"/>
  <c r="K3138" i="6"/>
  <c r="J3139" i="6"/>
  <c r="K3139" i="6"/>
  <c r="J3140" i="6"/>
  <c r="K3140" i="6"/>
  <c r="J3141" i="6"/>
  <c r="K3141" i="6"/>
  <c r="J3142" i="6"/>
  <c r="K3142" i="6"/>
  <c r="J3143" i="6"/>
  <c r="K3143" i="6"/>
  <c r="J3144" i="6"/>
  <c r="K3144" i="6"/>
  <c r="J3145" i="6"/>
  <c r="K3145" i="6"/>
  <c r="J3146" i="6"/>
  <c r="K3146" i="6"/>
  <c r="J3147" i="6"/>
  <c r="K3147" i="6"/>
  <c r="J3148" i="6"/>
  <c r="K3148" i="6"/>
  <c r="J3149" i="6"/>
  <c r="K3149" i="6"/>
  <c r="J3150" i="6"/>
  <c r="K3150" i="6"/>
  <c r="J3151" i="6"/>
  <c r="K3151" i="6"/>
  <c r="J3152" i="6"/>
  <c r="J3153" i="6"/>
  <c r="K3153" i="6"/>
  <c r="J3154" i="6"/>
  <c r="K3154" i="6"/>
  <c r="J3155" i="6"/>
  <c r="K3155" i="6"/>
  <c r="J3156" i="6"/>
  <c r="K3156" i="6"/>
  <c r="J3157" i="6"/>
  <c r="K3157" i="6"/>
  <c r="J3158" i="6"/>
  <c r="K3158" i="6"/>
  <c r="J3159" i="6"/>
  <c r="K3159" i="6"/>
  <c r="J3160" i="6"/>
  <c r="K3160" i="6"/>
  <c r="J3161" i="6"/>
  <c r="K3161" i="6"/>
  <c r="J3162" i="6"/>
  <c r="K3162" i="6"/>
  <c r="J3163" i="6"/>
  <c r="K3163" i="6"/>
  <c r="J3164" i="6"/>
  <c r="K3164" i="6"/>
  <c r="J3165" i="6"/>
  <c r="K3165" i="6"/>
  <c r="J3166" i="6"/>
  <c r="K3166" i="6"/>
  <c r="J3167" i="6"/>
  <c r="K3167" i="6"/>
  <c r="J3168" i="6"/>
  <c r="K3168" i="6"/>
  <c r="J3169" i="6"/>
  <c r="K3169" i="6"/>
  <c r="J3170" i="6"/>
  <c r="K3170" i="6"/>
  <c r="J3171" i="6"/>
  <c r="K3171" i="6"/>
  <c r="J3172" i="6"/>
  <c r="K3172" i="6"/>
  <c r="J3173" i="6"/>
  <c r="K3173" i="6"/>
  <c r="J3174" i="6"/>
  <c r="K3174" i="6"/>
  <c r="J3175" i="6"/>
  <c r="J3176" i="6"/>
  <c r="K3176" i="6"/>
  <c r="J3177" i="6"/>
  <c r="K3177" i="6"/>
  <c r="J3178" i="6"/>
  <c r="K3178" i="6"/>
  <c r="J3179" i="6"/>
  <c r="K3179" i="6"/>
  <c r="J3180" i="6"/>
  <c r="K3180" i="6"/>
  <c r="J3181" i="6"/>
  <c r="K3181" i="6"/>
  <c r="J3182" i="6"/>
  <c r="K3182" i="6"/>
  <c r="J3183" i="6"/>
  <c r="K3183" i="6"/>
  <c r="J3184" i="6"/>
  <c r="K3184" i="6"/>
  <c r="J3185" i="6"/>
  <c r="K3185" i="6"/>
  <c r="J3186" i="6"/>
  <c r="K3186" i="6"/>
  <c r="J3187" i="6"/>
  <c r="K3187" i="6"/>
  <c r="J3188" i="6"/>
  <c r="K3188" i="6"/>
  <c r="J3189" i="6"/>
  <c r="K3189" i="6"/>
  <c r="J3190" i="6"/>
  <c r="K3190" i="6"/>
  <c r="J3191" i="6"/>
  <c r="K3191" i="6"/>
  <c r="J3192" i="6"/>
  <c r="K3192" i="6"/>
  <c r="J3193" i="6"/>
  <c r="K3193" i="6"/>
  <c r="J3194" i="6"/>
  <c r="K3194" i="6"/>
  <c r="J3195" i="6"/>
  <c r="K3195" i="6"/>
  <c r="J3196" i="6"/>
  <c r="K3196" i="6"/>
  <c r="J3197" i="6"/>
  <c r="K3197" i="6"/>
  <c r="J3198" i="6"/>
  <c r="J3199" i="6"/>
  <c r="K3199" i="6"/>
  <c r="J3200" i="6"/>
  <c r="K3200" i="6"/>
  <c r="J3201" i="6"/>
  <c r="K3201" i="6"/>
  <c r="J3202" i="6"/>
  <c r="K3202" i="6"/>
  <c r="J3203" i="6"/>
  <c r="K3203" i="6"/>
  <c r="J3204" i="6"/>
  <c r="K3204" i="6"/>
  <c r="J3205" i="6"/>
  <c r="K3205" i="6"/>
  <c r="J3206" i="6"/>
  <c r="K3206" i="6"/>
  <c r="J3207" i="6"/>
  <c r="K3207" i="6"/>
  <c r="J3208" i="6"/>
  <c r="K3208" i="6"/>
  <c r="J3209" i="6"/>
  <c r="K3209" i="6"/>
  <c r="J3210" i="6"/>
  <c r="K3210" i="6"/>
  <c r="J3211" i="6"/>
  <c r="K3211" i="6"/>
  <c r="J3212" i="6"/>
  <c r="K3212" i="6"/>
  <c r="J3213" i="6"/>
  <c r="K3213" i="6"/>
  <c r="J3214" i="6"/>
  <c r="K3214" i="6"/>
  <c r="J3215" i="6"/>
  <c r="K3215" i="6"/>
  <c r="J3216" i="6"/>
  <c r="K3216" i="6"/>
  <c r="J3217" i="6"/>
  <c r="K3217" i="6"/>
  <c r="J3218" i="6"/>
  <c r="K3218" i="6"/>
  <c r="J3219" i="6"/>
  <c r="K3219" i="6"/>
  <c r="J3220" i="6"/>
  <c r="K3220" i="6"/>
  <c r="J3221" i="6"/>
  <c r="J3222" i="6"/>
  <c r="K3222" i="6"/>
  <c r="J3223" i="6"/>
  <c r="K3223" i="6"/>
  <c r="J3224" i="6"/>
  <c r="K3224" i="6"/>
  <c r="J3225" i="6"/>
  <c r="K3225" i="6"/>
  <c r="J3226" i="6"/>
  <c r="K3226" i="6"/>
  <c r="J3227" i="6"/>
  <c r="K3227" i="6"/>
  <c r="J3228" i="6"/>
  <c r="K3228" i="6"/>
  <c r="J3229" i="6"/>
  <c r="K3229" i="6"/>
  <c r="J3230" i="6"/>
  <c r="K3230" i="6"/>
  <c r="J3231" i="6"/>
  <c r="K3231" i="6"/>
  <c r="J3232" i="6"/>
  <c r="K3232" i="6"/>
  <c r="J3233" i="6"/>
  <c r="K3233" i="6"/>
  <c r="J3234" i="6"/>
  <c r="K3234" i="6"/>
  <c r="J3235" i="6"/>
  <c r="K3235" i="6"/>
  <c r="J3236" i="6"/>
  <c r="K3236" i="6"/>
  <c r="J3237" i="6"/>
  <c r="K3237" i="6"/>
  <c r="J3238" i="6"/>
  <c r="K3238" i="6"/>
  <c r="J3239" i="6"/>
  <c r="K3239" i="6"/>
  <c r="J3240" i="6"/>
  <c r="K3240" i="6"/>
  <c r="J3241" i="6"/>
  <c r="K3241" i="6"/>
  <c r="J3242" i="6"/>
  <c r="K3242" i="6"/>
  <c r="J3243" i="6"/>
  <c r="K3243" i="6"/>
  <c r="J3244" i="6"/>
  <c r="J3245" i="6"/>
  <c r="K3245" i="6"/>
  <c r="J3246" i="6"/>
  <c r="K3246" i="6"/>
  <c r="J3247" i="6"/>
  <c r="K3247" i="6"/>
  <c r="J3248" i="6"/>
  <c r="K3248" i="6"/>
  <c r="J3249" i="6"/>
  <c r="K3249" i="6"/>
  <c r="J3250" i="6"/>
  <c r="K3250" i="6"/>
  <c r="J3251" i="6"/>
  <c r="K3251" i="6"/>
  <c r="J3252" i="6"/>
  <c r="K3252" i="6"/>
  <c r="J3253" i="6"/>
  <c r="K3253" i="6"/>
  <c r="J3254" i="6"/>
  <c r="K3254" i="6"/>
  <c r="J3255" i="6"/>
  <c r="K3255" i="6"/>
  <c r="J3256" i="6"/>
  <c r="K3256" i="6"/>
  <c r="J3257" i="6"/>
  <c r="K3257" i="6"/>
  <c r="J3258" i="6"/>
  <c r="K3258" i="6"/>
  <c r="J3259" i="6"/>
  <c r="K3259" i="6"/>
  <c r="J3260" i="6"/>
  <c r="K3260" i="6"/>
  <c r="J3261" i="6"/>
  <c r="K3261" i="6"/>
  <c r="J3262" i="6"/>
  <c r="K3262" i="6"/>
  <c r="J3263" i="6"/>
  <c r="K3263" i="6"/>
  <c r="J3264" i="6"/>
  <c r="K3264" i="6"/>
  <c r="J3265" i="6"/>
  <c r="K3265" i="6"/>
  <c r="J3266" i="6"/>
  <c r="K3266" i="6"/>
  <c r="J3267" i="6"/>
  <c r="J3268" i="6"/>
  <c r="K3268" i="6"/>
  <c r="J3269" i="6"/>
  <c r="K3269" i="6"/>
  <c r="J3270" i="6"/>
  <c r="K3270" i="6"/>
  <c r="J3271" i="6"/>
  <c r="K3271" i="6"/>
  <c r="J3272" i="6"/>
  <c r="K3272" i="6"/>
  <c r="J3273" i="6"/>
  <c r="K3273" i="6"/>
  <c r="J3274" i="6"/>
  <c r="K3274" i="6"/>
  <c r="J3275" i="6"/>
  <c r="K3275" i="6"/>
  <c r="J3276" i="6"/>
  <c r="K3276" i="6"/>
  <c r="J3277" i="6"/>
  <c r="K3277" i="6"/>
  <c r="J3278" i="6"/>
  <c r="K3278" i="6"/>
  <c r="J3279" i="6"/>
  <c r="K3279" i="6"/>
  <c r="J3280" i="6"/>
  <c r="K3280" i="6"/>
  <c r="J3281" i="6"/>
  <c r="K3281" i="6"/>
  <c r="J3282" i="6"/>
  <c r="K3282" i="6"/>
  <c r="J3283" i="6"/>
  <c r="K3283" i="6"/>
  <c r="J3284" i="6"/>
  <c r="K3284" i="6"/>
  <c r="J3285" i="6"/>
  <c r="K3285" i="6"/>
  <c r="J3286" i="6"/>
  <c r="K3286" i="6"/>
  <c r="J3287" i="6"/>
  <c r="K3287" i="6"/>
  <c r="J3288" i="6"/>
  <c r="K3288" i="6"/>
  <c r="J3289" i="6"/>
  <c r="K3289" i="6"/>
  <c r="J3290" i="6"/>
  <c r="J3291" i="6"/>
  <c r="K3291" i="6"/>
  <c r="J3292" i="6"/>
  <c r="K3292" i="6"/>
  <c r="J3293" i="6"/>
  <c r="K3293" i="6"/>
  <c r="J3294" i="6"/>
  <c r="K3294" i="6"/>
  <c r="J3295" i="6"/>
  <c r="K3295" i="6"/>
  <c r="J3296" i="6"/>
  <c r="K3296" i="6"/>
  <c r="J3297" i="6"/>
  <c r="K3297" i="6"/>
  <c r="J3298" i="6"/>
  <c r="K3298" i="6"/>
  <c r="J3299" i="6"/>
  <c r="K3299" i="6"/>
  <c r="J3300" i="6"/>
  <c r="K3300" i="6"/>
  <c r="J3301" i="6"/>
  <c r="K3301" i="6"/>
  <c r="J3302" i="6"/>
  <c r="K3302" i="6"/>
  <c r="J3303" i="6"/>
  <c r="K3303" i="6"/>
  <c r="J3304" i="6"/>
  <c r="K3304" i="6"/>
  <c r="J3305" i="6"/>
  <c r="K3305" i="6"/>
  <c r="J3306" i="6"/>
  <c r="K3306" i="6"/>
  <c r="J3307" i="6"/>
  <c r="K3307" i="6"/>
  <c r="J3308" i="6"/>
  <c r="K3308" i="6"/>
  <c r="J3309" i="6"/>
  <c r="K3309" i="6"/>
  <c r="J3310" i="6"/>
  <c r="K3310" i="6"/>
  <c r="J3311" i="6"/>
  <c r="K3311" i="6"/>
  <c r="J3312" i="6"/>
  <c r="K3312" i="6"/>
  <c r="J3313" i="6"/>
  <c r="J3314" i="6"/>
  <c r="K3314" i="6"/>
  <c r="J3315" i="6"/>
  <c r="K3315" i="6"/>
  <c r="J3316" i="6"/>
  <c r="K3316" i="6"/>
  <c r="J3317" i="6"/>
  <c r="K3317" i="6"/>
  <c r="J3318" i="6"/>
  <c r="K3318" i="6"/>
  <c r="J3319" i="6"/>
  <c r="K3319" i="6"/>
  <c r="J3320" i="6"/>
  <c r="K3320" i="6"/>
  <c r="J3321" i="6"/>
  <c r="K3321" i="6"/>
  <c r="J3322" i="6"/>
  <c r="K3322" i="6"/>
  <c r="J3323" i="6"/>
  <c r="K3323" i="6"/>
  <c r="J3324" i="6"/>
  <c r="K3324" i="6"/>
  <c r="J3325" i="6"/>
  <c r="K3325" i="6"/>
  <c r="J3326" i="6"/>
  <c r="K3326" i="6"/>
  <c r="J3327" i="6"/>
  <c r="K3327" i="6"/>
  <c r="J3328" i="6"/>
  <c r="K3328" i="6"/>
  <c r="J3329" i="6"/>
  <c r="K3329" i="6"/>
  <c r="J3330" i="6"/>
  <c r="K3330" i="6"/>
  <c r="J3331" i="6"/>
  <c r="K3331" i="6"/>
  <c r="J3332" i="6"/>
  <c r="K3332" i="6"/>
  <c r="J3333" i="6"/>
  <c r="K3333" i="6"/>
  <c r="J3334" i="6"/>
  <c r="K3334" i="6"/>
  <c r="J3335" i="6"/>
  <c r="K3335" i="6"/>
  <c r="J3336" i="6"/>
  <c r="J3337" i="6"/>
  <c r="K3337" i="6"/>
  <c r="J3338" i="6"/>
  <c r="K3338" i="6"/>
  <c r="J3339" i="6"/>
  <c r="K3339" i="6"/>
  <c r="J3340" i="6"/>
  <c r="K3340" i="6"/>
  <c r="J3341" i="6"/>
  <c r="K3341" i="6"/>
  <c r="J3342" i="6"/>
  <c r="K3342" i="6"/>
  <c r="J3343" i="6"/>
  <c r="K3343" i="6"/>
  <c r="J3344" i="6"/>
  <c r="K3344" i="6"/>
  <c r="J3345" i="6"/>
  <c r="K3345" i="6"/>
  <c r="J3346" i="6"/>
  <c r="K3346" i="6"/>
  <c r="J3347" i="6"/>
  <c r="K3347" i="6"/>
  <c r="J3348" i="6"/>
  <c r="K3348" i="6"/>
  <c r="J3349" i="6"/>
  <c r="K3349" i="6"/>
  <c r="J3350" i="6"/>
  <c r="K3350" i="6"/>
  <c r="J3351" i="6"/>
  <c r="K3351" i="6"/>
  <c r="J3352" i="6"/>
  <c r="K3352" i="6"/>
  <c r="J3353" i="6"/>
  <c r="K3353" i="6"/>
  <c r="J3354" i="6"/>
  <c r="K3354" i="6"/>
  <c r="J3355" i="6"/>
  <c r="K3355" i="6"/>
  <c r="J3356" i="6"/>
  <c r="K3356" i="6"/>
  <c r="J3357" i="6"/>
  <c r="K3357" i="6"/>
  <c r="J3358" i="6"/>
  <c r="K3358" i="6"/>
  <c r="J3359" i="6"/>
  <c r="J3360" i="6"/>
  <c r="K3360" i="6"/>
  <c r="J3361" i="6"/>
  <c r="K3361" i="6"/>
  <c r="J3362" i="6"/>
  <c r="K3362" i="6"/>
  <c r="J3363" i="6"/>
  <c r="K3363" i="6"/>
  <c r="J3364" i="6"/>
  <c r="K3364" i="6"/>
  <c r="J3365" i="6"/>
  <c r="K3365" i="6"/>
  <c r="J3366" i="6"/>
  <c r="K3366" i="6"/>
  <c r="J3367" i="6"/>
  <c r="K3367" i="6"/>
  <c r="J3368" i="6"/>
  <c r="K3368" i="6"/>
  <c r="J3369" i="6"/>
  <c r="K3369" i="6"/>
  <c r="J3370" i="6"/>
  <c r="K3370" i="6"/>
  <c r="J3371" i="6"/>
  <c r="K3371" i="6"/>
  <c r="J3372" i="6"/>
  <c r="K3372" i="6"/>
  <c r="J3373" i="6"/>
  <c r="K3373" i="6"/>
  <c r="J3374" i="6"/>
  <c r="K3374" i="6"/>
  <c r="J3375" i="6"/>
  <c r="K3375" i="6"/>
  <c r="J3376" i="6"/>
  <c r="K3376" i="6"/>
  <c r="J3377" i="6"/>
  <c r="K3377" i="6"/>
  <c r="J3378" i="6"/>
  <c r="K3378" i="6"/>
  <c r="J3379" i="6"/>
  <c r="K3379" i="6"/>
  <c r="J3380" i="6"/>
  <c r="K3380" i="6"/>
  <c r="J3381" i="6"/>
  <c r="K3381" i="6"/>
  <c r="J3382" i="6"/>
  <c r="J3383" i="6"/>
  <c r="K3383" i="6"/>
  <c r="J3384" i="6"/>
  <c r="K3384" i="6"/>
  <c r="J3385" i="6"/>
  <c r="K3385" i="6"/>
  <c r="J3386" i="6"/>
  <c r="K3386" i="6"/>
  <c r="J3387" i="6"/>
  <c r="K3387" i="6"/>
  <c r="J3388" i="6"/>
  <c r="K3388" i="6"/>
  <c r="J3389" i="6"/>
  <c r="K3389" i="6"/>
  <c r="J3390" i="6"/>
  <c r="K3390" i="6"/>
  <c r="J3391" i="6"/>
  <c r="K3391" i="6"/>
  <c r="J3392" i="6"/>
  <c r="K3392" i="6"/>
  <c r="J3393" i="6"/>
  <c r="K3393" i="6"/>
  <c r="J3394" i="6"/>
  <c r="K3394" i="6"/>
  <c r="J3395" i="6"/>
  <c r="K3395" i="6"/>
  <c r="J3396" i="6"/>
  <c r="K3396" i="6"/>
  <c r="J3397" i="6"/>
  <c r="K3397" i="6"/>
  <c r="J3398" i="6"/>
  <c r="K3398" i="6"/>
  <c r="J3399" i="6"/>
  <c r="K3399" i="6"/>
  <c r="J3400" i="6"/>
  <c r="K3400" i="6"/>
  <c r="J3401" i="6"/>
  <c r="K3401" i="6"/>
  <c r="J3402" i="6"/>
  <c r="K3402" i="6"/>
  <c r="J3403" i="6"/>
  <c r="K3403" i="6"/>
  <c r="J3404" i="6"/>
  <c r="K3404" i="6"/>
  <c r="J3405" i="6"/>
  <c r="J3406" i="6"/>
  <c r="K3406" i="6"/>
  <c r="J3407" i="6"/>
  <c r="K3407" i="6"/>
  <c r="J3408" i="6"/>
  <c r="K3408" i="6"/>
  <c r="J3409" i="6"/>
  <c r="K3409" i="6"/>
  <c r="J3410" i="6"/>
  <c r="K3410" i="6"/>
  <c r="J3411" i="6"/>
  <c r="K3411" i="6"/>
  <c r="J3412" i="6"/>
  <c r="K3412" i="6"/>
  <c r="J3413" i="6"/>
  <c r="K3413" i="6"/>
  <c r="J3414" i="6"/>
  <c r="K3414" i="6"/>
  <c r="J3415" i="6"/>
  <c r="K3415" i="6"/>
  <c r="J3416" i="6"/>
  <c r="K3416" i="6"/>
  <c r="J3417" i="6"/>
  <c r="K3417" i="6"/>
  <c r="J3418" i="6"/>
  <c r="K3418" i="6"/>
  <c r="J3419" i="6"/>
  <c r="K3419" i="6"/>
  <c r="J3420" i="6"/>
  <c r="K3420" i="6"/>
  <c r="J3421" i="6"/>
  <c r="K3421" i="6"/>
  <c r="J3422" i="6"/>
  <c r="K3422" i="6"/>
  <c r="J3423" i="6"/>
  <c r="K3423" i="6"/>
  <c r="J3424" i="6"/>
  <c r="K3424" i="6"/>
  <c r="J3425" i="6"/>
  <c r="K3425" i="6"/>
  <c r="J3426" i="6"/>
  <c r="K3426" i="6"/>
  <c r="J3427" i="6"/>
  <c r="K3427" i="6"/>
  <c r="J3428" i="6"/>
  <c r="J3429" i="6"/>
  <c r="K3429" i="6"/>
  <c r="J3430" i="6"/>
  <c r="K3430" i="6"/>
  <c r="J3431" i="6"/>
  <c r="K3431" i="6"/>
  <c r="J3432" i="6"/>
  <c r="K3432" i="6"/>
  <c r="J3433" i="6"/>
  <c r="K3433" i="6"/>
  <c r="J3434" i="6"/>
  <c r="K3434" i="6"/>
  <c r="J3435" i="6"/>
  <c r="K3435" i="6"/>
  <c r="J3436" i="6"/>
  <c r="K3436" i="6"/>
  <c r="J3437" i="6"/>
  <c r="K3437" i="6"/>
  <c r="J3438" i="6"/>
  <c r="K3438" i="6"/>
  <c r="J3439" i="6"/>
  <c r="K3439" i="6"/>
  <c r="J3440" i="6"/>
  <c r="K3440" i="6"/>
  <c r="J3441" i="6"/>
  <c r="K3441" i="6"/>
  <c r="J3442" i="6"/>
  <c r="K3442" i="6"/>
  <c r="J3443" i="6"/>
  <c r="K3443" i="6"/>
  <c r="J3444" i="6"/>
  <c r="K3444" i="6"/>
  <c r="J3445" i="6"/>
  <c r="K3445" i="6"/>
  <c r="J3446" i="6"/>
  <c r="K3446" i="6"/>
  <c r="J3447" i="6"/>
  <c r="K3447" i="6"/>
  <c r="J3448" i="6"/>
  <c r="K3448" i="6"/>
  <c r="J3449" i="6"/>
  <c r="K3449" i="6"/>
  <c r="J3450" i="6"/>
  <c r="K3450" i="6"/>
  <c r="J3451" i="6"/>
  <c r="J3452" i="6"/>
  <c r="K3452" i="6"/>
  <c r="J3453" i="6"/>
  <c r="K3453" i="6"/>
  <c r="J3454" i="6"/>
  <c r="K3454" i="6"/>
  <c r="J3455" i="6"/>
  <c r="K3455" i="6"/>
  <c r="J3456" i="6"/>
  <c r="K3456" i="6"/>
  <c r="J3457" i="6"/>
  <c r="K3457" i="6"/>
  <c r="J3458" i="6"/>
  <c r="K3458" i="6"/>
  <c r="J3459" i="6"/>
  <c r="K3459" i="6"/>
  <c r="J3460" i="6"/>
  <c r="K3460" i="6"/>
  <c r="J3461" i="6"/>
  <c r="K3461" i="6"/>
  <c r="J3462" i="6"/>
  <c r="K3462" i="6"/>
  <c r="J3463" i="6"/>
  <c r="K3463" i="6"/>
  <c r="J3464" i="6"/>
  <c r="K3464" i="6"/>
  <c r="J3465" i="6"/>
  <c r="K3465" i="6"/>
  <c r="J3466" i="6"/>
  <c r="K3466" i="6"/>
  <c r="J3467" i="6"/>
  <c r="K3467" i="6"/>
  <c r="J3468" i="6"/>
  <c r="K3468" i="6"/>
  <c r="J3469" i="6"/>
  <c r="K3469" i="6"/>
  <c r="J3470" i="6"/>
  <c r="K3470" i="6"/>
  <c r="J3471" i="6"/>
  <c r="K3471" i="6"/>
  <c r="J3472" i="6"/>
  <c r="K3472" i="6"/>
  <c r="J3473" i="6"/>
  <c r="K3473" i="6"/>
  <c r="J3474" i="6"/>
  <c r="J3475" i="6"/>
  <c r="K3475" i="6"/>
  <c r="J3476" i="6"/>
  <c r="K3476" i="6"/>
  <c r="J3477" i="6"/>
  <c r="K3477" i="6"/>
  <c r="J3478" i="6"/>
  <c r="K3478" i="6"/>
  <c r="J3479" i="6"/>
  <c r="K3479" i="6"/>
  <c r="J3480" i="6"/>
  <c r="K3480" i="6"/>
  <c r="J3481" i="6"/>
  <c r="K3481" i="6"/>
  <c r="J3482" i="6"/>
  <c r="K3482" i="6"/>
  <c r="J3483" i="6"/>
  <c r="K3483" i="6"/>
  <c r="J3484" i="6"/>
  <c r="K3484" i="6"/>
  <c r="J3485" i="6"/>
  <c r="K3485" i="6"/>
  <c r="J3486" i="6"/>
  <c r="K3486" i="6"/>
  <c r="J3487" i="6"/>
  <c r="K3487" i="6"/>
  <c r="J3488" i="6"/>
  <c r="K3488" i="6"/>
  <c r="J3489" i="6"/>
  <c r="K3489" i="6"/>
  <c r="J3490" i="6"/>
  <c r="K3490" i="6"/>
  <c r="J3491" i="6"/>
  <c r="K3491" i="6"/>
  <c r="J3492" i="6"/>
  <c r="K3492" i="6"/>
  <c r="J3493" i="6"/>
  <c r="K3493" i="6"/>
  <c r="J3494" i="6"/>
  <c r="K3494" i="6"/>
  <c r="J3495" i="6"/>
  <c r="K3495" i="6"/>
  <c r="J3496" i="6"/>
  <c r="K3496" i="6"/>
  <c r="J3497" i="6"/>
  <c r="J3498" i="6"/>
  <c r="K3498" i="6"/>
  <c r="J3499" i="6"/>
  <c r="K3499" i="6"/>
  <c r="J3500" i="6"/>
  <c r="K3500" i="6"/>
  <c r="J3501" i="6"/>
  <c r="K3501" i="6"/>
  <c r="J3502" i="6"/>
  <c r="K3502" i="6"/>
  <c r="J3503" i="6"/>
  <c r="K3503" i="6"/>
  <c r="J3504" i="6"/>
  <c r="K3504" i="6"/>
  <c r="J3505" i="6"/>
  <c r="K3505" i="6"/>
  <c r="J3506" i="6"/>
  <c r="K3506" i="6"/>
  <c r="J3507" i="6"/>
  <c r="K3507" i="6"/>
  <c r="J3508" i="6"/>
  <c r="K3508" i="6"/>
  <c r="J3509" i="6"/>
  <c r="K3509" i="6"/>
  <c r="J3510" i="6"/>
  <c r="K3510" i="6"/>
  <c r="J3511" i="6"/>
  <c r="K3511" i="6"/>
  <c r="J3512" i="6"/>
  <c r="K3512" i="6"/>
  <c r="J3513" i="6"/>
  <c r="K3513" i="6"/>
  <c r="J3514" i="6"/>
  <c r="K3514" i="6"/>
  <c r="J3515" i="6"/>
  <c r="K3515" i="6"/>
  <c r="J3516" i="6"/>
  <c r="K3516" i="6"/>
  <c r="J3517" i="6"/>
  <c r="K3517" i="6"/>
  <c r="J3518" i="6"/>
  <c r="K3518" i="6"/>
  <c r="J3519" i="6"/>
  <c r="K3519" i="6"/>
  <c r="J3520" i="6"/>
  <c r="J3521" i="6"/>
  <c r="K3521" i="6"/>
  <c r="J3522" i="6"/>
  <c r="K3522" i="6"/>
  <c r="J3523" i="6"/>
  <c r="K3523" i="6"/>
  <c r="J3524" i="6"/>
  <c r="K3524" i="6"/>
  <c r="J3525" i="6"/>
  <c r="K3525" i="6"/>
  <c r="J3526" i="6"/>
  <c r="K3526" i="6"/>
  <c r="J3527" i="6"/>
  <c r="K3527" i="6"/>
  <c r="J3528" i="6"/>
  <c r="K3528" i="6"/>
  <c r="J3529" i="6"/>
  <c r="K3529" i="6"/>
  <c r="J3530" i="6"/>
  <c r="K3530" i="6"/>
  <c r="J3531" i="6"/>
  <c r="K3531" i="6"/>
  <c r="J3532" i="6"/>
  <c r="K3532" i="6"/>
  <c r="J3533" i="6"/>
  <c r="K3533" i="6"/>
  <c r="J3534" i="6"/>
  <c r="K3534" i="6"/>
  <c r="J3535" i="6"/>
  <c r="K3535" i="6"/>
  <c r="J3536" i="6"/>
  <c r="K3536" i="6"/>
  <c r="J3537" i="6"/>
  <c r="K3537" i="6"/>
  <c r="J3538" i="6"/>
  <c r="K3538" i="6"/>
  <c r="J3539" i="6"/>
  <c r="K3539" i="6"/>
  <c r="J3540" i="6"/>
  <c r="K3540" i="6"/>
  <c r="J3541" i="6"/>
  <c r="K3541" i="6"/>
  <c r="J3542" i="6"/>
  <c r="K3542" i="6"/>
  <c r="J3543" i="6"/>
  <c r="J3544" i="6"/>
  <c r="K3544" i="6"/>
  <c r="J3545" i="6"/>
  <c r="K3545" i="6"/>
  <c r="J3546" i="6"/>
  <c r="K3546" i="6"/>
  <c r="J3547" i="6"/>
  <c r="K3547" i="6"/>
  <c r="J3548" i="6"/>
  <c r="K3548" i="6"/>
  <c r="J3549" i="6"/>
  <c r="K3549" i="6"/>
  <c r="J3550" i="6"/>
  <c r="K3550" i="6"/>
  <c r="J3551" i="6"/>
  <c r="K3551" i="6"/>
  <c r="J3552" i="6"/>
  <c r="K3552" i="6"/>
  <c r="J3553" i="6"/>
  <c r="K3553" i="6"/>
  <c r="J3554" i="6"/>
  <c r="K3554" i="6"/>
  <c r="J3555" i="6"/>
  <c r="K3555" i="6"/>
  <c r="J3556" i="6"/>
  <c r="K3556" i="6"/>
  <c r="J3557" i="6"/>
  <c r="K3557" i="6"/>
  <c r="J3558" i="6"/>
  <c r="K3558" i="6"/>
  <c r="J3559" i="6"/>
  <c r="K3559" i="6"/>
  <c r="J3560" i="6"/>
  <c r="K3560" i="6"/>
  <c r="J3561" i="6"/>
  <c r="K3561" i="6"/>
  <c r="J3562" i="6"/>
  <c r="K3562" i="6"/>
  <c r="J3563" i="6"/>
  <c r="K3563" i="6"/>
  <c r="J3564" i="6"/>
  <c r="K3564" i="6"/>
  <c r="J3565" i="6"/>
  <c r="K3565" i="6"/>
  <c r="J3566" i="6"/>
  <c r="J3567" i="6"/>
  <c r="K3567" i="6"/>
  <c r="J3568" i="6"/>
  <c r="K3568" i="6"/>
  <c r="J3569" i="6"/>
  <c r="K3569" i="6"/>
  <c r="J3570" i="6"/>
  <c r="K3570" i="6"/>
  <c r="J3571" i="6"/>
  <c r="K3571" i="6"/>
  <c r="J3572" i="6"/>
  <c r="K3572" i="6"/>
  <c r="J3573" i="6"/>
  <c r="K3573" i="6"/>
  <c r="J3574" i="6"/>
  <c r="K3574" i="6"/>
  <c r="J3575" i="6"/>
  <c r="K3575" i="6"/>
  <c r="J3576" i="6"/>
  <c r="K3576" i="6"/>
  <c r="J3577" i="6"/>
  <c r="K3577" i="6"/>
  <c r="J3578" i="6"/>
  <c r="K3578" i="6"/>
  <c r="J3579" i="6"/>
  <c r="K3579" i="6"/>
  <c r="J3580" i="6"/>
  <c r="K3580" i="6"/>
  <c r="J3581" i="6"/>
  <c r="K3581" i="6"/>
  <c r="J3582" i="6"/>
  <c r="K3582" i="6"/>
  <c r="J3583" i="6"/>
  <c r="K3583" i="6"/>
  <c r="J3584" i="6"/>
  <c r="K3584" i="6"/>
  <c r="J3585" i="6"/>
  <c r="K3585" i="6"/>
  <c r="J3586" i="6"/>
  <c r="K3586" i="6"/>
  <c r="J3587" i="6"/>
  <c r="K3587" i="6"/>
  <c r="J3588" i="6"/>
  <c r="K3588" i="6"/>
  <c r="J3589" i="6"/>
  <c r="J3590" i="6"/>
  <c r="K3590" i="6"/>
  <c r="J3591" i="6"/>
  <c r="K3591" i="6"/>
  <c r="J3592" i="6"/>
  <c r="K3592" i="6"/>
  <c r="J3593" i="6"/>
  <c r="K3593" i="6"/>
  <c r="J3594" i="6"/>
  <c r="K3594" i="6"/>
  <c r="J3595" i="6"/>
  <c r="K3595" i="6"/>
  <c r="J3596" i="6"/>
  <c r="K3596" i="6"/>
  <c r="J3597" i="6"/>
  <c r="K3597" i="6"/>
  <c r="J3598" i="6"/>
  <c r="K3598" i="6"/>
  <c r="J3599" i="6"/>
  <c r="K3599" i="6"/>
  <c r="J3600" i="6"/>
  <c r="K3600" i="6"/>
  <c r="J3601" i="6"/>
  <c r="K3601" i="6"/>
  <c r="J3602" i="6"/>
  <c r="K3602" i="6"/>
  <c r="J3603" i="6"/>
  <c r="K3603" i="6"/>
  <c r="J3604" i="6"/>
  <c r="K3604" i="6"/>
  <c r="J3605" i="6"/>
  <c r="K3605" i="6"/>
  <c r="J3606" i="6"/>
  <c r="K3606" i="6"/>
  <c r="J3607" i="6"/>
  <c r="K3607" i="6"/>
  <c r="J3608" i="6"/>
  <c r="K3608" i="6"/>
  <c r="J3609" i="6"/>
  <c r="K3609" i="6"/>
  <c r="J3610" i="6"/>
  <c r="K3610" i="6"/>
  <c r="J3611" i="6"/>
  <c r="K3611" i="6"/>
  <c r="J3612" i="6"/>
  <c r="J3613" i="6"/>
  <c r="K3613" i="6"/>
  <c r="J3614" i="6"/>
  <c r="K3614" i="6"/>
  <c r="J3615" i="6"/>
  <c r="K3615" i="6"/>
  <c r="J3616" i="6"/>
  <c r="K3616" i="6"/>
  <c r="J3617" i="6"/>
  <c r="K3617" i="6"/>
  <c r="J3618" i="6"/>
  <c r="K3618" i="6"/>
  <c r="J3619" i="6"/>
  <c r="K3619" i="6"/>
  <c r="J3620" i="6"/>
  <c r="K3620" i="6"/>
  <c r="J3621" i="6"/>
  <c r="K3621" i="6"/>
  <c r="J3622" i="6"/>
  <c r="K3622" i="6"/>
  <c r="J3623" i="6"/>
  <c r="K3623" i="6"/>
  <c r="J3624" i="6"/>
  <c r="K3624" i="6"/>
  <c r="J3625" i="6"/>
  <c r="K3625" i="6"/>
  <c r="J3626" i="6"/>
  <c r="K3626" i="6"/>
  <c r="J3627" i="6"/>
  <c r="K3627" i="6"/>
  <c r="J3628" i="6"/>
  <c r="K3628" i="6"/>
  <c r="J3629" i="6"/>
  <c r="K3629" i="6"/>
  <c r="J3630" i="6"/>
  <c r="K3630" i="6"/>
  <c r="J3631" i="6"/>
  <c r="K3631" i="6"/>
  <c r="J3632" i="6"/>
  <c r="K3632" i="6"/>
  <c r="J3633" i="6"/>
  <c r="K3633" i="6"/>
  <c r="J3634" i="6"/>
  <c r="K3634" i="6"/>
  <c r="J3635" i="6"/>
  <c r="J3636" i="6"/>
  <c r="K3636" i="6"/>
  <c r="J3637" i="6"/>
  <c r="K3637" i="6"/>
  <c r="J3638" i="6"/>
  <c r="K3638" i="6"/>
  <c r="J3639" i="6"/>
  <c r="K3639" i="6"/>
  <c r="J3640" i="6"/>
  <c r="K3640" i="6"/>
  <c r="J3641" i="6"/>
  <c r="K3641" i="6"/>
  <c r="J3642" i="6"/>
  <c r="K3642" i="6"/>
  <c r="J3643" i="6"/>
  <c r="K3643" i="6"/>
  <c r="J3644" i="6"/>
  <c r="K3644" i="6"/>
  <c r="J3645" i="6"/>
  <c r="K3645" i="6"/>
  <c r="J3646" i="6"/>
  <c r="K3646" i="6"/>
  <c r="J3647" i="6"/>
  <c r="K3647" i="6"/>
  <c r="J3648" i="6"/>
  <c r="K3648" i="6"/>
  <c r="J3649" i="6"/>
  <c r="K3649" i="6"/>
  <c r="J3650" i="6"/>
  <c r="K3650" i="6"/>
  <c r="J3651" i="6"/>
  <c r="K3651" i="6"/>
  <c r="J3652" i="6"/>
  <c r="K3652" i="6"/>
  <c r="J3653" i="6"/>
  <c r="K3653" i="6"/>
  <c r="J3654" i="6"/>
  <c r="K3654" i="6"/>
  <c r="J3655" i="6"/>
  <c r="K3655" i="6"/>
  <c r="J3656" i="6"/>
  <c r="K3656" i="6"/>
  <c r="J3657" i="6"/>
  <c r="K3657" i="6"/>
  <c r="J3658" i="6"/>
  <c r="J3659" i="6"/>
  <c r="K3659" i="6"/>
  <c r="J3660" i="6"/>
  <c r="K3660" i="6"/>
  <c r="J3661" i="6"/>
  <c r="K3661" i="6"/>
  <c r="J3662" i="6"/>
  <c r="K3662" i="6"/>
  <c r="J3663" i="6"/>
  <c r="K3663" i="6"/>
  <c r="J3664" i="6"/>
  <c r="K3664" i="6"/>
  <c r="J3665" i="6"/>
  <c r="K3665" i="6"/>
  <c r="J3666" i="6"/>
  <c r="K3666" i="6"/>
  <c r="J3667" i="6"/>
  <c r="K3667" i="6"/>
  <c r="J3668" i="6"/>
  <c r="K3668" i="6"/>
  <c r="J3669" i="6"/>
  <c r="K3669" i="6"/>
  <c r="J3670" i="6"/>
  <c r="K3670" i="6"/>
  <c r="J3671" i="6"/>
  <c r="K3671" i="6"/>
  <c r="J3672" i="6"/>
  <c r="K3672" i="6"/>
  <c r="J3673" i="6"/>
  <c r="K3673" i="6"/>
  <c r="J3674" i="6"/>
  <c r="K3674" i="6"/>
  <c r="J3675" i="6"/>
  <c r="K3675" i="6"/>
  <c r="J3676" i="6"/>
  <c r="K3676" i="6"/>
  <c r="J3677" i="6"/>
  <c r="K3677" i="6"/>
  <c r="J3678" i="6"/>
  <c r="K3678" i="6"/>
  <c r="J3679" i="6"/>
  <c r="K3679" i="6"/>
  <c r="J3680" i="6"/>
  <c r="K3680" i="6"/>
  <c r="J3681" i="6"/>
  <c r="J3682" i="6"/>
  <c r="K3682" i="6"/>
  <c r="J3683" i="6"/>
  <c r="K3683" i="6"/>
  <c r="J3684" i="6"/>
  <c r="K3684" i="6"/>
  <c r="J3685" i="6"/>
  <c r="K3685" i="6"/>
  <c r="J3686" i="6"/>
  <c r="K3686" i="6"/>
  <c r="J3687" i="6"/>
  <c r="K3687" i="6"/>
  <c r="J3688" i="6"/>
  <c r="K3688" i="6"/>
  <c r="J3689" i="6"/>
  <c r="K3689" i="6"/>
  <c r="J3690" i="6"/>
  <c r="K3690" i="6"/>
  <c r="J3691" i="6"/>
  <c r="K3691" i="6"/>
  <c r="J3692" i="6"/>
  <c r="K3692" i="6"/>
  <c r="J3693" i="6"/>
  <c r="K3693" i="6"/>
  <c r="J3694" i="6"/>
  <c r="K3694" i="6"/>
  <c r="J3695" i="6"/>
  <c r="K3695" i="6"/>
  <c r="J3696" i="6"/>
  <c r="K3696" i="6"/>
  <c r="J3697" i="6"/>
  <c r="K3697" i="6"/>
  <c r="J3698" i="6"/>
  <c r="K3698" i="6"/>
  <c r="J3699" i="6"/>
  <c r="K3699" i="6"/>
  <c r="J3700" i="6"/>
  <c r="K3700" i="6"/>
  <c r="J3701" i="6"/>
  <c r="K3701" i="6"/>
  <c r="J3702" i="6"/>
  <c r="K3702" i="6"/>
  <c r="J3703" i="6"/>
  <c r="K3703" i="6"/>
  <c r="J3704" i="6"/>
  <c r="J3705" i="6"/>
  <c r="K3705" i="6"/>
  <c r="J3706" i="6"/>
  <c r="K3706" i="6"/>
  <c r="J3707" i="6"/>
  <c r="K3707" i="6"/>
  <c r="J3708" i="6"/>
  <c r="K3708" i="6"/>
  <c r="J3709" i="6"/>
  <c r="K3709" i="6"/>
  <c r="J3710" i="6"/>
  <c r="K3710" i="6"/>
  <c r="J3711" i="6"/>
  <c r="K3711" i="6"/>
  <c r="J3712" i="6"/>
  <c r="K3712" i="6"/>
  <c r="J3713" i="6"/>
  <c r="K3713" i="6"/>
  <c r="J3714" i="6"/>
  <c r="K3714" i="6"/>
  <c r="J3715" i="6"/>
  <c r="K3715" i="6"/>
  <c r="J3716" i="6"/>
  <c r="K3716" i="6"/>
  <c r="J3717" i="6"/>
  <c r="K3717" i="6"/>
  <c r="J3718" i="6"/>
  <c r="K3718" i="6"/>
  <c r="J3719" i="6"/>
  <c r="K3719" i="6"/>
  <c r="J3720" i="6"/>
  <c r="K3720" i="6"/>
  <c r="J3721" i="6"/>
  <c r="K3721" i="6"/>
  <c r="J3722" i="6"/>
  <c r="K3722" i="6"/>
  <c r="J3723" i="6"/>
  <c r="K3723" i="6"/>
  <c r="J3724" i="6"/>
  <c r="K3724" i="6"/>
  <c r="J3725" i="6"/>
  <c r="K3725" i="6"/>
  <c r="J3726" i="6"/>
  <c r="K3726" i="6"/>
  <c r="J3727" i="6"/>
  <c r="J3728" i="6"/>
  <c r="K3728" i="6"/>
  <c r="J3729" i="6"/>
  <c r="K3729" i="6"/>
  <c r="J3730" i="6"/>
  <c r="K3730" i="6"/>
  <c r="J3731" i="6"/>
  <c r="K3731" i="6"/>
  <c r="J3732" i="6"/>
  <c r="K3732" i="6"/>
  <c r="J3733" i="6"/>
  <c r="K3733" i="6"/>
  <c r="J3734" i="6"/>
  <c r="K3734" i="6"/>
  <c r="J3735" i="6"/>
  <c r="K3735" i="6"/>
  <c r="J3736" i="6"/>
  <c r="K3736" i="6"/>
  <c r="J3737" i="6"/>
  <c r="K3737" i="6"/>
  <c r="J3738" i="6"/>
  <c r="K3738" i="6"/>
  <c r="J3739" i="6"/>
  <c r="K3739" i="6"/>
  <c r="J3740" i="6"/>
  <c r="K3740" i="6"/>
  <c r="J3741" i="6"/>
  <c r="K3741" i="6"/>
  <c r="J3742" i="6"/>
  <c r="K3742" i="6"/>
  <c r="J3743" i="6"/>
  <c r="K3743" i="6"/>
  <c r="J3744" i="6"/>
  <c r="K3744" i="6"/>
  <c r="J3745" i="6"/>
  <c r="K3745" i="6"/>
  <c r="J3746" i="6"/>
  <c r="K3746" i="6"/>
  <c r="J3747" i="6"/>
  <c r="K3747" i="6"/>
  <c r="J3748" i="6"/>
  <c r="K3748" i="6"/>
  <c r="J3749" i="6"/>
  <c r="K3749" i="6"/>
  <c r="J3750" i="6"/>
  <c r="J3751" i="6"/>
  <c r="K3751" i="6"/>
  <c r="J3752" i="6"/>
  <c r="K3752" i="6"/>
  <c r="J3753" i="6"/>
  <c r="K3753" i="6"/>
  <c r="J3754" i="6"/>
  <c r="K3754" i="6"/>
  <c r="J3755" i="6"/>
  <c r="K3755" i="6"/>
  <c r="J3756" i="6"/>
  <c r="K3756" i="6"/>
  <c r="J3757" i="6"/>
  <c r="K3757" i="6"/>
  <c r="J3758" i="6"/>
  <c r="K3758" i="6"/>
  <c r="J3759" i="6"/>
  <c r="K3759" i="6"/>
  <c r="J3760" i="6"/>
  <c r="K3760" i="6"/>
  <c r="J3761" i="6"/>
  <c r="K3761" i="6"/>
  <c r="J3762" i="6"/>
  <c r="K3762" i="6"/>
  <c r="J3763" i="6"/>
  <c r="K3763" i="6"/>
  <c r="J3764" i="6"/>
  <c r="K3764" i="6"/>
  <c r="J3765" i="6"/>
  <c r="K3765" i="6"/>
  <c r="J3766" i="6"/>
  <c r="K3766" i="6"/>
  <c r="J3767" i="6"/>
  <c r="K3767" i="6"/>
  <c r="J3768" i="6"/>
  <c r="K3768" i="6"/>
  <c r="J3769" i="6"/>
  <c r="K3769" i="6"/>
  <c r="J3770" i="6"/>
  <c r="K3770" i="6"/>
  <c r="J3771" i="6"/>
  <c r="K3771" i="6"/>
  <c r="J3772" i="6"/>
  <c r="K3772" i="6"/>
  <c r="J3773" i="6"/>
  <c r="J3774" i="6"/>
  <c r="K3774" i="6"/>
  <c r="J3775" i="6"/>
  <c r="K3775" i="6"/>
  <c r="J3776" i="6"/>
  <c r="K3776" i="6"/>
  <c r="J3777" i="6"/>
  <c r="K3777" i="6"/>
  <c r="J3778" i="6"/>
  <c r="K3778" i="6"/>
  <c r="J3779" i="6"/>
  <c r="K3779" i="6"/>
  <c r="J3780" i="6"/>
  <c r="K3780" i="6"/>
  <c r="J3781" i="6"/>
  <c r="K3781" i="6"/>
  <c r="J3782" i="6"/>
  <c r="K3782" i="6"/>
  <c r="J3783" i="6"/>
  <c r="K3783" i="6"/>
  <c r="J3784" i="6"/>
  <c r="K3784" i="6"/>
  <c r="J3785" i="6"/>
  <c r="K3785" i="6"/>
  <c r="J3786" i="6"/>
  <c r="K3786" i="6"/>
  <c r="J3787" i="6"/>
  <c r="K3787" i="6"/>
  <c r="J3788" i="6"/>
  <c r="K3788" i="6"/>
  <c r="J3789" i="6"/>
  <c r="K3789" i="6"/>
  <c r="J3790" i="6"/>
  <c r="K3790" i="6"/>
  <c r="J3791" i="6"/>
  <c r="K3791" i="6"/>
  <c r="J3792" i="6"/>
  <c r="K3792" i="6"/>
  <c r="J3793" i="6"/>
  <c r="K3793" i="6"/>
  <c r="J3794" i="6"/>
  <c r="K3794" i="6"/>
  <c r="J3795" i="6"/>
  <c r="K3795" i="6"/>
  <c r="J3796" i="6"/>
  <c r="J3797" i="6"/>
  <c r="K3797" i="6"/>
  <c r="J3798" i="6"/>
  <c r="K3798" i="6"/>
  <c r="J3799" i="6"/>
  <c r="K3799" i="6"/>
  <c r="J3800" i="6"/>
  <c r="K3800" i="6"/>
  <c r="J3801" i="6"/>
  <c r="K3801" i="6"/>
  <c r="J3802" i="6"/>
  <c r="K3802" i="6"/>
  <c r="J3803" i="6"/>
  <c r="K3803" i="6"/>
  <c r="J3804" i="6"/>
  <c r="K3804" i="6"/>
  <c r="J3805" i="6"/>
  <c r="K3805" i="6"/>
  <c r="J3806" i="6"/>
  <c r="K3806" i="6"/>
  <c r="J3807" i="6"/>
  <c r="K3807" i="6"/>
  <c r="J3808" i="6"/>
  <c r="K3808" i="6"/>
  <c r="J3809" i="6"/>
  <c r="K3809" i="6"/>
  <c r="J3810" i="6"/>
  <c r="K3810" i="6"/>
  <c r="J3811" i="6"/>
  <c r="K3811" i="6"/>
  <c r="J3812" i="6"/>
  <c r="K3812" i="6"/>
  <c r="J3813" i="6"/>
  <c r="K3813" i="6"/>
  <c r="J3814" i="6"/>
  <c r="K3814" i="6"/>
  <c r="J3815" i="6"/>
  <c r="K3815" i="6"/>
  <c r="J3816" i="6"/>
  <c r="K3816" i="6"/>
  <c r="J3817" i="6"/>
  <c r="K3817" i="6"/>
  <c r="J3818" i="6"/>
  <c r="K3818" i="6"/>
  <c r="J3819" i="6"/>
  <c r="J3820" i="6"/>
  <c r="K3820" i="6"/>
  <c r="J3821" i="6"/>
  <c r="K3821" i="6"/>
  <c r="J3822" i="6"/>
  <c r="K3822" i="6"/>
  <c r="J3823" i="6"/>
  <c r="K3823" i="6"/>
  <c r="J3824" i="6"/>
  <c r="K3824" i="6"/>
  <c r="J3825" i="6"/>
  <c r="K3825" i="6"/>
  <c r="J3826" i="6"/>
  <c r="K3826" i="6"/>
  <c r="J3827" i="6"/>
  <c r="K3827" i="6"/>
  <c r="J3828" i="6"/>
  <c r="K3828" i="6"/>
  <c r="J3829" i="6"/>
  <c r="K3829" i="6"/>
  <c r="J3830" i="6"/>
  <c r="K3830" i="6"/>
  <c r="J3831" i="6"/>
  <c r="K3831" i="6"/>
  <c r="J3832" i="6"/>
  <c r="K3832" i="6"/>
  <c r="J3833" i="6"/>
  <c r="K3833" i="6"/>
  <c r="J3834" i="6"/>
  <c r="K3834" i="6"/>
  <c r="J3835" i="6"/>
  <c r="K3835" i="6"/>
  <c r="J3836" i="6"/>
  <c r="K3836" i="6"/>
  <c r="J3837" i="6"/>
  <c r="K3837" i="6"/>
  <c r="J3838" i="6"/>
  <c r="K3838" i="6"/>
  <c r="J3839" i="6"/>
  <c r="K3839" i="6"/>
  <c r="J3840" i="6"/>
  <c r="K3840" i="6"/>
  <c r="J3841" i="6"/>
  <c r="K3841" i="6"/>
  <c r="J3842" i="6"/>
  <c r="J3843" i="6"/>
  <c r="K3843" i="6"/>
  <c r="J3844" i="6"/>
  <c r="K3844" i="6"/>
  <c r="J3845" i="6"/>
  <c r="K3845" i="6"/>
  <c r="J3846" i="6"/>
  <c r="K3846" i="6"/>
  <c r="J3847" i="6"/>
  <c r="K3847" i="6"/>
  <c r="J3848" i="6"/>
  <c r="K3848" i="6"/>
  <c r="J3849" i="6"/>
  <c r="K3849" i="6"/>
  <c r="J3850" i="6"/>
  <c r="K3850" i="6"/>
  <c r="J3851" i="6"/>
  <c r="K3851" i="6"/>
  <c r="J3852" i="6"/>
  <c r="K3852" i="6"/>
  <c r="J3853" i="6"/>
  <c r="K3853" i="6"/>
  <c r="J3854" i="6"/>
  <c r="K3854" i="6"/>
  <c r="J3855" i="6"/>
  <c r="K3855" i="6"/>
  <c r="J3856" i="6"/>
  <c r="K3856" i="6"/>
  <c r="J3857" i="6"/>
  <c r="K3857" i="6"/>
  <c r="J3858" i="6"/>
  <c r="K3858" i="6"/>
  <c r="J3859" i="6"/>
  <c r="K3859" i="6"/>
  <c r="J3860" i="6"/>
  <c r="K3860" i="6"/>
  <c r="J3861" i="6"/>
  <c r="K3861" i="6"/>
  <c r="J3862" i="6"/>
  <c r="K3862" i="6"/>
  <c r="J3863" i="6"/>
  <c r="K3863" i="6"/>
  <c r="J3864" i="6"/>
  <c r="K3864" i="6"/>
  <c r="J3865" i="6"/>
  <c r="J3866" i="6"/>
  <c r="K3866" i="6"/>
  <c r="J3867" i="6"/>
  <c r="K3867" i="6"/>
  <c r="J3868" i="6"/>
  <c r="K3868" i="6"/>
  <c r="J3869" i="6"/>
  <c r="K3869" i="6"/>
  <c r="J3870" i="6"/>
  <c r="K3870" i="6"/>
  <c r="J3871" i="6"/>
  <c r="K3871" i="6"/>
  <c r="J3872" i="6"/>
  <c r="K3872" i="6"/>
  <c r="J3873" i="6"/>
  <c r="K3873" i="6"/>
  <c r="J3874" i="6"/>
  <c r="K3874" i="6"/>
  <c r="J3875" i="6"/>
  <c r="K3875" i="6"/>
  <c r="J3876" i="6"/>
  <c r="K3876" i="6"/>
  <c r="J3877" i="6"/>
  <c r="K3877" i="6"/>
  <c r="J3878" i="6"/>
  <c r="K3878" i="6"/>
  <c r="J3879" i="6"/>
  <c r="K3879" i="6"/>
  <c r="J3880" i="6"/>
  <c r="K3880" i="6"/>
  <c r="J3881" i="6"/>
  <c r="K3881" i="6"/>
  <c r="J3882" i="6"/>
  <c r="K3882" i="6"/>
  <c r="J3883" i="6"/>
  <c r="K3883" i="6"/>
  <c r="J3884" i="6"/>
  <c r="K3884" i="6"/>
  <c r="J3885" i="6"/>
  <c r="K3885" i="6"/>
  <c r="J3886" i="6"/>
  <c r="K3886" i="6"/>
  <c r="J3887" i="6"/>
  <c r="K3887" i="6"/>
  <c r="J3888" i="6"/>
  <c r="J3889" i="6"/>
  <c r="K3889" i="6"/>
  <c r="J3890" i="6"/>
  <c r="K3890" i="6"/>
  <c r="J3891" i="6"/>
  <c r="K3891" i="6"/>
  <c r="J3892" i="6"/>
  <c r="K3892" i="6"/>
  <c r="J3893" i="6"/>
  <c r="K3893" i="6"/>
  <c r="J3894" i="6"/>
  <c r="K3894" i="6"/>
  <c r="J3895" i="6"/>
  <c r="K3895" i="6"/>
  <c r="J3896" i="6"/>
  <c r="K3896" i="6"/>
  <c r="J3897" i="6"/>
  <c r="K3897" i="6"/>
  <c r="J3898" i="6"/>
  <c r="K3898" i="6"/>
  <c r="J3899" i="6"/>
  <c r="K3899" i="6"/>
  <c r="J3900" i="6"/>
  <c r="K3900" i="6"/>
  <c r="J3901" i="6"/>
  <c r="K3901" i="6"/>
  <c r="J3902" i="6"/>
  <c r="K3902" i="6"/>
  <c r="J3903" i="6"/>
  <c r="K3903" i="6"/>
  <c r="J3904" i="6"/>
  <c r="K3904" i="6"/>
  <c r="J3905" i="6"/>
  <c r="K3905" i="6"/>
  <c r="J3906" i="6"/>
  <c r="K3906" i="6"/>
  <c r="J3907" i="6"/>
  <c r="K3907" i="6"/>
  <c r="J3908" i="6"/>
  <c r="K3908" i="6"/>
  <c r="J3909" i="6"/>
  <c r="K3909" i="6"/>
  <c r="J3910" i="6"/>
  <c r="K3910" i="6"/>
  <c r="J3911" i="6"/>
  <c r="J3912" i="6"/>
  <c r="K3912" i="6"/>
  <c r="J3913" i="6"/>
  <c r="K3913" i="6"/>
  <c r="J3914" i="6"/>
  <c r="K3914" i="6"/>
  <c r="J3915" i="6"/>
  <c r="K3915" i="6"/>
  <c r="J3916" i="6"/>
  <c r="K3916" i="6"/>
  <c r="J3917" i="6"/>
  <c r="K3917" i="6"/>
  <c r="J3918" i="6"/>
  <c r="K3918" i="6"/>
  <c r="J3919" i="6"/>
  <c r="K3919" i="6"/>
  <c r="J3920" i="6"/>
  <c r="K3920" i="6"/>
  <c r="J3921" i="6"/>
  <c r="K3921" i="6"/>
  <c r="J3922" i="6"/>
  <c r="K3922" i="6"/>
  <c r="J3923" i="6"/>
  <c r="K3923" i="6"/>
  <c r="J3924" i="6"/>
  <c r="K3924" i="6"/>
  <c r="J3925" i="6"/>
  <c r="K3925" i="6"/>
  <c r="J3926" i="6"/>
  <c r="K3926" i="6"/>
  <c r="J3927" i="6"/>
  <c r="K3927" i="6"/>
  <c r="J3928" i="6"/>
  <c r="K3928" i="6"/>
  <c r="J3929" i="6"/>
  <c r="K3929" i="6"/>
  <c r="J3930" i="6"/>
  <c r="K3930" i="6"/>
  <c r="J3931" i="6"/>
  <c r="K3931" i="6"/>
  <c r="J3932" i="6"/>
  <c r="K3932" i="6"/>
  <c r="J3933" i="6"/>
  <c r="K3933" i="6"/>
  <c r="J3934" i="6"/>
  <c r="J3935" i="6"/>
  <c r="K3935" i="6"/>
  <c r="J3936" i="6"/>
  <c r="K3936" i="6"/>
  <c r="J3937" i="6"/>
  <c r="K3937" i="6"/>
  <c r="J3938" i="6"/>
  <c r="K3938" i="6"/>
  <c r="J3939" i="6"/>
  <c r="K3939" i="6"/>
  <c r="J3940" i="6"/>
  <c r="K3940" i="6"/>
  <c r="J3941" i="6"/>
  <c r="K3941" i="6"/>
  <c r="J3942" i="6"/>
  <c r="K3942" i="6"/>
  <c r="J3943" i="6"/>
  <c r="K3943" i="6"/>
  <c r="J3944" i="6"/>
  <c r="K3944" i="6"/>
  <c r="J3945" i="6"/>
  <c r="K3945" i="6"/>
  <c r="J3946" i="6"/>
  <c r="K3946" i="6"/>
  <c r="J3947" i="6"/>
  <c r="K3947" i="6"/>
  <c r="J3948" i="6"/>
  <c r="K3948" i="6"/>
  <c r="J3949" i="6"/>
  <c r="K3949" i="6"/>
  <c r="J3950" i="6"/>
  <c r="K3950" i="6"/>
  <c r="J3951" i="6"/>
  <c r="K3951" i="6"/>
  <c r="J3952" i="6"/>
  <c r="K3952" i="6"/>
  <c r="J3953" i="6"/>
  <c r="K3953" i="6"/>
  <c r="J3954" i="6"/>
  <c r="K3954" i="6"/>
  <c r="J3955" i="6"/>
  <c r="K3955" i="6"/>
  <c r="J3956" i="6"/>
  <c r="K3956" i="6"/>
  <c r="J3957" i="6"/>
  <c r="J3958" i="6"/>
  <c r="K3958" i="6"/>
  <c r="J3959" i="6"/>
  <c r="K3959" i="6"/>
  <c r="J3960" i="6"/>
  <c r="K3960" i="6"/>
  <c r="J3961" i="6"/>
  <c r="K3961" i="6"/>
  <c r="J3962" i="6"/>
  <c r="K3962" i="6"/>
  <c r="J3963" i="6"/>
  <c r="K3963" i="6"/>
  <c r="J3964" i="6"/>
  <c r="K3964" i="6"/>
  <c r="J3965" i="6"/>
  <c r="K3965" i="6"/>
  <c r="J3966" i="6"/>
  <c r="K3966" i="6"/>
  <c r="J3967" i="6"/>
  <c r="K3967" i="6"/>
  <c r="J3968" i="6"/>
  <c r="K3968" i="6"/>
  <c r="J3969" i="6"/>
  <c r="K3969" i="6"/>
  <c r="J3970" i="6"/>
  <c r="K3970" i="6"/>
  <c r="J3971" i="6"/>
  <c r="K3971" i="6"/>
  <c r="J3972" i="6"/>
  <c r="K3972" i="6"/>
  <c r="J3973" i="6"/>
  <c r="K3973" i="6"/>
  <c r="J3974" i="6"/>
  <c r="K3974" i="6"/>
  <c r="J3975" i="6"/>
  <c r="K3975" i="6"/>
  <c r="J3976" i="6"/>
  <c r="K3976" i="6"/>
  <c r="J3977" i="6"/>
  <c r="K3977" i="6"/>
  <c r="J3978" i="6"/>
  <c r="K3978" i="6"/>
  <c r="J3979" i="6"/>
  <c r="K3979" i="6"/>
  <c r="J3980" i="6"/>
  <c r="J3981" i="6"/>
  <c r="K3981" i="6"/>
  <c r="J3982" i="6"/>
  <c r="K3982" i="6"/>
  <c r="J3983" i="6"/>
  <c r="K3983" i="6"/>
  <c r="J3984" i="6"/>
  <c r="K3984" i="6"/>
  <c r="J3985" i="6"/>
  <c r="K3985" i="6"/>
  <c r="J3986" i="6"/>
  <c r="K3986" i="6"/>
  <c r="J3987" i="6"/>
  <c r="K3987" i="6"/>
  <c r="J3988" i="6"/>
  <c r="K3988" i="6"/>
  <c r="J3989" i="6"/>
  <c r="K3989" i="6"/>
  <c r="J3990" i="6"/>
  <c r="K3990" i="6"/>
  <c r="J3991" i="6"/>
  <c r="K3991" i="6"/>
  <c r="J3992" i="6"/>
  <c r="K3992" i="6"/>
  <c r="J3993" i="6"/>
  <c r="K3993" i="6"/>
  <c r="J3994" i="6"/>
  <c r="K3994" i="6"/>
  <c r="J3995" i="6"/>
  <c r="K3995" i="6"/>
  <c r="J3996" i="6"/>
  <c r="K3996" i="6"/>
  <c r="J3997" i="6"/>
  <c r="K3997" i="6"/>
  <c r="J3998" i="6"/>
  <c r="K3998" i="6"/>
  <c r="J3999" i="6"/>
  <c r="K3999" i="6"/>
  <c r="J4000" i="6"/>
  <c r="K4000" i="6"/>
  <c r="J4001" i="6"/>
  <c r="K4001" i="6"/>
  <c r="J4002" i="6"/>
  <c r="K4002" i="6"/>
  <c r="J4003" i="6"/>
  <c r="J4004" i="6"/>
  <c r="K4004" i="6"/>
  <c r="J4005" i="6"/>
  <c r="K4005" i="6"/>
  <c r="J4006" i="6"/>
  <c r="K4006" i="6"/>
  <c r="J4007" i="6"/>
  <c r="K4007" i="6"/>
  <c r="J4008" i="6"/>
  <c r="K4008" i="6"/>
  <c r="J4009" i="6"/>
  <c r="K4009" i="6"/>
  <c r="J4010" i="6"/>
  <c r="K4010" i="6"/>
  <c r="J4011" i="6"/>
  <c r="K4011" i="6"/>
  <c r="J4012" i="6"/>
  <c r="K4012" i="6"/>
  <c r="J4013" i="6"/>
  <c r="K4013" i="6"/>
  <c r="J4014" i="6"/>
  <c r="K4014" i="6"/>
  <c r="J4015" i="6"/>
  <c r="K4015" i="6"/>
  <c r="J4016" i="6"/>
  <c r="K4016" i="6"/>
  <c r="J4017" i="6"/>
  <c r="K4017" i="6"/>
  <c r="J4018" i="6"/>
  <c r="K4018" i="6"/>
  <c r="J4019" i="6"/>
  <c r="K4019" i="6"/>
  <c r="J4020" i="6"/>
  <c r="K4020" i="6"/>
  <c r="J4021" i="6"/>
  <c r="K4021" i="6"/>
  <c r="J4022" i="6"/>
  <c r="K4022" i="6"/>
  <c r="J4023" i="6"/>
  <c r="K4023" i="6"/>
  <c r="J4024" i="6"/>
  <c r="K4024" i="6"/>
  <c r="J4025" i="6"/>
  <c r="K4025" i="6"/>
  <c r="J4026" i="6"/>
  <c r="J4027" i="6"/>
  <c r="K4027" i="6"/>
  <c r="J4028" i="6"/>
  <c r="K4028" i="6"/>
  <c r="J4029" i="6"/>
  <c r="K4029" i="6"/>
  <c r="J4030" i="6"/>
  <c r="K4030" i="6"/>
  <c r="J4031" i="6"/>
  <c r="K4031" i="6"/>
  <c r="J4032" i="6"/>
  <c r="K4032" i="6"/>
  <c r="J4033" i="6"/>
  <c r="K4033" i="6"/>
  <c r="J4034" i="6"/>
  <c r="K4034" i="6"/>
  <c r="J4035" i="6"/>
  <c r="K4035" i="6"/>
  <c r="J4036" i="6"/>
  <c r="K4036" i="6"/>
  <c r="J4037" i="6"/>
  <c r="K4037" i="6"/>
  <c r="J4038" i="6"/>
  <c r="K4038" i="6"/>
  <c r="J4039" i="6"/>
  <c r="K4039" i="6"/>
  <c r="J4040" i="6"/>
  <c r="K4040" i="6"/>
  <c r="J4041" i="6"/>
  <c r="K4041" i="6"/>
  <c r="J4042" i="6"/>
  <c r="K4042" i="6"/>
  <c r="J4043" i="6"/>
  <c r="K4043" i="6"/>
  <c r="J4044" i="6"/>
  <c r="K4044" i="6"/>
  <c r="J4045" i="6"/>
  <c r="K4045" i="6"/>
  <c r="J4046" i="6"/>
  <c r="K4046" i="6"/>
  <c r="J4047" i="6"/>
  <c r="K4047" i="6"/>
  <c r="J4048" i="6"/>
  <c r="K4048" i="6"/>
  <c r="J4049" i="6"/>
  <c r="J4050" i="6"/>
  <c r="K4050" i="6"/>
  <c r="J4051" i="6"/>
  <c r="K4051" i="6"/>
  <c r="J4052" i="6"/>
  <c r="K4052" i="6"/>
  <c r="J4053" i="6"/>
  <c r="K4053" i="6"/>
  <c r="J4054" i="6"/>
  <c r="K4054" i="6"/>
  <c r="J4055" i="6"/>
  <c r="K4055" i="6"/>
  <c r="J4056" i="6"/>
  <c r="K4056" i="6"/>
  <c r="J4057" i="6"/>
  <c r="K4057" i="6"/>
  <c r="J4058" i="6"/>
  <c r="K4058" i="6"/>
  <c r="J4059" i="6"/>
  <c r="K4059" i="6"/>
  <c r="J4060" i="6"/>
  <c r="K4060" i="6"/>
  <c r="J4061" i="6"/>
  <c r="K4061" i="6"/>
  <c r="J4062" i="6"/>
  <c r="K4062" i="6"/>
  <c r="J4063" i="6"/>
  <c r="K4063" i="6"/>
  <c r="J4064" i="6"/>
  <c r="K4064" i="6"/>
  <c r="J4065" i="6"/>
  <c r="K4065" i="6"/>
  <c r="J4066" i="6"/>
  <c r="K4066" i="6"/>
  <c r="J4067" i="6"/>
  <c r="K4067" i="6"/>
  <c r="J4068" i="6"/>
  <c r="K4068" i="6"/>
  <c r="J4069" i="6"/>
  <c r="K4069" i="6"/>
  <c r="J4070" i="6"/>
  <c r="K4070" i="6"/>
  <c r="J4071" i="6"/>
  <c r="K4071" i="6"/>
  <c r="J4072" i="6"/>
  <c r="J4073" i="6"/>
  <c r="K4073" i="6"/>
  <c r="J4074" i="6"/>
  <c r="K4074" i="6"/>
  <c r="J4075" i="6"/>
  <c r="K4075" i="6"/>
  <c r="J4076" i="6"/>
  <c r="K4076" i="6"/>
  <c r="J4077" i="6"/>
  <c r="K4077" i="6"/>
  <c r="J4078" i="6"/>
  <c r="K4078" i="6"/>
  <c r="J4079" i="6"/>
  <c r="K4079" i="6"/>
  <c r="J4080" i="6"/>
  <c r="K4080" i="6"/>
  <c r="J4081" i="6"/>
  <c r="K4081" i="6"/>
  <c r="J4082" i="6"/>
  <c r="K4082" i="6"/>
  <c r="J4083" i="6"/>
  <c r="K4083" i="6"/>
  <c r="J4084" i="6"/>
  <c r="K4084" i="6"/>
  <c r="J4085" i="6"/>
  <c r="K4085" i="6"/>
  <c r="J4086" i="6"/>
  <c r="K4086" i="6"/>
  <c r="J4087" i="6"/>
  <c r="K4087" i="6"/>
  <c r="J4088" i="6"/>
  <c r="K4088" i="6"/>
  <c r="J4089" i="6"/>
  <c r="K4089" i="6"/>
  <c r="J4090" i="6"/>
  <c r="K4090" i="6"/>
  <c r="J4091" i="6"/>
  <c r="K4091" i="6"/>
  <c r="J4092" i="6"/>
  <c r="K4092" i="6"/>
  <c r="J4093" i="6"/>
  <c r="K4093" i="6"/>
  <c r="J4094" i="6"/>
  <c r="K4094" i="6"/>
  <c r="J4095" i="6"/>
  <c r="J4096" i="6"/>
  <c r="K4096" i="6"/>
  <c r="J4097" i="6"/>
  <c r="K4097" i="6"/>
  <c r="J4098" i="6"/>
  <c r="K4098" i="6"/>
  <c r="J4099" i="6"/>
  <c r="K4099" i="6"/>
  <c r="J4100" i="6"/>
  <c r="K4100" i="6"/>
  <c r="J4101" i="6"/>
  <c r="K4101" i="6"/>
  <c r="J4102" i="6"/>
  <c r="K4102" i="6"/>
  <c r="J4103" i="6"/>
  <c r="K4103" i="6"/>
  <c r="J4104" i="6"/>
  <c r="K4104" i="6"/>
  <c r="J4105" i="6"/>
  <c r="K4105" i="6"/>
  <c r="J4106" i="6"/>
  <c r="K4106" i="6"/>
  <c r="J4107" i="6"/>
  <c r="K4107" i="6"/>
  <c r="J4108" i="6"/>
  <c r="K4108" i="6"/>
  <c r="J4109" i="6"/>
  <c r="K4109" i="6"/>
  <c r="J4110" i="6"/>
  <c r="K4110" i="6"/>
  <c r="J4111" i="6"/>
  <c r="K4111" i="6"/>
  <c r="J4112" i="6"/>
  <c r="K4112" i="6"/>
  <c r="J4113" i="6"/>
  <c r="K4113" i="6"/>
  <c r="J4114" i="6"/>
  <c r="K4114" i="6"/>
  <c r="J4115" i="6"/>
  <c r="K4115" i="6"/>
  <c r="J4116" i="6"/>
  <c r="K4116" i="6"/>
  <c r="J4117" i="6"/>
  <c r="K4117" i="6"/>
  <c r="J4118" i="6"/>
  <c r="J4119" i="6"/>
  <c r="K4119" i="6"/>
  <c r="J4120" i="6"/>
  <c r="K4120" i="6"/>
  <c r="J4121" i="6"/>
  <c r="K4121" i="6"/>
  <c r="J4122" i="6"/>
  <c r="K4122" i="6"/>
  <c r="J4123" i="6"/>
  <c r="K4123" i="6"/>
  <c r="J4124" i="6"/>
  <c r="K4124" i="6"/>
  <c r="J4125" i="6"/>
  <c r="K4125" i="6"/>
  <c r="J4126" i="6"/>
  <c r="K4126" i="6"/>
  <c r="J4127" i="6"/>
  <c r="K4127" i="6"/>
  <c r="J4128" i="6"/>
  <c r="K4128" i="6"/>
  <c r="J4129" i="6"/>
  <c r="K4129" i="6"/>
  <c r="J4130" i="6"/>
  <c r="K4130" i="6"/>
  <c r="J4131" i="6"/>
  <c r="K4131" i="6"/>
  <c r="J4132" i="6"/>
  <c r="K4132" i="6"/>
  <c r="J4133" i="6"/>
  <c r="K4133" i="6"/>
  <c r="J4134" i="6"/>
  <c r="K4134" i="6"/>
  <c r="J4135" i="6"/>
  <c r="K4135" i="6"/>
  <c r="J4136" i="6"/>
  <c r="K4136" i="6"/>
  <c r="J4137" i="6"/>
  <c r="K4137" i="6"/>
  <c r="J4138" i="6"/>
  <c r="K4138" i="6"/>
  <c r="J4139" i="6"/>
  <c r="K4139" i="6"/>
  <c r="J4140" i="6"/>
  <c r="K4140" i="6"/>
  <c r="J4141" i="6"/>
  <c r="J4142" i="6"/>
  <c r="K4142" i="6"/>
  <c r="J4143" i="6"/>
  <c r="K4143" i="6"/>
  <c r="J4144" i="6"/>
  <c r="K4144" i="6"/>
  <c r="J4145" i="6"/>
  <c r="K4145" i="6"/>
  <c r="J4146" i="6"/>
  <c r="K4146" i="6"/>
  <c r="J4147" i="6"/>
  <c r="K4147" i="6"/>
  <c r="J4148" i="6"/>
  <c r="K4148" i="6"/>
  <c r="J4149" i="6"/>
  <c r="K4149" i="6"/>
  <c r="J4150" i="6"/>
  <c r="K4150" i="6"/>
  <c r="J4151" i="6"/>
  <c r="K4151" i="6"/>
  <c r="J4152" i="6"/>
  <c r="K4152" i="6"/>
  <c r="J4153" i="6"/>
  <c r="K4153" i="6"/>
  <c r="J4154" i="6"/>
  <c r="K4154" i="6"/>
  <c r="J4155" i="6"/>
  <c r="K4155" i="6"/>
  <c r="J4156" i="6"/>
  <c r="K4156" i="6"/>
  <c r="J4157" i="6"/>
  <c r="K4157" i="6"/>
  <c r="J4158" i="6"/>
  <c r="K4158" i="6"/>
  <c r="J4159" i="6"/>
  <c r="K4159" i="6"/>
  <c r="J4160" i="6"/>
  <c r="K4160" i="6"/>
  <c r="J4161" i="6"/>
  <c r="K4161" i="6"/>
  <c r="J4162" i="6"/>
  <c r="K4162" i="6"/>
  <c r="J4163" i="6"/>
  <c r="K4163" i="6"/>
  <c r="J4164" i="6"/>
  <c r="J4165" i="6"/>
  <c r="K4165" i="6"/>
  <c r="J4166" i="6"/>
  <c r="K4166" i="6"/>
  <c r="J4167" i="6"/>
  <c r="K4167" i="6"/>
  <c r="J4168" i="6"/>
  <c r="K4168" i="6"/>
  <c r="J4169" i="6"/>
  <c r="K4169" i="6"/>
  <c r="J4170" i="6"/>
  <c r="K4170" i="6"/>
  <c r="J4171" i="6"/>
  <c r="K4171" i="6"/>
  <c r="J4172" i="6"/>
  <c r="K4172" i="6"/>
  <c r="J4173" i="6"/>
  <c r="K4173" i="6"/>
  <c r="J4174" i="6"/>
  <c r="K4174" i="6"/>
  <c r="J4175" i="6"/>
  <c r="K4175" i="6"/>
  <c r="J4176" i="6"/>
  <c r="K4176" i="6"/>
  <c r="J4177" i="6"/>
  <c r="K4177" i="6"/>
  <c r="J4178" i="6"/>
  <c r="K4178" i="6"/>
  <c r="J4179" i="6"/>
  <c r="K4179" i="6"/>
  <c r="J4180" i="6"/>
  <c r="K4180" i="6"/>
  <c r="J4181" i="6"/>
  <c r="K4181" i="6"/>
  <c r="J4182" i="6"/>
  <c r="K4182" i="6"/>
  <c r="J4183" i="6"/>
  <c r="K4183" i="6"/>
  <c r="J4184" i="6"/>
  <c r="K4184" i="6"/>
  <c r="J4185" i="6"/>
  <c r="K4185" i="6"/>
  <c r="J4186" i="6"/>
  <c r="K4186" i="6"/>
  <c r="J4187" i="6"/>
  <c r="J4188" i="6"/>
  <c r="K4188" i="6"/>
  <c r="J4189" i="6"/>
  <c r="K4189" i="6"/>
  <c r="J4190" i="6"/>
  <c r="K4190" i="6"/>
  <c r="J4191" i="6"/>
  <c r="K4191" i="6"/>
  <c r="J4192" i="6"/>
  <c r="K4192" i="6"/>
  <c r="J4193" i="6"/>
  <c r="K4193" i="6"/>
  <c r="J4194" i="6"/>
  <c r="K4194" i="6"/>
  <c r="J4195" i="6"/>
  <c r="K4195" i="6"/>
  <c r="J4196" i="6"/>
  <c r="K4196" i="6"/>
  <c r="J4197" i="6"/>
  <c r="K4197" i="6"/>
  <c r="J4198" i="6"/>
  <c r="K4198" i="6"/>
  <c r="J4199" i="6"/>
  <c r="K4199" i="6"/>
  <c r="J4200" i="6"/>
  <c r="K4200" i="6"/>
  <c r="J4201" i="6"/>
  <c r="K4201" i="6"/>
  <c r="J4202" i="6"/>
  <c r="K4202" i="6"/>
  <c r="J4203" i="6"/>
  <c r="K4203" i="6"/>
  <c r="J4204" i="6"/>
  <c r="K4204" i="6"/>
  <c r="J4205" i="6"/>
  <c r="K4205" i="6"/>
  <c r="J4206" i="6"/>
  <c r="K4206" i="6"/>
  <c r="J4207" i="6"/>
  <c r="K4207" i="6"/>
  <c r="J4208" i="6"/>
  <c r="K4208" i="6"/>
  <c r="J4209" i="6"/>
  <c r="K4209" i="6"/>
  <c r="J4210" i="6"/>
  <c r="J4211" i="6"/>
  <c r="K4211" i="6"/>
  <c r="J4212" i="6"/>
  <c r="K4212" i="6"/>
  <c r="J4213" i="6"/>
  <c r="K4213" i="6"/>
  <c r="J4214" i="6"/>
  <c r="K4214" i="6"/>
  <c r="J4215" i="6"/>
  <c r="K4215" i="6"/>
  <c r="J4216" i="6"/>
  <c r="K4216" i="6"/>
  <c r="J4217" i="6"/>
  <c r="K4217" i="6"/>
  <c r="J4218" i="6"/>
  <c r="K4218" i="6"/>
  <c r="J4219" i="6"/>
  <c r="K4219" i="6"/>
  <c r="J4220" i="6"/>
  <c r="K4220" i="6"/>
  <c r="J4221" i="6"/>
  <c r="K4221" i="6"/>
  <c r="J4222" i="6"/>
  <c r="K4222" i="6"/>
  <c r="J4223" i="6"/>
  <c r="K4223" i="6"/>
  <c r="J4224" i="6"/>
  <c r="K4224" i="6"/>
  <c r="J4225" i="6"/>
  <c r="K4225" i="6"/>
  <c r="J4226" i="6"/>
  <c r="K4226" i="6"/>
  <c r="J4227" i="6"/>
  <c r="K4227" i="6"/>
  <c r="J4228" i="6"/>
  <c r="K4228" i="6"/>
  <c r="J4229" i="6"/>
  <c r="K4229" i="6"/>
  <c r="J4230" i="6"/>
  <c r="K4230" i="6"/>
  <c r="J4231" i="6"/>
  <c r="K4231" i="6"/>
  <c r="J4232" i="6"/>
  <c r="K4232" i="6"/>
  <c r="J4233" i="6"/>
  <c r="J4234" i="6"/>
  <c r="K4234" i="6"/>
  <c r="J4235" i="6"/>
  <c r="K4235" i="6"/>
  <c r="J4236" i="6"/>
  <c r="K4236" i="6"/>
  <c r="J4237" i="6"/>
  <c r="K4237" i="6"/>
  <c r="J4238" i="6"/>
  <c r="K4238" i="6"/>
  <c r="J4239" i="6"/>
  <c r="K4239" i="6"/>
  <c r="J4240" i="6"/>
  <c r="K4240" i="6"/>
  <c r="J4241" i="6"/>
  <c r="K4241" i="6"/>
  <c r="J4242" i="6"/>
  <c r="K4242" i="6"/>
  <c r="J4243" i="6"/>
  <c r="K4243" i="6"/>
  <c r="J4244" i="6"/>
  <c r="K4244" i="6"/>
  <c r="J4245" i="6"/>
  <c r="K4245" i="6"/>
  <c r="J4246" i="6"/>
  <c r="K4246" i="6"/>
  <c r="J4247" i="6"/>
  <c r="K4247" i="6"/>
  <c r="J4248" i="6"/>
  <c r="K4248" i="6"/>
  <c r="J4249" i="6"/>
  <c r="K4249" i="6"/>
  <c r="J4250" i="6"/>
  <c r="K4250" i="6"/>
  <c r="J4251" i="6"/>
  <c r="K4251" i="6"/>
  <c r="J4252" i="6"/>
  <c r="K4252" i="6"/>
  <c r="J4253" i="6"/>
  <c r="K4253" i="6"/>
  <c r="J4254" i="6"/>
  <c r="K4254" i="6"/>
  <c r="J4255" i="6"/>
  <c r="K4255" i="6"/>
  <c r="J4256" i="6"/>
  <c r="J4257" i="6"/>
  <c r="K4257" i="6"/>
  <c r="J4258" i="6"/>
  <c r="K4258" i="6"/>
  <c r="J4259" i="6"/>
  <c r="K4259" i="6"/>
  <c r="J4260" i="6"/>
  <c r="K4260" i="6"/>
  <c r="J4261" i="6"/>
  <c r="K4261" i="6"/>
  <c r="J4262" i="6"/>
  <c r="K4262" i="6"/>
  <c r="J4263" i="6"/>
  <c r="K4263" i="6"/>
  <c r="J4264" i="6"/>
  <c r="K4264" i="6"/>
  <c r="J4265" i="6"/>
  <c r="K4265" i="6"/>
  <c r="J4266" i="6"/>
  <c r="K4266" i="6"/>
  <c r="J4267" i="6"/>
  <c r="K4267" i="6"/>
  <c r="J4268" i="6"/>
  <c r="K4268" i="6"/>
  <c r="J4269" i="6"/>
  <c r="K4269" i="6"/>
  <c r="J4270" i="6"/>
  <c r="K4270" i="6"/>
  <c r="J4271" i="6"/>
  <c r="K4271" i="6"/>
  <c r="J4272" i="6"/>
  <c r="K4272" i="6"/>
  <c r="J4273" i="6"/>
  <c r="K4273" i="6"/>
  <c r="J4274" i="6"/>
  <c r="K4274" i="6"/>
  <c r="J4275" i="6"/>
  <c r="K4275" i="6"/>
  <c r="J4276" i="6"/>
  <c r="K4276" i="6"/>
  <c r="J4277" i="6"/>
  <c r="K4277" i="6"/>
  <c r="J4278" i="6"/>
  <c r="K4278" i="6"/>
  <c r="J4279" i="6"/>
  <c r="J4280" i="6"/>
  <c r="K4280" i="6"/>
  <c r="J4281" i="6"/>
  <c r="K4281" i="6"/>
  <c r="J4282" i="6"/>
  <c r="K4282" i="6"/>
  <c r="J4283" i="6"/>
  <c r="K4283" i="6"/>
  <c r="J4284" i="6"/>
  <c r="K4284" i="6"/>
  <c r="J4285" i="6"/>
  <c r="K4285" i="6"/>
  <c r="J4286" i="6"/>
  <c r="K4286" i="6"/>
  <c r="J4287" i="6"/>
  <c r="K4287" i="6"/>
  <c r="J4288" i="6"/>
  <c r="K4288" i="6"/>
  <c r="J4289" i="6"/>
  <c r="K4289" i="6"/>
  <c r="J4290" i="6"/>
  <c r="K4290" i="6"/>
  <c r="J4291" i="6"/>
  <c r="K4291" i="6"/>
  <c r="J4292" i="6"/>
  <c r="K4292" i="6"/>
  <c r="J4293" i="6"/>
  <c r="K4293" i="6"/>
  <c r="J4294" i="6"/>
  <c r="K4294" i="6"/>
  <c r="J4295" i="6"/>
  <c r="K4295" i="6"/>
  <c r="J4296" i="6"/>
  <c r="K4296" i="6"/>
  <c r="J4297" i="6"/>
  <c r="K4297" i="6"/>
  <c r="J4298" i="6"/>
  <c r="K4298" i="6"/>
  <c r="J4299" i="6"/>
  <c r="K4299" i="6"/>
  <c r="J4300" i="6"/>
  <c r="K4300" i="6"/>
  <c r="J4301" i="6"/>
  <c r="K4301" i="6"/>
  <c r="J4302" i="6"/>
  <c r="J4303" i="6"/>
  <c r="K4303" i="6"/>
  <c r="J4304" i="6"/>
  <c r="K4304" i="6"/>
  <c r="J4305" i="6"/>
  <c r="K4305" i="6"/>
  <c r="J4306" i="6"/>
  <c r="K4306" i="6"/>
  <c r="J4307" i="6"/>
  <c r="K4307" i="6"/>
  <c r="J4308" i="6"/>
  <c r="K4308" i="6"/>
  <c r="J4309" i="6"/>
  <c r="K4309" i="6"/>
  <c r="J4310" i="6"/>
  <c r="K4310" i="6"/>
  <c r="J4311" i="6"/>
  <c r="K4311" i="6"/>
  <c r="J4312" i="6"/>
  <c r="K4312" i="6"/>
  <c r="J4313" i="6"/>
  <c r="K4313" i="6"/>
  <c r="J4314" i="6"/>
  <c r="K4314" i="6"/>
  <c r="J4315" i="6"/>
  <c r="K4315" i="6"/>
  <c r="J4316" i="6"/>
  <c r="K4316" i="6"/>
  <c r="J4317" i="6"/>
  <c r="K4317" i="6"/>
  <c r="J4318" i="6"/>
  <c r="K4318" i="6"/>
  <c r="J4319" i="6"/>
  <c r="K4319" i="6"/>
  <c r="J4320" i="6"/>
  <c r="K4320" i="6"/>
  <c r="J4321" i="6"/>
  <c r="K4321" i="6"/>
  <c r="J4322" i="6"/>
  <c r="K4322" i="6"/>
  <c r="J4323" i="6"/>
  <c r="K4323" i="6"/>
  <c r="J4324" i="6"/>
  <c r="K4324" i="6"/>
  <c r="J4325" i="6"/>
  <c r="J4326" i="6"/>
  <c r="K4326" i="6"/>
  <c r="J4327" i="6"/>
  <c r="K4327" i="6"/>
  <c r="J4328" i="6"/>
  <c r="K4328" i="6"/>
  <c r="J4329" i="6"/>
  <c r="K4329" i="6"/>
  <c r="J4330" i="6"/>
  <c r="K4330" i="6"/>
  <c r="J4331" i="6"/>
  <c r="K4331" i="6"/>
  <c r="J4332" i="6"/>
  <c r="K4332" i="6"/>
  <c r="J4333" i="6"/>
  <c r="K4333" i="6"/>
  <c r="J4334" i="6"/>
  <c r="K4334" i="6"/>
  <c r="J4335" i="6"/>
  <c r="K4335" i="6"/>
  <c r="J4336" i="6"/>
  <c r="K4336" i="6"/>
  <c r="J4337" i="6"/>
  <c r="K4337" i="6"/>
  <c r="J4338" i="6"/>
  <c r="K4338" i="6"/>
  <c r="J4339" i="6"/>
  <c r="K4339" i="6"/>
  <c r="J4340" i="6"/>
  <c r="K4340" i="6"/>
  <c r="J4341" i="6"/>
  <c r="K4341" i="6"/>
  <c r="J4342" i="6"/>
  <c r="K4342" i="6"/>
  <c r="J4343" i="6"/>
  <c r="K4343" i="6"/>
  <c r="J4344" i="6"/>
  <c r="K4344" i="6"/>
  <c r="J4345" i="6"/>
  <c r="K4345" i="6"/>
  <c r="J4346" i="6"/>
  <c r="K4346" i="6"/>
  <c r="J4347" i="6"/>
  <c r="K4347" i="6"/>
  <c r="J4348" i="6"/>
  <c r="J4349" i="6"/>
  <c r="K4349" i="6"/>
  <c r="J4350" i="6"/>
  <c r="K4350" i="6"/>
  <c r="J4351" i="6"/>
  <c r="K4351" i="6"/>
  <c r="J4352" i="6"/>
  <c r="K4352" i="6"/>
  <c r="J4353" i="6"/>
  <c r="K4353" i="6"/>
  <c r="J4354" i="6"/>
  <c r="K4354" i="6"/>
  <c r="J4355" i="6"/>
  <c r="K4355" i="6"/>
  <c r="J4356" i="6"/>
  <c r="K4356" i="6"/>
  <c r="J4357" i="6"/>
  <c r="K4357" i="6"/>
  <c r="J4358" i="6"/>
  <c r="K4358" i="6"/>
  <c r="J4359" i="6"/>
  <c r="K4359" i="6"/>
  <c r="J4360" i="6"/>
  <c r="K4360" i="6"/>
  <c r="J4361" i="6"/>
  <c r="K4361" i="6"/>
  <c r="J4362" i="6"/>
  <c r="K4362" i="6"/>
  <c r="J4363" i="6"/>
  <c r="K4363" i="6"/>
  <c r="J4364" i="6"/>
  <c r="K4364" i="6"/>
  <c r="J4365" i="6"/>
  <c r="K4365" i="6"/>
  <c r="J4366" i="6"/>
  <c r="K4366" i="6"/>
  <c r="J4367" i="6"/>
  <c r="K4367" i="6"/>
  <c r="J4368" i="6"/>
  <c r="K4368" i="6"/>
  <c r="J4369" i="6"/>
  <c r="K4369" i="6"/>
  <c r="J4370" i="6"/>
  <c r="K4370" i="6"/>
  <c r="J4371" i="6"/>
  <c r="J4372" i="6"/>
  <c r="K4372" i="6"/>
  <c r="J4373" i="6"/>
  <c r="K4373" i="6"/>
  <c r="J4374" i="6"/>
  <c r="K4374" i="6"/>
  <c r="J4375" i="6"/>
  <c r="K4375" i="6"/>
  <c r="J4376" i="6"/>
  <c r="K4376" i="6"/>
  <c r="J4377" i="6"/>
  <c r="K4377" i="6"/>
  <c r="J4378" i="6"/>
  <c r="K4378" i="6"/>
  <c r="J4379" i="6"/>
  <c r="K4379" i="6"/>
  <c r="J4380" i="6"/>
  <c r="K4380" i="6"/>
  <c r="J4381" i="6"/>
  <c r="K4381" i="6"/>
  <c r="J4382" i="6"/>
  <c r="K4382" i="6"/>
  <c r="J4383" i="6"/>
  <c r="K4383" i="6"/>
  <c r="J4384" i="6"/>
  <c r="K4384" i="6"/>
  <c r="J4385" i="6"/>
  <c r="K4385" i="6"/>
  <c r="J4386" i="6"/>
  <c r="K4386" i="6"/>
  <c r="J4387" i="6"/>
  <c r="K4387" i="6"/>
  <c r="J4388" i="6"/>
  <c r="K4388" i="6"/>
  <c r="J4389" i="6"/>
  <c r="K4389" i="6"/>
  <c r="J4390" i="6"/>
  <c r="K4390" i="6"/>
  <c r="J4391" i="6"/>
  <c r="K4391" i="6"/>
  <c r="J4392" i="6"/>
  <c r="K4392" i="6"/>
  <c r="J4393" i="6"/>
  <c r="K4393" i="6"/>
  <c r="J4394" i="6"/>
  <c r="J4395" i="6"/>
  <c r="K4395" i="6"/>
  <c r="J4396" i="6"/>
  <c r="K4396" i="6"/>
  <c r="J4397" i="6"/>
  <c r="K4397" i="6"/>
  <c r="J4398" i="6"/>
  <c r="K4398" i="6"/>
  <c r="J4399" i="6"/>
  <c r="K4399" i="6"/>
  <c r="J4400" i="6"/>
  <c r="K4400" i="6"/>
  <c r="J4401" i="6"/>
  <c r="K4401" i="6"/>
  <c r="J4402" i="6"/>
  <c r="K4402" i="6"/>
  <c r="J4403" i="6"/>
  <c r="K4403" i="6"/>
  <c r="J4404" i="6"/>
  <c r="K4404" i="6"/>
  <c r="J4405" i="6"/>
  <c r="K4405" i="6"/>
  <c r="J4406" i="6"/>
  <c r="K4406" i="6"/>
  <c r="J4407" i="6"/>
  <c r="K4407" i="6"/>
  <c r="J4408" i="6"/>
  <c r="K4408" i="6"/>
  <c r="J4409" i="6"/>
  <c r="K4409" i="6"/>
  <c r="J4410" i="6"/>
  <c r="K4410" i="6"/>
  <c r="J4411" i="6"/>
  <c r="K4411" i="6"/>
  <c r="J4412" i="6"/>
  <c r="K4412" i="6"/>
  <c r="J4413" i="6"/>
  <c r="K4413" i="6"/>
  <c r="J4414" i="6"/>
  <c r="K4414" i="6"/>
  <c r="J4415" i="6"/>
  <c r="K4415" i="6"/>
  <c r="J4416" i="6"/>
  <c r="K4416" i="6"/>
  <c r="J4417" i="6"/>
  <c r="J4418" i="6"/>
  <c r="K4418" i="6"/>
  <c r="J4419" i="6"/>
  <c r="K4419" i="6"/>
  <c r="J4420" i="6"/>
  <c r="K4420" i="6"/>
  <c r="J4421" i="6"/>
  <c r="K4421" i="6"/>
  <c r="J4422" i="6"/>
  <c r="K4422" i="6"/>
  <c r="J4423" i="6"/>
  <c r="K4423" i="6"/>
  <c r="J4424" i="6"/>
  <c r="K4424" i="6"/>
  <c r="J4425" i="6"/>
  <c r="K4425" i="6"/>
  <c r="J4426" i="6"/>
  <c r="K4426" i="6"/>
  <c r="J4427" i="6"/>
  <c r="K4427" i="6"/>
  <c r="J4428" i="6"/>
  <c r="K4428" i="6"/>
  <c r="J4429" i="6"/>
  <c r="K4429" i="6"/>
  <c r="J4430" i="6"/>
  <c r="K4430" i="6"/>
  <c r="J4431" i="6"/>
  <c r="K4431" i="6"/>
  <c r="J4432" i="6"/>
  <c r="K4432" i="6"/>
  <c r="J4433" i="6"/>
  <c r="K4433" i="6"/>
  <c r="J4434" i="6"/>
  <c r="K4434" i="6"/>
  <c r="J4435" i="6"/>
  <c r="K4435" i="6"/>
  <c r="J4436" i="6"/>
  <c r="K4436" i="6"/>
  <c r="J4437" i="6"/>
  <c r="K4437" i="6"/>
  <c r="J4438" i="6"/>
  <c r="K4438" i="6"/>
  <c r="J4439" i="6"/>
  <c r="K4439" i="6"/>
  <c r="J4440" i="6"/>
  <c r="J4441" i="6"/>
  <c r="K4441" i="6"/>
  <c r="J4442" i="6"/>
  <c r="K4442" i="6"/>
  <c r="J4443" i="6"/>
  <c r="K4443" i="6"/>
  <c r="J4444" i="6"/>
  <c r="K4444" i="6"/>
  <c r="J4445" i="6"/>
  <c r="K4445" i="6"/>
  <c r="J4446" i="6"/>
  <c r="K4446" i="6"/>
  <c r="J4447" i="6"/>
  <c r="K4447" i="6"/>
  <c r="J4448" i="6"/>
  <c r="K4448" i="6"/>
  <c r="J4449" i="6"/>
  <c r="K4449" i="6"/>
  <c r="J4450" i="6"/>
  <c r="K4450" i="6"/>
  <c r="J4451" i="6"/>
  <c r="K4451" i="6"/>
  <c r="J4452" i="6"/>
  <c r="K4452" i="6"/>
  <c r="J4453" i="6"/>
  <c r="K4453" i="6"/>
  <c r="J4454" i="6"/>
  <c r="K4454" i="6"/>
  <c r="J4455" i="6"/>
  <c r="K4455" i="6"/>
  <c r="J4456" i="6"/>
  <c r="K4456" i="6"/>
  <c r="J4457" i="6"/>
  <c r="K4457" i="6"/>
  <c r="J4458" i="6"/>
  <c r="K4458" i="6"/>
  <c r="J4459" i="6"/>
  <c r="K4459" i="6"/>
  <c r="J4460" i="6"/>
  <c r="K4460" i="6"/>
  <c r="J4461" i="6"/>
  <c r="K4461" i="6"/>
  <c r="J4462" i="6"/>
  <c r="K4462" i="6"/>
  <c r="J4463" i="6"/>
  <c r="J4464" i="6"/>
  <c r="K4464" i="6"/>
  <c r="J4465" i="6"/>
  <c r="K4465" i="6"/>
  <c r="J4466" i="6"/>
  <c r="K4466" i="6"/>
  <c r="J4467" i="6"/>
  <c r="K4467" i="6"/>
  <c r="J4468" i="6"/>
  <c r="K4468" i="6"/>
  <c r="J4469" i="6"/>
  <c r="K4469" i="6"/>
  <c r="J4470" i="6"/>
  <c r="K4470" i="6"/>
  <c r="J4471" i="6"/>
  <c r="K4471" i="6"/>
  <c r="J4472" i="6"/>
  <c r="K4472" i="6"/>
  <c r="J4473" i="6"/>
  <c r="K4473" i="6"/>
  <c r="J4474" i="6"/>
  <c r="K4474" i="6"/>
  <c r="J4475" i="6"/>
  <c r="K4475" i="6"/>
  <c r="J4476" i="6"/>
  <c r="K4476" i="6"/>
  <c r="J4477" i="6"/>
  <c r="K4477" i="6"/>
  <c r="J4478" i="6"/>
  <c r="K4478" i="6"/>
  <c r="J4479" i="6"/>
  <c r="K4479" i="6"/>
  <c r="J4480" i="6"/>
  <c r="K4480" i="6"/>
  <c r="J4481" i="6"/>
  <c r="K4481" i="6"/>
  <c r="J4482" i="6"/>
  <c r="K4482" i="6"/>
  <c r="J4483" i="6"/>
  <c r="K4483" i="6"/>
  <c r="J4484" i="6"/>
  <c r="K4484" i="6"/>
  <c r="J4485" i="6"/>
  <c r="K4485" i="6"/>
  <c r="J4486" i="6"/>
  <c r="J4487" i="6"/>
  <c r="K4487" i="6"/>
  <c r="J4488" i="6"/>
  <c r="K4488" i="6"/>
  <c r="J4489" i="6"/>
  <c r="K4489" i="6"/>
  <c r="J4490" i="6"/>
  <c r="K4490" i="6"/>
  <c r="J4491" i="6"/>
  <c r="K4491" i="6"/>
  <c r="J4492" i="6"/>
  <c r="K4492" i="6"/>
  <c r="J4493" i="6"/>
  <c r="K4493" i="6"/>
  <c r="J4494" i="6"/>
  <c r="K4494" i="6"/>
  <c r="J4495" i="6"/>
  <c r="K4495" i="6"/>
  <c r="J4496" i="6"/>
  <c r="K4496" i="6"/>
  <c r="J4497" i="6"/>
  <c r="K4497" i="6"/>
  <c r="J4498" i="6"/>
  <c r="K4498" i="6"/>
  <c r="J4499" i="6"/>
  <c r="K4499" i="6"/>
  <c r="J4500" i="6"/>
  <c r="K4500" i="6"/>
  <c r="J4501" i="6"/>
  <c r="K4501" i="6"/>
  <c r="J4502" i="6"/>
  <c r="K4502" i="6"/>
  <c r="J4503" i="6"/>
  <c r="K4503" i="6"/>
  <c r="J4504" i="6"/>
  <c r="K4504" i="6"/>
  <c r="J4505" i="6"/>
  <c r="K4505" i="6"/>
  <c r="J4506" i="6"/>
  <c r="K4506" i="6"/>
  <c r="J4507" i="6"/>
  <c r="K4507" i="6"/>
  <c r="J4508" i="6"/>
  <c r="K4508" i="6"/>
  <c r="J4509" i="6"/>
  <c r="J4510" i="6"/>
  <c r="K4510" i="6"/>
  <c r="J4511" i="6"/>
  <c r="K4511" i="6"/>
  <c r="J4512" i="6"/>
  <c r="K4512" i="6"/>
  <c r="J4513" i="6"/>
  <c r="K4513" i="6"/>
  <c r="J4514" i="6"/>
  <c r="K4514" i="6"/>
  <c r="J4515" i="6"/>
  <c r="K4515" i="6"/>
  <c r="J4516" i="6"/>
  <c r="K4516" i="6"/>
  <c r="J4517" i="6"/>
  <c r="K4517" i="6"/>
  <c r="J4518" i="6"/>
  <c r="K4518" i="6"/>
  <c r="J4519" i="6"/>
  <c r="K4519" i="6"/>
  <c r="J4520" i="6"/>
  <c r="K4520" i="6"/>
  <c r="J4521" i="6"/>
  <c r="K4521" i="6"/>
  <c r="J4522" i="6"/>
  <c r="K4522" i="6"/>
  <c r="J4523" i="6"/>
  <c r="K4523" i="6"/>
  <c r="J4524" i="6"/>
  <c r="K4524" i="6"/>
  <c r="J4525" i="6"/>
  <c r="K4525" i="6"/>
  <c r="J4526" i="6"/>
  <c r="K4526" i="6"/>
  <c r="J4527" i="6"/>
  <c r="K4527" i="6"/>
  <c r="J4528" i="6"/>
  <c r="K4528" i="6"/>
  <c r="J4529" i="6"/>
  <c r="K4529" i="6"/>
  <c r="J4530" i="6"/>
  <c r="K4530" i="6"/>
  <c r="J4531" i="6"/>
  <c r="K4531" i="6"/>
  <c r="J4532" i="6"/>
  <c r="J4533" i="6"/>
  <c r="K4533" i="6"/>
  <c r="J4534" i="6"/>
  <c r="K4534" i="6"/>
  <c r="J4535" i="6"/>
  <c r="K4535" i="6"/>
  <c r="J4536" i="6"/>
  <c r="K4536" i="6"/>
  <c r="J4537" i="6"/>
  <c r="K4537" i="6"/>
  <c r="J4538" i="6"/>
  <c r="K4538" i="6"/>
  <c r="J4539" i="6"/>
  <c r="K4539" i="6"/>
  <c r="J4540" i="6"/>
  <c r="K4540" i="6"/>
  <c r="J4541" i="6"/>
  <c r="K4541" i="6"/>
  <c r="J4542" i="6"/>
  <c r="K4542" i="6"/>
  <c r="J4543" i="6"/>
  <c r="K4543" i="6"/>
  <c r="J4544" i="6"/>
  <c r="K4544" i="6"/>
  <c r="J4545" i="6"/>
  <c r="K4545" i="6"/>
  <c r="J4546" i="6"/>
  <c r="K4546" i="6"/>
  <c r="J4547" i="6"/>
  <c r="K4547" i="6"/>
  <c r="J4548" i="6"/>
  <c r="K4548" i="6"/>
  <c r="J4549" i="6"/>
  <c r="K4549" i="6"/>
  <c r="J4550" i="6"/>
  <c r="K4550" i="6"/>
  <c r="J4551" i="6"/>
  <c r="K4551" i="6"/>
  <c r="J4552" i="6"/>
  <c r="K4552" i="6"/>
  <c r="J4553" i="6"/>
  <c r="K4553" i="6"/>
  <c r="J4554" i="6"/>
  <c r="K4554" i="6"/>
  <c r="J4555" i="6"/>
  <c r="J4556" i="6"/>
  <c r="K4556" i="6"/>
  <c r="J4557" i="6"/>
  <c r="K4557" i="6"/>
  <c r="J4558" i="6"/>
  <c r="K4558" i="6"/>
  <c r="J4559" i="6"/>
  <c r="K4559" i="6"/>
  <c r="J4560" i="6"/>
  <c r="K4560" i="6"/>
  <c r="J4561" i="6"/>
  <c r="K4561" i="6"/>
  <c r="J4562" i="6"/>
  <c r="K4562" i="6"/>
  <c r="J4563" i="6"/>
  <c r="K4563" i="6"/>
  <c r="J4564" i="6"/>
  <c r="K4564" i="6"/>
  <c r="J4565" i="6"/>
  <c r="K4565" i="6"/>
  <c r="J4566" i="6"/>
  <c r="K4566" i="6"/>
  <c r="J4567" i="6"/>
  <c r="K4567" i="6"/>
  <c r="J4568" i="6"/>
  <c r="K4568" i="6"/>
  <c r="J4569" i="6"/>
  <c r="K4569" i="6"/>
  <c r="J4570" i="6"/>
  <c r="K4570" i="6"/>
  <c r="J4571" i="6"/>
  <c r="K4571" i="6"/>
  <c r="J4572" i="6"/>
  <c r="K4572" i="6"/>
  <c r="J4573" i="6"/>
  <c r="K4573" i="6"/>
  <c r="J4574" i="6"/>
  <c r="K4574" i="6"/>
  <c r="J4575" i="6"/>
  <c r="K4575" i="6"/>
  <c r="J4576" i="6"/>
  <c r="K4576" i="6"/>
  <c r="J4577" i="6"/>
  <c r="K4577" i="6"/>
  <c r="J4578" i="6"/>
  <c r="J4579" i="6"/>
  <c r="K4579" i="6"/>
  <c r="J4580" i="6"/>
  <c r="K4580" i="6"/>
  <c r="J4581" i="6"/>
  <c r="K4581" i="6"/>
  <c r="J4582" i="6"/>
  <c r="K4582" i="6"/>
  <c r="J4583" i="6"/>
  <c r="K4583" i="6"/>
  <c r="J4584" i="6"/>
  <c r="K4584" i="6"/>
  <c r="J4585" i="6"/>
  <c r="K4585" i="6"/>
  <c r="J4586" i="6"/>
  <c r="K4586" i="6"/>
  <c r="J4587" i="6"/>
  <c r="K4587" i="6"/>
  <c r="J4588" i="6"/>
  <c r="K4588" i="6"/>
  <c r="J4589" i="6"/>
  <c r="K4589" i="6"/>
  <c r="J4590" i="6"/>
  <c r="K4590" i="6"/>
  <c r="J4591" i="6"/>
  <c r="K4591" i="6"/>
  <c r="J4592" i="6"/>
  <c r="K4592" i="6"/>
  <c r="J4593" i="6"/>
  <c r="K4593" i="6"/>
  <c r="J4594" i="6"/>
  <c r="K4594" i="6"/>
  <c r="J4595" i="6"/>
  <c r="K4595" i="6"/>
  <c r="J4596" i="6"/>
  <c r="K4596" i="6"/>
  <c r="J4597" i="6"/>
  <c r="K4597" i="6"/>
  <c r="J4598" i="6"/>
  <c r="K4598" i="6"/>
  <c r="J4599" i="6"/>
  <c r="K4599" i="6"/>
  <c r="J4600" i="6"/>
  <c r="K4600" i="6"/>
  <c r="J4601" i="6"/>
  <c r="J4602" i="6"/>
  <c r="K4602" i="6"/>
  <c r="J4603" i="6"/>
  <c r="K4603" i="6"/>
  <c r="J4604" i="6"/>
  <c r="K4604" i="6"/>
  <c r="J4605" i="6"/>
  <c r="K4605" i="6"/>
  <c r="J4606" i="6"/>
  <c r="K4606" i="6"/>
  <c r="J4607" i="6"/>
  <c r="K4607" i="6"/>
  <c r="J4608" i="6"/>
  <c r="K4608" i="6"/>
  <c r="J4609" i="6"/>
  <c r="K4609" i="6"/>
  <c r="J4610" i="6"/>
  <c r="K4610" i="6"/>
  <c r="J4611" i="6"/>
  <c r="K4611" i="6"/>
  <c r="J4612" i="6"/>
  <c r="K4612" i="6"/>
  <c r="J4613" i="6"/>
  <c r="K4613" i="6"/>
  <c r="J4614" i="6"/>
  <c r="K4614" i="6"/>
  <c r="J4615" i="6"/>
  <c r="K4615" i="6"/>
  <c r="J4616" i="6"/>
  <c r="K4616" i="6"/>
  <c r="J4617" i="6"/>
  <c r="K4617" i="6"/>
  <c r="J4618" i="6"/>
  <c r="K4618" i="6"/>
  <c r="J4619" i="6"/>
  <c r="K4619" i="6"/>
  <c r="J4620" i="6"/>
  <c r="K4620" i="6"/>
  <c r="J4621" i="6"/>
  <c r="K4621" i="6"/>
  <c r="J4622" i="6"/>
  <c r="K4622" i="6"/>
  <c r="J4623" i="6"/>
  <c r="K4623" i="6"/>
  <c r="J4624" i="6"/>
  <c r="J4625" i="6"/>
  <c r="K4625" i="6"/>
  <c r="J4626" i="6"/>
  <c r="K4626" i="6"/>
  <c r="J4627" i="6"/>
  <c r="K4627" i="6"/>
  <c r="J4628" i="6"/>
  <c r="K4628" i="6"/>
  <c r="J4629" i="6"/>
  <c r="K4629" i="6"/>
  <c r="J4630" i="6"/>
  <c r="K4630" i="6"/>
  <c r="J4631" i="6"/>
  <c r="K4631" i="6"/>
  <c r="J4632" i="6"/>
  <c r="K4632" i="6"/>
  <c r="J4633" i="6"/>
  <c r="K4633" i="6"/>
  <c r="J4634" i="6"/>
  <c r="K4634" i="6"/>
  <c r="J4635" i="6"/>
  <c r="K4635" i="6"/>
  <c r="J4636" i="6"/>
  <c r="K4636" i="6"/>
  <c r="J4637" i="6"/>
  <c r="K4637" i="6"/>
  <c r="J4638" i="6"/>
  <c r="K4638" i="6"/>
  <c r="J4639" i="6"/>
  <c r="K4639" i="6"/>
  <c r="J4640" i="6"/>
  <c r="K4640" i="6"/>
  <c r="J4641" i="6"/>
  <c r="K4641" i="6"/>
  <c r="J4642" i="6"/>
  <c r="K4642" i="6"/>
  <c r="J4643" i="6"/>
  <c r="K4643" i="6"/>
  <c r="J4644" i="6"/>
  <c r="K4644" i="6"/>
  <c r="J4645" i="6"/>
  <c r="K4645" i="6"/>
  <c r="J4646" i="6"/>
  <c r="K4646" i="6"/>
  <c r="J4647" i="6"/>
  <c r="J4648" i="6"/>
  <c r="K4648" i="6"/>
  <c r="J4649" i="6"/>
  <c r="K4649" i="6"/>
  <c r="J4650" i="6"/>
  <c r="K4650" i="6"/>
  <c r="J4651" i="6"/>
  <c r="K4651" i="6"/>
  <c r="J4652" i="6"/>
  <c r="K4652" i="6"/>
  <c r="J4653" i="6"/>
  <c r="K4653" i="6"/>
  <c r="J4654" i="6"/>
  <c r="K4654" i="6"/>
  <c r="J4655" i="6"/>
  <c r="K4655" i="6"/>
  <c r="J4656" i="6"/>
  <c r="K4656" i="6"/>
  <c r="J4657" i="6"/>
  <c r="K4657" i="6"/>
  <c r="J4658" i="6"/>
  <c r="K4658" i="6"/>
  <c r="J4659" i="6"/>
  <c r="K4659" i="6"/>
  <c r="J4660" i="6"/>
  <c r="K4660" i="6"/>
  <c r="J4661" i="6"/>
  <c r="K4661" i="6"/>
  <c r="J4662" i="6"/>
  <c r="K4662" i="6"/>
  <c r="J4663" i="6"/>
  <c r="K4663" i="6"/>
  <c r="J4664" i="6"/>
  <c r="K4664" i="6"/>
  <c r="J4665" i="6"/>
  <c r="K4665" i="6"/>
  <c r="J4666" i="6"/>
  <c r="K4666" i="6"/>
  <c r="J4667" i="6"/>
  <c r="K4667" i="6"/>
  <c r="J4668" i="6"/>
  <c r="K4668" i="6"/>
  <c r="J4669" i="6"/>
  <c r="K4669" i="6"/>
  <c r="J4670" i="6"/>
  <c r="J4671" i="6"/>
  <c r="K4671" i="6"/>
  <c r="J4672" i="6"/>
  <c r="K4672" i="6"/>
  <c r="J4673" i="6"/>
  <c r="K4673" i="6"/>
  <c r="J4674" i="6"/>
  <c r="K4674" i="6"/>
  <c r="J4675" i="6"/>
  <c r="K4675" i="6"/>
  <c r="J4676" i="6"/>
  <c r="K4676" i="6"/>
  <c r="J4677" i="6"/>
  <c r="K4677" i="6"/>
  <c r="J4678" i="6"/>
  <c r="K4678" i="6"/>
  <c r="J4679" i="6"/>
  <c r="K4679" i="6"/>
  <c r="J4680" i="6"/>
  <c r="K4680" i="6"/>
  <c r="J4681" i="6"/>
  <c r="K4681" i="6"/>
  <c r="J4682" i="6"/>
  <c r="K4682" i="6"/>
  <c r="J4683" i="6"/>
  <c r="K4683" i="6"/>
  <c r="J4684" i="6"/>
  <c r="K4684" i="6"/>
  <c r="J4685" i="6"/>
  <c r="K4685" i="6"/>
  <c r="J4686" i="6"/>
  <c r="K4686" i="6"/>
  <c r="J4687" i="6"/>
  <c r="K4687" i="6"/>
  <c r="J4688" i="6"/>
  <c r="K4688" i="6"/>
  <c r="J4689" i="6"/>
  <c r="K4689" i="6"/>
  <c r="J4690" i="6"/>
  <c r="K4690" i="6"/>
  <c r="J4691" i="6"/>
  <c r="K4691" i="6"/>
  <c r="J4692" i="6"/>
  <c r="K4692" i="6"/>
  <c r="J4693" i="6"/>
  <c r="J4694" i="6"/>
  <c r="K4694" i="6"/>
  <c r="J4695" i="6"/>
  <c r="K4695" i="6"/>
  <c r="J4696" i="6"/>
  <c r="K4696" i="6"/>
  <c r="J4697" i="6"/>
  <c r="K4697" i="6"/>
  <c r="J4698" i="6"/>
  <c r="K4698" i="6"/>
  <c r="J4699" i="6"/>
  <c r="K4699" i="6"/>
  <c r="J4700" i="6"/>
  <c r="K4700" i="6"/>
  <c r="J4701" i="6"/>
  <c r="K4701" i="6"/>
  <c r="J4702" i="6"/>
  <c r="K4702" i="6"/>
  <c r="J4703" i="6"/>
  <c r="K4703" i="6"/>
  <c r="J4704" i="6"/>
  <c r="K4704" i="6"/>
  <c r="J4705" i="6"/>
  <c r="K4705" i="6"/>
  <c r="J4706" i="6"/>
  <c r="K4706" i="6"/>
  <c r="J4707" i="6"/>
  <c r="K4707" i="6"/>
  <c r="J4708" i="6"/>
  <c r="K4708" i="6"/>
  <c r="J4709" i="6"/>
  <c r="K4709" i="6"/>
  <c r="J4710" i="6"/>
  <c r="K4710" i="6"/>
  <c r="J4711" i="6"/>
  <c r="K4711" i="6"/>
  <c r="J4712" i="6"/>
  <c r="K4712" i="6"/>
  <c r="J4713" i="6"/>
  <c r="K4713" i="6"/>
  <c r="J4714" i="6"/>
  <c r="K4714" i="6"/>
  <c r="J4715" i="6"/>
  <c r="K4715" i="6"/>
  <c r="J4716" i="6"/>
  <c r="J4717" i="6"/>
  <c r="K4717" i="6"/>
  <c r="J4718" i="6"/>
  <c r="K4718" i="6"/>
  <c r="J4719" i="6"/>
  <c r="K4719" i="6"/>
  <c r="J4720" i="6"/>
  <c r="K4720" i="6"/>
  <c r="J4721" i="6"/>
  <c r="K4721" i="6"/>
  <c r="J4722" i="6"/>
  <c r="K4722" i="6"/>
  <c r="J4723" i="6"/>
  <c r="K4723" i="6"/>
  <c r="J4724" i="6"/>
  <c r="K4724" i="6"/>
  <c r="J4725" i="6"/>
  <c r="K4725" i="6"/>
  <c r="J4726" i="6"/>
  <c r="K4726" i="6"/>
  <c r="J4727" i="6"/>
  <c r="K4727" i="6"/>
  <c r="J4728" i="6"/>
  <c r="K4728" i="6"/>
  <c r="J4729" i="6"/>
  <c r="K4729" i="6"/>
  <c r="J4730" i="6"/>
  <c r="K4730" i="6"/>
  <c r="J4731" i="6"/>
  <c r="K4731" i="6"/>
  <c r="J4732" i="6"/>
  <c r="K4732" i="6"/>
  <c r="J4733" i="6"/>
  <c r="K4733" i="6"/>
  <c r="J4734" i="6"/>
  <c r="K4734" i="6"/>
  <c r="J4735" i="6"/>
  <c r="K4735" i="6"/>
  <c r="J4736" i="6"/>
  <c r="K4736" i="6"/>
  <c r="J4737" i="6"/>
  <c r="K4737" i="6"/>
  <c r="J4738" i="6"/>
  <c r="K4738" i="6"/>
  <c r="J4739" i="6"/>
  <c r="J4740" i="6"/>
  <c r="K4740" i="6"/>
  <c r="J4741" i="6"/>
  <c r="K4741" i="6"/>
  <c r="J4742" i="6"/>
  <c r="K4742" i="6"/>
  <c r="J4743" i="6"/>
  <c r="K4743" i="6"/>
  <c r="J4744" i="6"/>
  <c r="K4744" i="6"/>
  <c r="J4745" i="6"/>
  <c r="K4745" i="6"/>
  <c r="J4746" i="6"/>
  <c r="K4746" i="6"/>
  <c r="J4747" i="6"/>
  <c r="K4747" i="6"/>
  <c r="J4748" i="6"/>
  <c r="K4748" i="6"/>
  <c r="J4749" i="6"/>
  <c r="K4749" i="6"/>
  <c r="J4750" i="6"/>
  <c r="K4750" i="6"/>
  <c r="J4751" i="6"/>
  <c r="K4751" i="6"/>
  <c r="J4752" i="6"/>
  <c r="K4752" i="6"/>
  <c r="J4753" i="6"/>
  <c r="K4753" i="6"/>
  <c r="J4754" i="6"/>
  <c r="K4754" i="6"/>
  <c r="J4755" i="6"/>
  <c r="K4755" i="6"/>
  <c r="J4756" i="6"/>
  <c r="K4756" i="6"/>
  <c r="J4757" i="6"/>
  <c r="K4757" i="6"/>
  <c r="J4758" i="6"/>
  <c r="K4758" i="6"/>
  <c r="J4759" i="6"/>
  <c r="K4759" i="6"/>
  <c r="J4760" i="6"/>
  <c r="K4760" i="6"/>
  <c r="J4761" i="6"/>
  <c r="K4761" i="6"/>
  <c r="J4762" i="6"/>
  <c r="J4763" i="6"/>
  <c r="K4763" i="6"/>
  <c r="J4764" i="6"/>
  <c r="K4764" i="6"/>
  <c r="J4765" i="6"/>
  <c r="K4765" i="6"/>
  <c r="J4766" i="6"/>
  <c r="K4766" i="6"/>
  <c r="J4767" i="6"/>
  <c r="K4767" i="6"/>
  <c r="J4768" i="6"/>
  <c r="K4768" i="6"/>
  <c r="J4769" i="6"/>
  <c r="K4769" i="6"/>
  <c r="J4770" i="6"/>
  <c r="K4770" i="6"/>
  <c r="J4771" i="6"/>
  <c r="K4771" i="6"/>
  <c r="J4772" i="6"/>
  <c r="K4772" i="6"/>
  <c r="J4773" i="6"/>
  <c r="K4773" i="6"/>
  <c r="J4774" i="6"/>
  <c r="K4774" i="6"/>
  <c r="J4775" i="6"/>
  <c r="K4775" i="6"/>
  <c r="J4776" i="6"/>
  <c r="K4776" i="6"/>
  <c r="J4777" i="6"/>
  <c r="K4777" i="6"/>
  <c r="J4778" i="6"/>
  <c r="K4778" i="6"/>
  <c r="J4779" i="6"/>
  <c r="K4779" i="6"/>
  <c r="J4780" i="6"/>
  <c r="K4780" i="6"/>
  <c r="J4781" i="6"/>
  <c r="K4781" i="6"/>
  <c r="J4782" i="6"/>
  <c r="K4782" i="6"/>
  <c r="J4783" i="6"/>
  <c r="K4783" i="6"/>
  <c r="J4784" i="6"/>
  <c r="K4784" i="6"/>
  <c r="J4785" i="6"/>
  <c r="J4786" i="6"/>
  <c r="K4786" i="6"/>
  <c r="J4787" i="6"/>
  <c r="K4787" i="6"/>
  <c r="J4788" i="6"/>
  <c r="K4788" i="6"/>
  <c r="J4789" i="6"/>
  <c r="K4789" i="6"/>
  <c r="J4790" i="6"/>
  <c r="K4790" i="6"/>
  <c r="J4791" i="6"/>
  <c r="K4791" i="6"/>
  <c r="J4792" i="6"/>
  <c r="K4792" i="6"/>
  <c r="J4793" i="6"/>
  <c r="K4793" i="6"/>
  <c r="J4794" i="6"/>
  <c r="K4794" i="6"/>
  <c r="J4795" i="6"/>
  <c r="K4795" i="6"/>
  <c r="J4796" i="6"/>
  <c r="K4796" i="6"/>
  <c r="J4797" i="6"/>
  <c r="K4797" i="6"/>
  <c r="J4798" i="6"/>
  <c r="K4798" i="6"/>
  <c r="J4799" i="6"/>
  <c r="K4799" i="6"/>
  <c r="J4800" i="6"/>
  <c r="K4800" i="6"/>
  <c r="J4801" i="6"/>
  <c r="K4801" i="6"/>
  <c r="J4802" i="6"/>
  <c r="K4802" i="6"/>
  <c r="J4803" i="6"/>
  <c r="K4803" i="6"/>
  <c r="J4804" i="6"/>
  <c r="K4804" i="6"/>
  <c r="J4805" i="6"/>
  <c r="K4805" i="6"/>
  <c r="J4806" i="6"/>
  <c r="K4806" i="6"/>
  <c r="J4807" i="6"/>
  <c r="K4807" i="6"/>
  <c r="J4808" i="6"/>
  <c r="J4809" i="6"/>
  <c r="K4809" i="6"/>
  <c r="J4810" i="6"/>
  <c r="K4810" i="6"/>
  <c r="J4811" i="6"/>
  <c r="K4811" i="6"/>
  <c r="J4812" i="6"/>
  <c r="K4812" i="6"/>
  <c r="J4813" i="6"/>
  <c r="K4813" i="6"/>
  <c r="J4814" i="6"/>
  <c r="K4814" i="6"/>
  <c r="J4815" i="6"/>
  <c r="K4815" i="6"/>
  <c r="J4816" i="6"/>
  <c r="K4816" i="6"/>
  <c r="J4817" i="6"/>
  <c r="K4817" i="6"/>
  <c r="J4818" i="6"/>
  <c r="K4818" i="6"/>
  <c r="J4819" i="6"/>
  <c r="K4819" i="6"/>
  <c r="J4820" i="6"/>
  <c r="K4820" i="6"/>
  <c r="J4821" i="6"/>
  <c r="K4821" i="6"/>
  <c r="J4822" i="6"/>
  <c r="K4822" i="6"/>
  <c r="J4823" i="6"/>
  <c r="K4823" i="6"/>
  <c r="J4824" i="6"/>
  <c r="K4824" i="6"/>
  <c r="J4825" i="6"/>
  <c r="K4825" i="6"/>
  <c r="J4826" i="6"/>
  <c r="K4826" i="6"/>
  <c r="J4827" i="6"/>
  <c r="K4827" i="6"/>
  <c r="J4828" i="6"/>
  <c r="K4828" i="6"/>
  <c r="J4829" i="6"/>
  <c r="K4829" i="6"/>
  <c r="J4830" i="6"/>
  <c r="K4830" i="6"/>
  <c r="J4831" i="6"/>
  <c r="J4832" i="6"/>
  <c r="K4832" i="6"/>
  <c r="J4833" i="6"/>
  <c r="K4833" i="6"/>
  <c r="J4834" i="6"/>
  <c r="K4834" i="6"/>
  <c r="J4835" i="6"/>
  <c r="K4835" i="6"/>
  <c r="J4836" i="6"/>
  <c r="K4836" i="6"/>
  <c r="J4837" i="6"/>
  <c r="K4837" i="6"/>
  <c r="J4838" i="6"/>
  <c r="K4838" i="6"/>
  <c r="J4839" i="6"/>
  <c r="K4839" i="6"/>
  <c r="J4840" i="6"/>
  <c r="K4840" i="6"/>
  <c r="J4841" i="6"/>
  <c r="K4841" i="6"/>
  <c r="J4842" i="6"/>
  <c r="K4842" i="6"/>
  <c r="J4843" i="6"/>
  <c r="K4843" i="6"/>
  <c r="J4844" i="6"/>
  <c r="K4844" i="6"/>
  <c r="J4845" i="6"/>
  <c r="K4845" i="6"/>
  <c r="J4846" i="6"/>
  <c r="K4846" i="6"/>
  <c r="J4847" i="6"/>
  <c r="K4847" i="6"/>
  <c r="J4848" i="6"/>
  <c r="K4848" i="6"/>
  <c r="J4849" i="6"/>
  <c r="K4849" i="6"/>
  <c r="J4850" i="6"/>
  <c r="K4850" i="6"/>
  <c r="J4851" i="6"/>
  <c r="K4851" i="6"/>
  <c r="J4852" i="6"/>
  <c r="K4852" i="6"/>
  <c r="J4853" i="6"/>
  <c r="K4853" i="6"/>
  <c r="J4854" i="6"/>
  <c r="J4855" i="6"/>
  <c r="K4855" i="6"/>
  <c r="J4856" i="6"/>
  <c r="K4856" i="6"/>
  <c r="J4857" i="6"/>
  <c r="K4857" i="6"/>
  <c r="J4858" i="6"/>
  <c r="K4858" i="6"/>
  <c r="J4859" i="6"/>
  <c r="K4859" i="6"/>
  <c r="J4860" i="6"/>
  <c r="K4860" i="6"/>
  <c r="J4861" i="6"/>
  <c r="K4861" i="6"/>
  <c r="J4862" i="6"/>
  <c r="K4862" i="6"/>
  <c r="J4863" i="6"/>
  <c r="K4863" i="6"/>
  <c r="J4864" i="6"/>
  <c r="K4864" i="6"/>
  <c r="J4865" i="6"/>
  <c r="K4865" i="6"/>
  <c r="J4866" i="6"/>
  <c r="K4866" i="6"/>
  <c r="J4867" i="6"/>
  <c r="K4867" i="6"/>
  <c r="J4868" i="6"/>
  <c r="K4868" i="6"/>
  <c r="J4869" i="6"/>
  <c r="K4869" i="6"/>
  <c r="J4870" i="6"/>
  <c r="K4870" i="6"/>
  <c r="J4871" i="6"/>
  <c r="K4871" i="6"/>
  <c r="J4872" i="6"/>
  <c r="K4872" i="6"/>
  <c r="J4873" i="6"/>
  <c r="K4873" i="6"/>
  <c r="J4874" i="6"/>
  <c r="K4874" i="6"/>
  <c r="J4875" i="6"/>
  <c r="K4875" i="6"/>
  <c r="J4876" i="6"/>
  <c r="K4876" i="6"/>
  <c r="J4877" i="6"/>
  <c r="J4878" i="6"/>
  <c r="K4878" i="6"/>
  <c r="J4879" i="6"/>
  <c r="K4879" i="6"/>
  <c r="J4880" i="6"/>
  <c r="K4880" i="6"/>
  <c r="J4881" i="6"/>
  <c r="K4881" i="6"/>
  <c r="J4882" i="6"/>
  <c r="K4882" i="6"/>
  <c r="J4883" i="6"/>
  <c r="K4883" i="6"/>
  <c r="J4884" i="6"/>
  <c r="K4884" i="6"/>
  <c r="J4885" i="6"/>
  <c r="K4885" i="6"/>
  <c r="J4886" i="6"/>
  <c r="K4886" i="6"/>
  <c r="J4887" i="6"/>
  <c r="K4887" i="6"/>
  <c r="J4888" i="6"/>
  <c r="K4888" i="6"/>
  <c r="J4889" i="6"/>
  <c r="K4889" i="6"/>
  <c r="J4890" i="6"/>
  <c r="K4890" i="6"/>
  <c r="J4891" i="6"/>
  <c r="K4891" i="6"/>
  <c r="J4892" i="6"/>
  <c r="K4892" i="6"/>
  <c r="J4893" i="6"/>
  <c r="K4893" i="6"/>
  <c r="J4894" i="6"/>
  <c r="K4894" i="6"/>
  <c r="J4895" i="6"/>
  <c r="K4895" i="6"/>
  <c r="J4896" i="6"/>
  <c r="K4896" i="6"/>
  <c r="J4897" i="6"/>
  <c r="K4897" i="6"/>
  <c r="J4898" i="6"/>
  <c r="K4898" i="6"/>
  <c r="J4899" i="6"/>
  <c r="K4899" i="6"/>
  <c r="J4900" i="6"/>
  <c r="J4901" i="6"/>
  <c r="K4901" i="6"/>
  <c r="J4902" i="6"/>
  <c r="K4902" i="6"/>
  <c r="J4903" i="6"/>
  <c r="K4903" i="6"/>
  <c r="J4904" i="6"/>
  <c r="K4904" i="6"/>
  <c r="J4905" i="6"/>
  <c r="K4905" i="6"/>
  <c r="J4906" i="6"/>
  <c r="K4906" i="6"/>
  <c r="J4907" i="6"/>
  <c r="K4907" i="6"/>
  <c r="J4908" i="6"/>
  <c r="K4908" i="6"/>
  <c r="J4909" i="6"/>
  <c r="K4909" i="6"/>
  <c r="J4910" i="6"/>
  <c r="K4910" i="6"/>
  <c r="J4911" i="6"/>
  <c r="K4911" i="6"/>
  <c r="J4912" i="6"/>
  <c r="K4912" i="6"/>
  <c r="J4913" i="6"/>
  <c r="K4913" i="6"/>
  <c r="J4914" i="6"/>
  <c r="K4914" i="6"/>
  <c r="J4915" i="6"/>
  <c r="K4915" i="6"/>
  <c r="J4916" i="6"/>
  <c r="K4916" i="6"/>
  <c r="J4917" i="6"/>
  <c r="K4917" i="6"/>
  <c r="J4918" i="6"/>
  <c r="K4918" i="6"/>
  <c r="J4919" i="6"/>
  <c r="K4919" i="6"/>
  <c r="J4920" i="6"/>
  <c r="K4920" i="6"/>
  <c r="J4921" i="6"/>
  <c r="K4921" i="6"/>
  <c r="J4922" i="6"/>
  <c r="K4922" i="6"/>
  <c r="J4923" i="6"/>
  <c r="J4924" i="6"/>
  <c r="K4924" i="6"/>
  <c r="J4925" i="6"/>
  <c r="K4925" i="6"/>
  <c r="J4926" i="6"/>
  <c r="K4926" i="6"/>
  <c r="J4927" i="6"/>
  <c r="K4927" i="6"/>
  <c r="J4928" i="6"/>
  <c r="K4928" i="6"/>
  <c r="J4929" i="6"/>
  <c r="K4929" i="6"/>
  <c r="J4930" i="6"/>
  <c r="K4930" i="6"/>
  <c r="J4931" i="6"/>
  <c r="K4931" i="6"/>
  <c r="J4932" i="6"/>
  <c r="K4932" i="6"/>
  <c r="J4933" i="6"/>
  <c r="K4933" i="6"/>
  <c r="J4934" i="6"/>
  <c r="K4934" i="6"/>
  <c r="J4935" i="6"/>
  <c r="K4935" i="6"/>
  <c r="J4936" i="6"/>
  <c r="K4936" i="6"/>
  <c r="J4937" i="6"/>
  <c r="K4937" i="6"/>
  <c r="J4938" i="6"/>
  <c r="K4938" i="6"/>
  <c r="J4939" i="6"/>
  <c r="K4939" i="6"/>
  <c r="J4940" i="6"/>
  <c r="K4940" i="6"/>
  <c r="J4941" i="6"/>
  <c r="K4941" i="6"/>
  <c r="J4942" i="6"/>
  <c r="K4942" i="6"/>
  <c r="J4943" i="6"/>
  <c r="K4943" i="6"/>
  <c r="J4944" i="6"/>
  <c r="K4944" i="6"/>
  <c r="J4945" i="6"/>
  <c r="K4945" i="6"/>
  <c r="J4946" i="6"/>
  <c r="J4947" i="6"/>
  <c r="K4947" i="6"/>
  <c r="J4948" i="6"/>
  <c r="K4948" i="6"/>
  <c r="J4949" i="6"/>
  <c r="K4949" i="6"/>
  <c r="J4950" i="6"/>
  <c r="K4950" i="6"/>
  <c r="J4951" i="6"/>
  <c r="K4951" i="6"/>
  <c r="J4952" i="6"/>
  <c r="K4952" i="6"/>
  <c r="J4953" i="6"/>
  <c r="K4953" i="6"/>
  <c r="J4954" i="6"/>
  <c r="K4954" i="6"/>
  <c r="J4955" i="6"/>
  <c r="K4955" i="6"/>
  <c r="J4956" i="6"/>
  <c r="K4956" i="6"/>
  <c r="J4957" i="6"/>
  <c r="K4957" i="6"/>
  <c r="J4958" i="6"/>
  <c r="K4958" i="6"/>
  <c r="J4959" i="6"/>
  <c r="K4959" i="6"/>
  <c r="J4960" i="6"/>
  <c r="K4960" i="6"/>
  <c r="J4961" i="6"/>
  <c r="K4961" i="6"/>
  <c r="J4962" i="6"/>
  <c r="K4962" i="6"/>
  <c r="J4963" i="6"/>
  <c r="K4963" i="6"/>
  <c r="J4964" i="6"/>
  <c r="K4964" i="6"/>
  <c r="J4965" i="6"/>
  <c r="K4965" i="6"/>
  <c r="J4966" i="6"/>
  <c r="K4966" i="6"/>
  <c r="J4967" i="6"/>
  <c r="K4967" i="6"/>
  <c r="J4968" i="6"/>
  <c r="K4968" i="6"/>
  <c r="J4969" i="6"/>
  <c r="J4970" i="6"/>
  <c r="K4970" i="6"/>
  <c r="J4971" i="6"/>
  <c r="K4971" i="6"/>
  <c r="J4972" i="6"/>
  <c r="K4972" i="6"/>
  <c r="J4973" i="6"/>
  <c r="K4973" i="6"/>
  <c r="J4974" i="6"/>
  <c r="K4974" i="6"/>
  <c r="J4975" i="6"/>
  <c r="K4975" i="6"/>
  <c r="J4976" i="6"/>
  <c r="K4976" i="6"/>
  <c r="J4977" i="6"/>
  <c r="K4977" i="6"/>
  <c r="J4978" i="6"/>
  <c r="K4978" i="6"/>
  <c r="J4979" i="6"/>
  <c r="K4979" i="6"/>
  <c r="J4980" i="6"/>
  <c r="K4980" i="6"/>
  <c r="J4981" i="6"/>
  <c r="K4981" i="6"/>
  <c r="J4982" i="6"/>
  <c r="K4982" i="6"/>
  <c r="J4983" i="6"/>
  <c r="K4983" i="6"/>
  <c r="J4984" i="6"/>
  <c r="K4984" i="6"/>
  <c r="J4985" i="6"/>
  <c r="K4985" i="6"/>
  <c r="J4986" i="6"/>
  <c r="K4986" i="6"/>
  <c r="J4987" i="6"/>
  <c r="K4987" i="6"/>
  <c r="J4988" i="6"/>
  <c r="K4988" i="6"/>
  <c r="J4989" i="6"/>
  <c r="K4989" i="6"/>
  <c r="J4990" i="6"/>
  <c r="K4990" i="6"/>
  <c r="J4991" i="6"/>
  <c r="K4991" i="6"/>
  <c r="J4992" i="6"/>
  <c r="J4993" i="6"/>
  <c r="K4993" i="6"/>
  <c r="J4994" i="6"/>
  <c r="K4994" i="6"/>
  <c r="J4995" i="6"/>
  <c r="K4995" i="6"/>
  <c r="J4996" i="6"/>
  <c r="K4996" i="6"/>
  <c r="J4997" i="6"/>
  <c r="K4997" i="6"/>
  <c r="J4998" i="6"/>
  <c r="K4998" i="6"/>
  <c r="J4999" i="6"/>
  <c r="K4999" i="6"/>
  <c r="J5000" i="6"/>
  <c r="K5000" i="6"/>
  <c r="J5001" i="6"/>
  <c r="K5001" i="6"/>
  <c r="J5002" i="6"/>
  <c r="K5002" i="6"/>
  <c r="J5003" i="6"/>
  <c r="K5003" i="6"/>
  <c r="J5004" i="6"/>
  <c r="K5004" i="6"/>
  <c r="J5005" i="6"/>
  <c r="K5005" i="6"/>
  <c r="J5006" i="6"/>
  <c r="K5006" i="6"/>
  <c r="J5007" i="6"/>
  <c r="K5007" i="6"/>
  <c r="J5008" i="6"/>
  <c r="K5008" i="6"/>
  <c r="J5009" i="6"/>
  <c r="K5009" i="6"/>
  <c r="J5010" i="6"/>
  <c r="K5010" i="6"/>
  <c r="J5011" i="6"/>
  <c r="K5011" i="6"/>
  <c r="J5012" i="6"/>
  <c r="K5012" i="6"/>
  <c r="J5013" i="6"/>
  <c r="K5013" i="6"/>
  <c r="J5014" i="6"/>
  <c r="K5014" i="6"/>
  <c r="J5015" i="6"/>
  <c r="J5016" i="6"/>
  <c r="K5016" i="6"/>
  <c r="J5017" i="6"/>
  <c r="K5017" i="6"/>
  <c r="J5018" i="6"/>
  <c r="K5018" i="6"/>
  <c r="J5019" i="6"/>
  <c r="K5019" i="6"/>
  <c r="J5020" i="6"/>
  <c r="K5020" i="6"/>
  <c r="J5021" i="6"/>
  <c r="K5021" i="6"/>
  <c r="J5022" i="6"/>
  <c r="K5022" i="6"/>
  <c r="J5023" i="6"/>
  <c r="K5023" i="6"/>
  <c r="J5024" i="6"/>
  <c r="K5024" i="6"/>
  <c r="J5025" i="6"/>
  <c r="K5025" i="6"/>
  <c r="J5026" i="6"/>
  <c r="K5026" i="6"/>
  <c r="J5027" i="6"/>
  <c r="K5027" i="6"/>
  <c r="J5028" i="6"/>
  <c r="K5028" i="6"/>
  <c r="J5029" i="6"/>
  <c r="K5029" i="6"/>
  <c r="J5030" i="6"/>
  <c r="K5030" i="6"/>
  <c r="J5031" i="6"/>
  <c r="K5031" i="6"/>
  <c r="J5032" i="6"/>
  <c r="K5032" i="6"/>
  <c r="J5033" i="6"/>
  <c r="K5033" i="6"/>
  <c r="J5034" i="6"/>
  <c r="K5034" i="6"/>
  <c r="J5035" i="6"/>
  <c r="K5035" i="6"/>
  <c r="J5036" i="6"/>
  <c r="K5036" i="6"/>
  <c r="J5037" i="6"/>
  <c r="K5037" i="6"/>
  <c r="J5038" i="6"/>
  <c r="J5039" i="6"/>
  <c r="K5039" i="6"/>
  <c r="J5040" i="6"/>
  <c r="K5040" i="6"/>
  <c r="J5041" i="6"/>
  <c r="K5041" i="6"/>
  <c r="J5042" i="6"/>
  <c r="K5042" i="6"/>
  <c r="J5043" i="6"/>
  <c r="K5043" i="6"/>
  <c r="J5044" i="6"/>
  <c r="K5044" i="6"/>
  <c r="J5045" i="6"/>
  <c r="K5045" i="6"/>
  <c r="J5046" i="6"/>
  <c r="K5046" i="6"/>
  <c r="J5047" i="6"/>
  <c r="K5047" i="6"/>
  <c r="J5048" i="6"/>
  <c r="K5048" i="6"/>
  <c r="J5049" i="6"/>
  <c r="K5049" i="6"/>
  <c r="J5050" i="6"/>
  <c r="K5050" i="6"/>
  <c r="J5051" i="6"/>
  <c r="K5051" i="6"/>
  <c r="J5052" i="6"/>
  <c r="K5052" i="6"/>
  <c r="J5053" i="6"/>
  <c r="K5053" i="6"/>
  <c r="J5054" i="6"/>
  <c r="K5054" i="6"/>
  <c r="J5055" i="6"/>
  <c r="K5055" i="6"/>
  <c r="J5056" i="6"/>
  <c r="K5056" i="6"/>
  <c r="J5057" i="6"/>
  <c r="K5057" i="6"/>
  <c r="J5058" i="6"/>
  <c r="K5058" i="6"/>
  <c r="J5059" i="6"/>
  <c r="K5059" i="6"/>
  <c r="J5060" i="6"/>
  <c r="K5060" i="6"/>
  <c r="J5061" i="6"/>
  <c r="J5062" i="6"/>
  <c r="K5062" i="6"/>
  <c r="J5063" i="6"/>
  <c r="K5063" i="6"/>
  <c r="J5064" i="6"/>
  <c r="K5064" i="6"/>
  <c r="J5065" i="6"/>
  <c r="K5065" i="6"/>
  <c r="J5066" i="6"/>
  <c r="K5066" i="6"/>
  <c r="J5067" i="6"/>
  <c r="K5067" i="6"/>
  <c r="J5068" i="6"/>
  <c r="K5068" i="6"/>
  <c r="J5069" i="6"/>
  <c r="K5069" i="6"/>
  <c r="J5070" i="6"/>
  <c r="K5070" i="6"/>
  <c r="J5071" i="6"/>
  <c r="K5071" i="6"/>
  <c r="J5072" i="6"/>
  <c r="K5072" i="6"/>
  <c r="J5073" i="6"/>
  <c r="K5073" i="6"/>
  <c r="J5074" i="6"/>
  <c r="K5074" i="6"/>
  <c r="J5075" i="6"/>
  <c r="K5075" i="6"/>
  <c r="J5076" i="6"/>
  <c r="K5076" i="6"/>
  <c r="J5077" i="6"/>
  <c r="K5077" i="6"/>
  <c r="J5078" i="6"/>
  <c r="K5078" i="6"/>
  <c r="J5079" i="6"/>
  <c r="K5079" i="6"/>
  <c r="J5080" i="6"/>
  <c r="K5080" i="6"/>
  <c r="J5081" i="6"/>
  <c r="K5081" i="6"/>
  <c r="J5082" i="6"/>
  <c r="K5082" i="6"/>
  <c r="J5083" i="6"/>
  <c r="K5083" i="6"/>
  <c r="J5084" i="6"/>
  <c r="J5085" i="6"/>
  <c r="K5085" i="6"/>
  <c r="J5086" i="6"/>
  <c r="K5086" i="6"/>
  <c r="J5087" i="6"/>
  <c r="K5087" i="6"/>
  <c r="J5088" i="6"/>
  <c r="K5088" i="6"/>
  <c r="J5089" i="6"/>
  <c r="K5089" i="6"/>
  <c r="J5090" i="6"/>
  <c r="K5090" i="6"/>
  <c r="J5091" i="6"/>
  <c r="K5091" i="6"/>
  <c r="J5092" i="6"/>
  <c r="K5092" i="6"/>
  <c r="J5093" i="6"/>
  <c r="K5093" i="6"/>
  <c r="J5094" i="6"/>
  <c r="K5094" i="6"/>
  <c r="J5095" i="6"/>
  <c r="K5095" i="6"/>
  <c r="J5096" i="6"/>
  <c r="K5096" i="6"/>
  <c r="J5097" i="6"/>
  <c r="K5097" i="6"/>
  <c r="J5098" i="6"/>
  <c r="K5098" i="6"/>
  <c r="J5099" i="6"/>
  <c r="K5099" i="6"/>
  <c r="J5100" i="6"/>
  <c r="K5100" i="6"/>
  <c r="J5101" i="6"/>
  <c r="K5101" i="6"/>
  <c r="J5102" i="6"/>
  <c r="K5102" i="6"/>
  <c r="J5103" i="6"/>
  <c r="K5103" i="6"/>
  <c r="J5104" i="6"/>
  <c r="K5104" i="6"/>
  <c r="J5105" i="6"/>
  <c r="K5105" i="6"/>
  <c r="J5106" i="6"/>
  <c r="K5106" i="6"/>
  <c r="J5107" i="6"/>
  <c r="J5108" i="6"/>
  <c r="K5108" i="6"/>
  <c r="J5109" i="6"/>
  <c r="K5109" i="6"/>
  <c r="J5110" i="6"/>
  <c r="K5110" i="6"/>
  <c r="J5111" i="6"/>
  <c r="K5111" i="6"/>
  <c r="J5112" i="6"/>
  <c r="K5112" i="6"/>
  <c r="J5113" i="6"/>
  <c r="K5113" i="6"/>
  <c r="J5114" i="6"/>
  <c r="K5114" i="6"/>
  <c r="J5115" i="6"/>
  <c r="K5115" i="6"/>
  <c r="J5116" i="6"/>
  <c r="K5116" i="6"/>
  <c r="J5117" i="6"/>
  <c r="K5117" i="6"/>
  <c r="J5118" i="6"/>
  <c r="K5118" i="6"/>
  <c r="J5119" i="6"/>
  <c r="K5119" i="6"/>
  <c r="J5120" i="6"/>
  <c r="K5120" i="6"/>
  <c r="J5121" i="6"/>
  <c r="K5121" i="6"/>
  <c r="J5122" i="6"/>
  <c r="K5122" i="6"/>
  <c r="J5123" i="6"/>
  <c r="K5123" i="6"/>
  <c r="J5124" i="6"/>
  <c r="K5124" i="6"/>
  <c r="J5125" i="6"/>
  <c r="K5125" i="6"/>
  <c r="J5126" i="6"/>
  <c r="K5126" i="6"/>
  <c r="J5127" i="6"/>
  <c r="K5127" i="6"/>
  <c r="J5128" i="6"/>
  <c r="K5128" i="6"/>
  <c r="J5129" i="6"/>
  <c r="K5129" i="6"/>
  <c r="J5130" i="6"/>
  <c r="J5131" i="6"/>
  <c r="K5131" i="6"/>
  <c r="J5132" i="6"/>
  <c r="K5132" i="6"/>
  <c r="J5133" i="6"/>
  <c r="K5133" i="6"/>
  <c r="J5134" i="6"/>
  <c r="K5134" i="6"/>
  <c r="J5135" i="6"/>
  <c r="K5135" i="6"/>
  <c r="J5136" i="6"/>
  <c r="K5136" i="6"/>
  <c r="J5137" i="6"/>
  <c r="K5137" i="6"/>
  <c r="J5138" i="6"/>
  <c r="K5138" i="6"/>
  <c r="J5139" i="6"/>
  <c r="K5139" i="6"/>
  <c r="J5140" i="6"/>
  <c r="K5140" i="6"/>
  <c r="J5141" i="6"/>
  <c r="K5141" i="6"/>
  <c r="J5142" i="6"/>
  <c r="K5142" i="6"/>
  <c r="J5143" i="6"/>
  <c r="K5143" i="6"/>
  <c r="J5144" i="6"/>
  <c r="K5144" i="6"/>
  <c r="J5145" i="6"/>
  <c r="K5145" i="6"/>
  <c r="J5146" i="6"/>
  <c r="K5146" i="6"/>
  <c r="J5147" i="6"/>
  <c r="K5147" i="6"/>
  <c r="J5148" i="6"/>
  <c r="K5148" i="6"/>
  <c r="J5149" i="6"/>
  <c r="K5149" i="6"/>
  <c r="J5150" i="6"/>
  <c r="K5150" i="6"/>
  <c r="J5151" i="6"/>
  <c r="K5151" i="6"/>
  <c r="J5152" i="6"/>
  <c r="K5152" i="6"/>
  <c r="J5153" i="6"/>
  <c r="J5154" i="6"/>
  <c r="K5154" i="6"/>
  <c r="J5155" i="6"/>
  <c r="K5155" i="6"/>
  <c r="J5156" i="6"/>
  <c r="K5156" i="6"/>
  <c r="J5157" i="6"/>
  <c r="K5157" i="6"/>
  <c r="J5158" i="6"/>
  <c r="K5158" i="6"/>
  <c r="J5159" i="6"/>
  <c r="K5159" i="6"/>
  <c r="J5160" i="6"/>
  <c r="K5160" i="6"/>
  <c r="J5161" i="6"/>
  <c r="K5161" i="6"/>
  <c r="J5162" i="6"/>
  <c r="K5162" i="6"/>
  <c r="J5163" i="6"/>
  <c r="K5163" i="6"/>
  <c r="J5164" i="6"/>
  <c r="K5164" i="6"/>
  <c r="J5165" i="6"/>
  <c r="K5165" i="6"/>
  <c r="J5166" i="6"/>
  <c r="K5166" i="6"/>
  <c r="J5167" i="6"/>
  <c r="K5167" i="6"/>
  <c r="J5168" i="6"/>
  <c r="K5168" i="6"/>
  <c r="J5169" i="6"/>
  <c r="K5169" i="6"/>
  <c r="J5170" i="6"/>
  <c r="K5170" i="6"/>
  <c r="J5171" i="6"/>
  <c r="K5171" i="6"/>
  <c r="J5172" i="6"/>
  <c r="K5172" i="6"/>
  <c r="J5173" i="6"/>
  <c r="K5173" i="6"/>
  <c r="J5174" i="6"/>
  <c r="K5174" i="6"/>
  <c r="J5175" i="6"/>
  <c r="K5175" i="6"/>
  <c r="J5176" i="6"/>
  <c r="J5177" i="6"/>
  <c r="K5177" i="6"/>
  <c r="J5178" i="6"/>
  <c r="K5178" i="6"/>
  <c r="J5179" i="6"/>
  <c r="K5179" i="6"/>
  <c r="J5180" i="6"/>
  <c r="K5180" i="6"/>
  <c r="J5181" i="6"/>
  <c r="K5181" i="6"/>
  <c r="J5182" i="6"/>
  <c r="K5182" i="6"/>
  <c r="J5183" i="6"/>
  <c r="K5183" i="6"/>
  <c r="J5184" i="6"/>
  <c r="K5184" i="6"/>
  <c r="J5185" i="6"/>
  <c r="K5185" i="6"/>
  <c r="J5186" i="6"/>
  <c r="K5186" i="6"/>
  <c r="J5187" i="6"/>
  <c r="K5187" i="6"/>
  <c r="J5188" i="6"/>
  <c r="K5188" i="6"/>
  <c r="J5189" i="6"/>
  <c r="K5189" i="6"/>
  <c r="J5190" i="6"/>
  <c r="K5190" i="6"/>
  <c r="J5191" i="6"/>
  <c r="K5191" i="6"/>
  <c r="J5192" i="6"/>
  <c r="K5192" i="6"/>
  <c r="J5193" i="6"/>
  <c r="K5193" i="6"/>
  <c r="J5194" i="6"/>
  <c r="K5194" i="6"/>
  <c r="J5195" i="6"/>
  <c r="K5195" i="6"/>
  <c r="J5196" i="6"/>
  <c r="K5196" i="6"/>
  <c r="J5197" i="6"/>
  <c r="K5197" i="6"/>
  <c r="J5198" i="6"/>
  <c r="K5198" i="6"/>
  <c r="J5199" i="6"/>
  <c r="J5200" i="6"/>
  <c r="K5200" i="6"/>
  <c r="J5201" i="6"/>
  <c r="K5201" i="6"/>
  <c r="J5202" i="6"/>
  <c r="K5202" i="6"/>
  <c r="J5203" i="6"/>
  <c r="K5203" i="6"/>
  <c r="J5204" i="6"/>
  <c r="K5204" i="6"/>
  <c r="J5205" i="6"/>
  <c r="K5205" i="6"/>
  <c r="J5206" i="6"/>
  <c r="K5206" i="6"/>
  <c r="J5207" i="6"/>
  <c r="K5207" i="6"/>
  <c r="J5208" i="6"/>
  <c r="K5208" i="6"/>
  <c r="J5209" i="6"/>
  <c r="K5209" i="6"/>
  <c r="J5210" i="6"/>
  <c r="K5210" i="6"/>
  <c r="J5211" i="6"/>
  <c r="K5211" i="6"/>
  <c r="J5212" i="6"/>
  <c r="K5212" i="6"/>
  <c r="J5213" i="6"/>
  <c r="K5213" i="6"/>
  <c r="J5214" i="6"/>
  <c r="K5214" i="6"/>
  <c r="J5215" i="6"/>
  <c r="K5215" i="6"/>
  <c r="J5216" i="6"/>
  <c r="K5216" i="6"/>
  <c r="J5217" i="6"/>
  <c r="K5217" i="6"/>
  <c r="J5218" i="6"/>
  <c r="K5218" i="6"/>
  <c r="J5219" i="6"/>
  <c r="K5219" i="6"/>
  <c r="J5220" i="6"/>
  <c r="K5220" i="6"/>
  <c r="J5221" i="6"/>
  <c r="K5221" i="6"/>
  <c r="J5222" i="6"/>
  <c r="J5223" i="6"/>
  <c r="K5223" i="6"/>
  <c r="J5224" i="6"/>
  <c r="K5224" i="6"/>
  <c r="J5225" i="6"/>
  <c r="K5225" i="6"/>
  <c r="J5226" i="6"/>
  <c r="K5226" i="6"/>
  <c r="J5227" i="6"/>
  <c r="K5227" i="6"/>
  <c r="J5228" i="6"/>
  <c r="K5228" i="6"/>
  <c r="J5229" i="6"/>
  <c r="K5229" i="6"/>
  <c r="J5230" i="6"/>
  <c r="K5230" i="6"/>
  <c r="J5231" i="6"/>
  <c r="K5231" i="6"/>
  <c r="J5232" i="6"/>
  <c r="K5232" i="6"/>
  <c r="J5233" i="6"/>
  <c r="K5233" i="6"/>
  <c r="J5234" i="6"/>
  <c r="K5234" i="6"/>
  <c r="J5235" i="6"/>
  <c r="K5235" i="6"/>
  <c r="J5236" i="6"/>
  <c r="K5236" i="6"/>
  <c r="J5237" i="6"/>
  <c r="K5237" i="6"/>
  <c r="J5238" i="6"/>
  <c r="K5238" i="6"/>
  <c r="J5239" i="6"/>
  <c r="K5239" i="6"/>
  <c r="J5240" i="6"/>
  <c r="K5240" i="6"/>
  <c r="J5241" i="6"/>
  <c r="K5241" i="6"/>
  <c r="J5242" i="6"/>
  <c r="K5242" i="6"/>
  <c r="J5243" i="6"/>
  <c r="K5243" i="6"/>
  <c r="J5244" i="6"/>
  <c r="K5244" i="6"/>
  <c r="J5245" i="6"/>
  <c r="J5246" i="6"/>
  <c r="K5246" i="6"/>
  <c r="J5247" i="6"/>
  <c r="K5247" i="6"/>
  <c r="J5248" i="6"/>
  <c r="K5248" i="6"/>
  <c r="J5249" i="6"/>
  <c r="K5249" i="6"/>
  <c r="J5250" i="6"/>
  <c r="K5250" i="6"/>
  <c r="J5251" i="6"/>
  <c r="K5251" i="6"/>
  <c r="J5252" i="6"/>
  <c r="K5252" i="6"/>
  <c r="J5253" i="6"/>
  <c r="K5253" i="6"/>
  <c r="J5254" i="6"/>
  <c r="K5254" i="6"/>
  <c r="J5255" i="6"/>
  <c r="K5255" i="6"/>
  <c r="J5256" i="6"/>
  <c r="K5256" i="6"/>
  <c r="J5257" i="6"/>
  <c r="K5257" i="6"/>
  <c r="J5258" i="6"/>
  <c r="K5258" i="6"/>
  <c r="J5259" i="6"/>
  <c r="K5259" i="6"/>
  <c r="J5260" i="6"/>
  <c r="K5260" i="6"/>
  <c r="J5261" i="6"/>
  <c r="K5261" i="6"/>
  <c r="J5262" i="6"/>
  <c r="K5262" i="6"/>
  <c r="J5263" i="6"/>
  <c r="K5263" i="6"/>
  <c r="J5264" i="6"/>
  <c r="K5264" i="6"/>
  <c r="J5265" i="6"/>
  <c r="K5265" i="6"/>
  <c r="J5266" i="6"/>
  <c r="K5266" i="6"/>
  <c r="J5267" i="6"/>
  <c r="K5267" i="6"/>
  <c r="J5268" i="6"/>
  <c r="J5269" i="6"/>
  <c r="K5269" i="6"/>
  <c r="J5270" i="6"/>
  <c r="K5270" i="6"/>
  <c r="J5271" i="6"/>
  <c r="K5271" i="6"/>
  <c r="J5272" i="6"/>
  <c r="K5272" i="6"/>
  <c r="J5273" i="6"/>
  <c r="K5273" i="6"/>
  <c r="J5274" i="6"/>
  <c r="K5274" i="6"/>
  <c r="J5275" i="6"/>
  <c r="K5275" i="6"/>
  <c r="J5276" i="6"/>
  <c r="K5276" i="6"/>
  <c r="J5277" i="6"/>
  <c r="K5277" i="6"/>
  <c r="J5278" i="6"/>
  <c r="K5278" i="6"/>
  <c r="J5279" i="6"/>
  <c r="K5279" i="6"/>
  <c r="J5280" i="6"/>
  <c r="K5280" i="6"/>
  <c r="J5281" i="6"/>
  <c r="K5281" i="6"/>
  <c r="J5282" i="6"/>
  <c r="K5282" i="6"/>
  <c r="J5283" i="6"/>
  <c r="K5283" i="6"/>
  <c r="J5284" i="6"/>
  <c r="K5284" i="6"/>
  <c r="J5285" i="6"/>
  <c r="K5285" i="6"/>
  <c r="J5286" i="6"/>
  <c r="K5286" i="6"/>
  <c r="J5287" i="6"/>
  <c r="K5287" i="6"/>
  <c r="J5288" i="6"/>
  <c r="K5288" i="6"/>
  <c r="J5289" i="6"/>
  <c r="K5289" i="6"/>
  <c r="J5290" i="6"/>
  <c r="K5290" i="6"/>
  <c r="J5291" i="6"/>
  <c r="J5292" i="6"/>
  <c r="K5292" i="6"/>
  <c r="J5293" i="6"/>
  <c r="K5293" i="6"/>
  <c r="J5294" i="6"/>
  <c r="K5294" i="6"/>
  <c r="J5295" i="6"/>
  <c r="K5295" i="6"/>
  <c r="J5296" i="6"/>
  <c r="K5296" i="6"/>
  <c r="J5297" i="6"/>
  <c r="K5297" i="6"/>
  <c r="J5298" i="6"/>
  <c r="K5298" i="6"/>
  <c r="J5299" i="6"/>
  <c r="K5299" i="6"/>
  <c r="J5300" i="6"/>
  <c r="K5300" i="6"/>
  <c r="J5301" i="6"/>
  <c r="K5301" i="6"/>
  <c r="J5302" i="6"/>
  <c r="K5302" i="6"/>
  <c r="J5303" i="6"/>
  <c r="K5303" i="6"/>
  <c r="J5304" i="6"/>
  <c r="K5304" i="6"/>
  <c r="J5305" i="6"/>
  <c r="K5305" i="6"/>
  <c r="J5306" i="6"/>
  <c r="K5306" i="6"/>
  <c r="J5307" i="6"/>
  <c r="K5307" i="6"/>
  <c r="J5308" i="6"/>
  <c r="K5308" i="6"/>
  <c r="J5309" i="6"/>
  <c r="K5309" i="6"/>
  <c r="J5310" i="6"/>
  <c r="K5310" i="6"/>
  <c r="J5311" i="6"/>
  <c r="K5311" i="6"/>
  <c r="J5312" i="6"/>
  <c r="K5312" i="6"/>
  <c r="J5313" i="6"/>
  <c r="K5313" i="6"/>
  <c r="J5314" i="6"/>
  <c r="J5315" i="6"/>
  <c r="K5315" i="6"/>
  <c r="J5316" i="6"/>
  <c r="K5316" i="6"/>
  <c r="J5317" i="6"/>
  <c r="K5317" i="6"/>
  <c r="J5318" i="6"/>
  <c r="K5318" i="6"/>
  <c r="J5319" i="6"/>
  <c r="K5319" i="6"/>
  <c r="J5320" i="6"/>
  <c r="K5320" i="6"/>
  <c r="J5321" i="6"/>
  <c r="K5321" i="6"/>
  <c r="J5322" i="6"/>
  <c r="K5322" i="6"/>
  <c r="J5323" i="6"/>
  <c r="K5323" i="6"/>
  <c r="J5324" i="6"/>
  <c r="K5324" i="6"/>
  <c r="J5325" i="6"/>
  <c r="K5325" i="6"/>
  <c r="J5326" i="6"/>
  <c r="K5326" i="6"/>
  <c r="J5327" i="6"/>
  <c r="K5327" i="6"/>
  <c r="J5328" i="6"/>
  <c r="K5328" i="6"/>
  <c r="J5329" i="6"/>
  <c r="K5329" i="6"/>
  <c r="J5330" i="6"/>
  <c r="K5330" i="6"/>
  <c r="J5331" i="6"/>
  <c r="K5331" i="6"/>
  <c r="J5332" i="6"/>
  <c r="K5332" i="6"/>
  <c r="J5333" i="6"/>
  <c r="K5333" i="6"/>
  <c r="J5334" i="6"/>
  <c r="K5334" i="6"/>
  <c r="J5335" i="6"/>
  <c r="K5335" i="6"/>
  <c r="J5336" i="6"/>
  <c r="K5336" i="6"/>
  <c r="J5337" i="6"/>
  <c r="J5338" i="6"/>
  <c r="K5338" i="6"/>
  <c r="J5339" i="6"/>
  <c r="K5339" i="6"/>
  <c r="J5340" i="6"/>
  <c r="K5340" i="6"/>
  <c r="J5341" i="6"/>
  <c r="K5341" i="6"/>
  <c r="J5342" i="6"/>
  <c r="K5342" i="6"/>
  <c r="J5343" i="6"/>
  <c r="K5343" i="6"/>
  <c r="J5344" i="6"/>
  <c r="K5344" i="6"/>
  <c r="J5345" i="6"/>
  <c r="K5345" i="6"/>
  <c r="J5346" i="6"/>
  <c r="K5346" i="6"/>
  <c r="J5347" i="6"/>
  <c r="K5347" i="6"/>
  <c r="J5348" i="6"/>
  <c r="K5348" i="6"/>
  <c r="J5349" i="6"/>
  <c r="K5349" i="6"/>
  <c r="J5350" i="6"/>
  <c r="K5350" i="6"/>
  <c r="J5351" i="6"/>
  <c r="K5351" i="6"/>
  <c r="J5352" i="6"/>
  <c r="K5352" i="6"/>
  <c r="J5353" i="6"/>
  <c r="K5353" i="6"/>
  <c r="J5354" i="6"/>
  <c r="K5354" i="6"/>
  <c r="J5355" i="6"/>
  <c r="K5355" i="6"/>
  <c r="J5356" i="6"/>
  <c r="K5356" i="6"/>
  <c r="J5357" i="6"/>
  <c r="K5357" i="6"/>
  <c r="J5358" i="6"/>
  <c r="K5358" i="6"/>
  <c r="J5359" i="6"/>
  <c r="K5359" i="6"/>
  <c r="J5360" i="6"/>
  <c r="J5361" i="6"/>
  <c r="K5361" i="6"/>
  <c r="J5362" i="6"/>
  <c r="K5362" i="6"/>
  <c r="J5363" i="6"/>
  <c r="K5363" i="6"/>
  <c r="J5364" i="6"/>
  <c r="K5364" i="6"/>
  <c r="J5365" i="6"/>
  <c r="K5365" i="6"/>
  <c r="J5366" i="6"/>
  <c r="K5366" i="6"/>
  <c r="J5367" i="6"/>
  <c r="K5367" i="6"/>
  <c r="J5368" i="6"/>
  <c r="K5368" i="6"/>
  <c r="J5369" i="6"/>
  <c r="K5369" i="6"/>
  <c r="J5370" i="6"/>
  <c r="K5370" i="6"/>
  <c r="J5371" i="6"/>
  <c r="K5371" i="6"/>
  <c r="J5372" i="6"/>
  <c r="K5372" i="6"/>
  <c r="J5373" i="6"/>
  <c r="K5373" i="6"/>
  <c r="J5374" i="6"/>
  <c r="K5374" i="6"/>
  <c r="J5375" i="6"/>
  <c r="K5375" i="6"/>
  <c r="J5376" i="6"/>
  <c r="K5376" i="6"/>
  <c r="J5377" i="6"/>
  <c r="K5377" i="6"/>
  <c r="J5378" i="6"/>
  <c r="K5378" i="6"/>
  <c r="J5379" i="6"/>
  <c r="K5379" i="6"/>
  <c r="J5380" i="6"/>
  <c r="K5380" i="6"/>
  <c r="J5381" i="6"/>
  <c r="K5381" i="6"/>
  <c r="J5382" i="6"/>
  <c r="K5382" i="6"/>
  <c r="J5383" i="6"/>
  <c r="J5384" i="6"/>
  <c r="K5384" i="6"/>
  <c r="J5385" i="6"/>
  <c r="K5385" i="6"/>
  <c r="J5386" i="6"/>
  <c r="K5386" i="6"/>
  <c r="J5387" i="6"/>
  <c r="K5387" i="6"/>
  <c r="J5388" i="6"/>
  <c r="K5388" i="6"/>
  <c r="J5389" i="6"/>
  <c r="K5389" i="6"/>
  <c r="J5390" i="6"/>
  <c r="K5390" i="6"/>
  <c r="J5391" i="6"/>
  <c r="K5391" i="6"/>
  <c r="J5392" i="6"/>
  <c r="K5392" i="6"/>
  <c r="J5393" i="6"/>
  <c r="K5393" i="6"/>
  <c r="J5394" i="6"/>
  <c r="K5394" i="6"/>
  <c r="J5395" i="6"/>
  <c r="K5395" i="6"/>
  <c r="J5396" i="6"/>
  <c r="K5396" i="6"/>
  <c r="J5397" i="6"/>
  <c r="K5397" i="6"/>
  <c r="J5398" i="6"/>
  <c r="K5398" i="6"/>
  <c r="J5399" i="6"/>
  <c r="K5399" i="6"/>
  <c r="J5400" i="6"/>
  <c r="K5400" i="6"/>
  <c r="J5401" i="6"/>
  <c r="K5401" i="6"/>
  <c r="J5402" i="6"/>
  <c r="K5402" i="6"/>
  <c r="J5403" i="6"/>
  <c r="K5403" i="6"/>
  <c r="J5404" i="6"/>
  <c r="K5404" i="6"/>
  <c r="J5405" i="6"/>
  <c r="K5405" i="6"/>
  <c r="J5406" i="6"/>
  <c r="J5407" i="6"/>
  <c r="K5407" i="6"/>
  <c r="J5408" i="6"/>
  <c r="K5408" i="6"/>
  <c r="J5409" i="6"/>
  <c r="K5409" i="6"/>
  <c r="J5410" i="6"/>
  <c r="K5410" i="6"/>
  <c r="J5411" i="6"/>
  <c r="K5411" i="6"/>
  <c r="J5412" i="6"/>
  <c r="K5412" i="6"/>
  <c r="J5413" i="6"/>
  <c r="K5413" i="6"/>
  <c r="J5414" i="6"/>
  <c r="K5414" i="6"/>
  <c r="J5415" i="6"/>
  <c r="K5415" i="6"/>
  <c r="J5416" i="6"/>
  <c r="K5416" i="6"/>
  <c r="J5417" i="6"/>
  <c r="K5417" i="6"/>
  <c r="J5418" i="6"/>
  <c r="K5418" i="6"/>
  <c r="J5419" i="6"/>
  <c r="K5419" i="6"/>
  <c r="J5420" i="6"/>
  <c r="K5420" i="6"/>
  <c r="J5421" i="6"/>
  <c r="K5421" i="6"/>
  <c r="J5422" i="6"/>
  <c r="K5422" i="6"/>
  <c r="J5423" i="6"/>
  <c r="K5423" i="6"/>
  <c r="J5424" i="6"/>
  <c r="K5424" i="6"/>
  <c r="J5425" i="6"/>
  <c r="K5425" i="6"/>
  <c r="J5426" i="6"/>
  <c r="K5426" i="6"/>
  <c r="J5427" i="6"/>
  <c r="K5427" i="6"/>
  <c r="J5428" i="6"/>
  <c r="K5428" i="6"/>
  <c r="J5429" i="6"/>
  <c r="J5430" i="6"/>
  <c r="K5430" i="6"/>
  <c r="J5431" i="6"/>
  <c r="K5431" i="6"/>
  <c r="J5432" i="6"/>
  <c r="K5432" i="6"/>
  <c r="J5433" i="6"/>
  <c r="K5433" i="6"/>
  <c r="J5434" i="6"/>
  <c r="K5434" i="6"/>
  <c r="J5435" i="6"/>
  <c r="K5435" i="6"/>
  <c r="J5436" i="6"/>
  <c r="K5436" i="6"/>
  <c r="J5437" i="6"/>
  <c r="K5437" i="6"/>
  <c r="J5438" i="6"/>
  <c r="K5438" i="6"/>
  <c r="J5439" i="6"/>
  <c r="K5439" i="6"/>
  <c r="J5440" i="6"/>
  <c r="K5440" i="6"/>
  <c r="J5441" i="6"/>
  <c r="K5441" i="6"/>
  <c r="J5442" i="6"/>
  <c r="K5442" i="6"/>
  <c r="J5443" i="6"/>
  <c r="K5443" i="6"/>
  <c r="J5444" i="6"/>
  <c r="K5444" i="6"/>
  <c r="J5445" i="6"/>
  <c r="K5445" i="6"/>
  <c r="J5446" i="6"/>
  <c r="K5446" i="6"/>
  <c r="J5447" i="6"/>
  <c r="K5447" i="6"/>
  <c r="J5448" i="6"/>
  <c r="K5448" i="6"/>
  <c r="J5449" i="6"/>
  <c r="K5449" i="6"/>
  <c r="J5450" i="6"/>
  <c r="K5450" i="6"/>
  <c r="J5451" i="6"/>
  <c r="K5451" i="6"/>
  <c r="J5452" i="6"/>
  <c r="J5453" i="6"/>
  <c r="K5453" i="6"/>
  <c r="J5454" i="6"/>
  <c r="K5454" i="6"/>
  <c r="J5455" i="6"/>
  <c r="K5455" i="6"/>
  <c r="J5456" i="6"/>
  <c r="K5456" i="6"/>
  <c r="J5457" i="6"/>
  <c r="K5457" i="6"/>
  <c r="J5458" i="6"/>
  <c r="K5458" i="6"/>
  <c r="J5459" i="6"/>
  <c r="K5459" i="6"/>
  <c r="J5460" i="6"/>
  <c r="K5460" i="6"/>
  <c r="J5461" i="6"/>
  <c r="K5461" i="6"/>
  <c r="J5462" i="6"/>
  <c r="K5462" i="6"/>
  <c r="J5463" i="6"/>
  <c r="K5463" i="6"/>
  <c r="J5464" i="6"/>
  <c r="K5464" i="6"/>
  <c r="J5465" i="6"/>
  <c r="K5465" i="6"/>
  <c r="J5466" i="6"/>
  <c r="K5466" i="6"/>
  <c r="J5467" i="6"/>
  <c r="K5467" i="6"/>
  <c r="J5468" i="6"/>
  <c r="K5468" i="6"/>
  <c r="J5469" i="6"/>
  <c r="K5469" i="6"/>
  <c r="J5470" i="6"/>
  <c r="K5470" i="6"/>
  <c r="J5471" i="6"/>
  <c r="K5471" i="6"/>
  <c r="J5472" i="6"/>
  <c r="K5472" i="6"/>
  <c r="J5473" i="6"/>
  <c r="K5473" i="6"/>
  <c r="J5474" i="6"/>
  <c r="K5474" i="6"/>
  <c r="J5475" i="6"/>
  <c r="J5476" i="6"/>
  <c r="K5476" i="6"/>
  <c r="J5477" i="6"/>
  <c r="K5477" i="6"/>
  <c r="J5478" i="6"/>
  <c r="K5478" i="6"/>
  <c r="J5479" i="6"/>
  <c r="K5479" i="6"/>
  <c r="J5480" i="6"/>
  <c r="K5480" i="6"/>
  <c r="J5481" i="6"/>
  <c r="K5481" i="6"/>
  <c r="J5482" i="6"/>
  <c r="K5482" i="6"/>
  <c r="J5483" i="6"/>
  <c r="K5483" i="6"/>
  <c r="J5484" i="6"/>
  <c r="K5484" i="6"/>
  <c r="J5485" i="6"/>
  <c r="K5485" i="6"/>
  <c r="J5486" i="6"/>
  <c r="K5486" i="6"/>
  <c r="J5487" i="6"/>
  <c r="K5487" i="6"/>
  <c r="J5488" i="6"/>
  <c r="K5488" i="6"/>
  <c r="J5489" i="6"/>
  <c r="K5489" i="6"/>
  <c r="J5490" i="6"/>
  <c r="K5490" i="6"/>
  <c r="J5491" i="6"/>
  <c r="K5491" i="6"/>
  <c r="J5492" i="6"/>
  <c r="K5492" i="6"/>
  <c r="J5493" i="6"/>
  <c r="K5493" i="6"/>
  <c r="J5494" i="6"/>
  <c r="K5494" i="6"/>
  <c r="J5495" i="6"/>
  <c r="K5495" i="6"/>
  <c r="J5496" i="6"/>
  <c r="K5496" i="6"/>
  <c r="J5497" i="6"/>
  <c r="K5497" i="6"/>
  <c r="J5498" i="6"/>
  <c r="J5499" i="6"/>
  <c r="K5499" i="6"/>
  <c r="J5500" i="6"/>
  <c r="K5500" i="6"/>
  <c r="J5501" i="6"/>
  <c r="K5501" i="6"/>
  <c r="J5502" i="6"/>
  <c r="K5502" i="6"/>
  <c r="J5503" i="6"/>
  <c r="K5503" i="6"/>
  <c r="J5504" i="6"/>
  <c r="K5504" i="6"/>
  <c r="J5505" i="6"/>
  <c r="K5505" i="6"/>
  <c r="J5506" i="6"/>
  <c r="K5506" i="6"/>
  <c r="J5507" i="6"/>
  <c r="K5507" i="6"/>
  <c r="J5508" i="6"/>
  <c r="K5508" i="6"/>
  <c r="J5509" i="6"/>
  <c r="K5509" i="6"/>
  <c r="J5510" i="6"/>
  <c r="K5510" i="6"/>
  <c r="J5511" i="6"/>
  <c r="K5511" i="6"/>
  <c r="J5512" i="6"/>
  <c r="K5512" i="6"/>
  <c r="J5513" i="6"/>
  <c r="K5513" i="6"/>
  <c r="J5514" i="6"/>
  <c r="K5514" i="6"/>
  <c r="J5515" i="6"/>
  <c r="K5515" i="6"/>
  <c r="J5516" i="6"/>
  <c r="K5516" i="6"/>
  <c r="J5517" i="6"/>
  <c r="K5517" i="6"/>
  <c r="J5518" i="6"/>
  <c r="K5518" i="6"/>
  <c r="J5519" i="6"/>
  <c r="K5519" i="6"/>
  <c r="J5520" i="6"/>
  <c r="K5520" i="6"/>
  <c r="J5521" i="6"/>
  <c r="K5522" i="6"/>
  <c r="K5539" i="6"/>
  <c r="K5556" i="6"/>
  <c r="K5573" i="6"/>
  <c r="K5590" i="6"/>
  <c r="K5607" i="6"/>
  <c r="K5624" i="6"/>
  <c r="K5641" i="6"/>
  <c r="K5658" i="6"/>
  <c r="K5675" i="6"/>
  <c r="K5692" i="6"/>
  <c r="K5709" i="6"/>
  <c r="K5726" i="6"/>
  <c r="K5743" i="6"/>
  <c r="K5760" i="6"/>
  <c r="K5777" i="6"/>
  <c r="K5794" i="6"/>
  <c r="K5811" i="6"/>
  <c r="J5828" i="6"/>
  <c r="K5828" i="6"/>
  <c r="J5829" i="6"/>
  <c r="K5829" i="6"/>
  <c r="J5830" i="6"/>
  <c r="K5830" i="6"/>
  <c r="J5831" i="6"/>
  <c r="K5831" i="6"/>
  <c r="J5832" i="6"/>
  <c r="K5832" i="6"/>
  <c r="J5833" i="6"/>
  <c r="K5833" i="6"/>
  <c r="J5834" i="6"/>
  <c r="K5834" i="6"/>
  <c r="J5835" i="6"/>
  <c r="K5835" i="6"/>
  <c r="J5836" i="6"/>
  <c r="K5836" i="6"/>
  <c r="J5837" i="6"/>
  <c r="K5837" i="6"/>
  <c r="J5838" i="6"/>
  <c r="K5838" i="6"/>
  <c r="J5847" i="6"/>
  <c r="J5848" i="6"/>
  <c r="K5848" i="6"/>
  <c r="J5849" i="6"/>
  <c r="K5849" i="6"/>
  <c r="J5850" i="6"/>
  <c r="K5850" i="6"/>
  <c r="J5851" i="6"/>
  <c r="K5851" i="6"/>
  <c r="J5852" i="6"/>
  <c r="K5852" i="6"/>
  <c r="J5853" i="6"/>
  <c r="K5853" i="6"/>
  <c r="J5854" i="6"/>
  <c r="K5854" i="6"/>
  <c r="J5855" i="6"/>
  <c r="K5855" i="6"/>
  <c r="J5856" i="6"/>
  <c r="K5856" i="6"/>
  <c r="J5857" i="6"/>
  <c r="K5857" i="6"/>
  <c r="J5858" i="6"/>
  <c r="K5858" i="6"/>
  <c r="J5867" i="6"/>
  <c r="J5868" i="6"/>
  <c r="K5868" i="6"/>
  <c r="J5869" i="6"/>
  <c r="K5869" i="6"/>
  <c r="J5870" i="6"/>
  <c r="K5870" i="6"/>
  <c r="J5871" i="6"/>
  <c r="K5871" i="6"/>
  <c r="J5872" i="6"/>
  <c r="K5872" i="6"/>
  <c r="J5873" i="6"/>
  <c r="K5873" i="6"/>
  <c r="J5874" i="6"/>
  <c r="K5874" i="6"/>
  <c r="J5875" i="6"/>
  <c r="K5875" i="6"/>
  <c r="J5876" i="6"/>
  <c r="K5876" i="6"/>
  <c r="J5877" i="6"/>
  <c r="K5877" i="6"/>
  <c r="J5878" i="6"/>
  <c r="K5878" i="6"/>
  <c r="J5887" i="6"/>
  <c r="J5888" i="6"/>
  <c r="K5888" i="6"/>
  <c r="J5889" i="6"/>
  <c r="K5889" i="6"/>
  <c r="J5890" i="6"/>
  <c r="K5890" i="6"/>
  <c r="J5891" i="6"/>
  <c r="K5891" i="6"/>
  <c r="J5892" i="6"/>
  <c r="K5892" i="6"/>
  <c r="J5893" i="6"/>
  <c r="K5893" i="6"/>
  <c r="J5894" i="6"/>
  <c r="K5894" i="6"/>
  <c r="J5895" i="6"/>
  <c r="K5895" i="6"/>
  <c r="J5896" i="6"/>
  <c r="K5896" i="6"/>
  <c r="J5897" i="6"/>
  <c r="K5897" i="6"/>
  <c r="J5898" i="6"/>
  <c r="K5898" i="6"/>
  <c r="J5907" i="6"/>
  <c r="J5908" i="6"/>
  <c r="K5908" i="6"/>
  <c r="J5909" i="6"/>
  <c r="K5909" i="6"/>
  <c r="J5910" i="6"/>
  <c r="K5910" i="6"/>
  <c r="J5911" i="6"/>
  <c r="K5911" i="6"/>
  <c r="J5912" i="6"/>
  <c r="K5912" i="6"/>
  <c r="J5913" i="6"/>
  <c r="K5913" i="6"/>
  <c r="J5914" i="6"/>
  <c r="K5914" i="6"/>
  <c r="J5915" i="6"/>
  <c r="K5915" i="6"/>
  <c r="J5916" i="6"/>
  <c r="K5916" i="6"/>
  <c r="J5917" i="6"/>
  <c r="K5917" i="6"/>
  <c r="J5918" i="6"/>
  <c r="K5918" i="6"/>
  <c r="J5927" i="6"/>
  <c r="J5928" i="6"/>
  <c r="K5928" i="6"/>
  <c r="J5929" i="6"/>
  <c r="K5929" i="6"/>
  <c r="J5930" i="6"/>
  <c r="K5930" i="6"/>
  <c r="J5931" i="6"/>
  <c r="K5931" i="6"/>
  <c r="J5932" i="6"/>
  <c r="K5932" i="6"/>
  <c r="J5933" i="6"/>
  <c r="K5933" i="6"/>
  <c r="J5934" i="6"/>
  <c r="K5934" i="6"/>
  <c r="J5935" i="6"/>
  <c r="K5935" i="6"/>
  <c r="J5936" i="6"/>
  <c r="K5936" i="6"/>
  <c r="J5937" i="6"/>
  <c r="K5937" i="6"/>
  <c r="J5938" i="6"/>
  <c r="K5938" i="6"/>
  <c r="J5947" i="6"/>
  <c r="J5948" i="6"/>
  <c r="K5948" i="6"/>
  <c r="J5949" i="6"/>
  <c r="K5949" i="6"/>
  <c r="J5950" i="6"/>
  <c r="K5950" i="6"/>
  <c r="J5951" i="6"/>
  <c r="K5951" i="6"/>
  <c r="J5952" i="6"/>
  <c r="K5952" i="6"/>
  <c r="J5953" i="6"/>
  <c r="K5953" i="6"/>
  <c r="J5954" i="6"/>
  <c r="K5954" i="6"/>
  <c r="J5955" i="6"/>
  <c r="K5955" i="6"/>
  <c r="J5956" i="6"/>
  <c r="K5956" i="6"/>
  <c r="J5957" i="6"/>
  <c r="K5957" i="6"/>
  <c r="J5958" i="6"/>
  <c r="K5958" i="6"/>
  <c r="J5967" i="6"/>
  <c r="J5968" i="6"/>
  <c r="K5968" i="6"/>
  <c r="J5969" i="6"/>
  <c r="K5969" i="6"/>
  <c r="J5970" i="6"/>
  <c r="K5970" i="6"/>
  <c r="J5971" i="6"/>
  <c r="K5971" i="6"/>
  <c r="J5972" i="6"/>
  <c r="K5972" i="6"/>
  <c r="J5973" i="6"/>
  <c r="K5973" i="6"/>
  <c r="J5974" i="6"/>
  <c r="K5974" i="6"/>
  <c r="J5975" i="6"/>
  <c r="K5975" i="6"/>
  <c r="J5976" i="6"/>
  <c r="K5976" i="6"/>
  <c r="J5977" i="6"/>
  <c r="K5977" i="6"/>
  <c r="J5978" i="6"/>
  <c r="K5978" i="6"/>
  <c r="J5987" i="6"/>
  <c r="J5988" i="6"/>
  <c r="K5988" i="6"/>
  <c r="J5989" i="6"/>
  <c r="K5989" i="6"/>
  <c r="J5990" i="6"/>
  <c r="K5990" i="6"/>
  <c r="J5991" i="6"/>
  <c r="K5991" i="6"/>
  <c r="J5992" i="6"/>
  <c r="K5992" i="6"/>
  <c r="J5993" i="6"/>
  <c r="K5993" i="6"/>
  <c r="J5994" i="6"/>
  <c r="K5994" i="6"/>
  <c r="J5995" i="6"/>
  <c r="K5995" i="6"/>
  <c r="J5996" i="6"/>
  <c r="K5996" i="6"/>
  <c r="J5997" i="6"/>
  <c r="K5997" i="6"/>
  <c r="J5998" i="6"/>
  <c r="K5998" i="6"/>
  <c r="J6007" i="6"/>
  <c r="J6008" i="6"/>
  <c r="K6008" i="6"/>
  <c r="J6009" i="6"/>
  <c r="K6009" i="6"/>
  <c r="J6010" i="6"/>
  <c r="K6010" i="6"/>
  <c r="J6011" i="6"/>
  <c r="K6011" i="6"/>
  <c r="J6012" i="6"/>
  <c r="K6012" i="6"/>
  <c r="J6013" i="6"/>
  <c r="K6013" i="6"/>
  <c r="J6014" i="6"/>
  <c r="K6014" i="6"/>
  <c r="J6015" i="6"/>
  <c r="K6015" i="6"/>
  <c r="J6016" i="6"/>
  <c r="K6016" i="6"/>
  <c r="J6017" i="6"/>
  <c r="K6017" i="6"/>
  <c r="J6018" i="6"/>
  <c r="K6018" i="6"/>
  <c r="J6027" i="6"/>
  <c r="J6028" i="6"/>
  <c r="K6028" i="6"/>
  <c r="J6029" i="6"/>
  <c r="K6029" i="6"/>
  <c r="J6030" i="6"/>
  <c r="K6030" i="6"/>
  <c r="J6031" i="6"/>
  <c r="K6031" i="6"/>
  <c r="J6032" i="6"/>
  <c r="K6032" i="6"/>
  <c r="J6033" i="6"/>
  <c r="K6033" i="6"/>
  <c r="J6034" i="6"/>
  <c r="K6034" i="6"/>
  <c r="J6035" i="6"/>
  <c r="K6035" i="6"/>
  <c r="J6036" i="6"/>
  <c r="K6036" i="6"/>
  <c r="J6037" i="6"/>
  <c r="K6037" i="6"/>
  <c r="J6038" i="6"/>
  <c r="K6038" i="6"/>
  <c r="J6047" i="6"/>
  <c r="J6048" i="6"/>
  <c r="K6048" i="6"/>
  <c r="J6049" i="6"/>
  <c r="K6049" i="6"/>
  <c r="J6050" i="6"/>
  <c r="K6050" i="6"/>
  <c r="J6051" i="6"/>
  <c r="K6051" i="6"/>
  <c r="J6052" i="6"/>
  <c r="K6052" i="6"/>
  <c r="J6053" i="6"/>
  <c r="K6053" i="6"/>
  <c r="J6054" i="6"/>
  <c r="K6054" i="6"/>
  <c r="J6055" i="6"/>
  <c r="K6055" i="6"/>
  <c r="J6056" i="6"/>
  <c r="K6056" i="6"/>
  <c r="J6057" i="6"/>
  <c r="K6057" i="6"/>
  <c r="J6058" i="6"/>
  <c r="K6058" i="6"/>
  <c r="J6067" i="6"/>
  <c r="J6068" i="6"/>
  <c r="K6068" i="6"/>
  <c r="J6069" i="6"/>
  <c r="K6069" i="6"/>
  <c r="J6070" i="6"/>
  <c r="K6070" i="6"/>
  <c r="J6071" i="6"/>
  <c r="K6071" i="6"/>
  <c r="J6072" i="6"/>
  <c r="K6072" i="6"/>
  <c r="J6073" i="6"/>
  <c r="K6073" i="6"/>
  <c r="J6074" i="6"/>
  <c r="K6074" i="6"/>
  <c r="J6075" i="6"/>
  <c r="K6075" i="6"/>
  <c r="J6076" i="6"/>
  <c r="K6076" i="6"/>
  <c r="J6077" i="6"/>
  <c r="K6077" i="6"/>
  <c r="J6078" i="6"/>
  <c r="K6078" i="6"/>
  <c r="J6087" i="6"/>
  <c r="J6088" i="6"/>
  <c r="K6088" i="6"/>
  <c r="J6089" i="6"/>
  <c r="K6089" i="6"/>
  <c r="J6090" i="6"/>
  <c r="K6090" i="6"/>
  <c r="J6091" i="6"/>
  <c r="K6091" i="6"/>
  <c r="J6092" i="6"/>
  <c r="K6092" i="6"/>
  <c r="J6093" i="6"/>
  <c r="K6093" i="6"/>
  <c r="J6094" i="6"/>
  <c r="K6094" i="6"/>
  <c r="J6095" i="6"/>
  <c r="K6095" i="6"/>
  <c r="J6096" i="6"/>
  <c r="K6096" i="6"/>
  <c r="J6097" i="6"/>
  <c r="K6097" i="6"/>
  <c r="J6098" i="6"/>
  <c r="K6098" i="6"/>
  <c r="J6107" i="6"/>
  <c r="J6108" i="6"/>
  <c r="K6108" i="6"/>
  <c r="J6109" i="6"/>
  <c r="K6109" i="6"/>
  <c r="J6110" i="6"/>
  <c r="K6110" i="6"/>
  <c r="J6111" i="6"/>
  <c r="K6111" i="6"/>
  <c r="J6112" i="6"/>
  <c r="K6112" i="6"/>
  <c r="J6113" i="6"/>
  <c r="K6113" i="6"/>
  <c r="J6114" i="6"/>
  <c r="K6114" i="6"/>
  <c r="J6115" i="6"/>
  <c r="K6115" i="6"/>
  <c r="J6116" i="6"/>
  <c r="K6116" i="6"/>
  <c r="J6117" i="6"/>
  <c r="K6117" i="6"/>
  <c r="J6118" i="6"/>
  <c r="K6118" i="6"/>
  <c r="J6127" i="6"/>
  <c r="J6128" i="6"/>
  <c r="K6128" i="6"/>
  <c r="J6129" i="6"/>
  <c r="K6129" i="6"/>
  <c r="J6130" i="6"/>
  <c r="K6130" i="6"/>
  <c r="J6131" i="6"/>
  <c r="K6131" i="6"/>
  <c r="J6132" i="6"/>
  <c r="K6132" i="6"/>
  <c r="J6133" i="6"/>
  <c r="K6133" i="6"/>
  <c r="J6134" i="6"/>
  <c r="K6134" i="6"/>
  <c r="J6135" i="6"/>
  <c r="K6135" i="6"/>
  <c r="J6136" i="6"/>
  <c r="K6136" i="6"/>
  <c r="J6137" i="6"/>
  <c r="K6137" i="6"/>
  <c r="J6138" i="6"/>
  <c r="K6138" i="6"/>
  <c r="J6147" i="6"/>
  <c r="J6148" i="6"/>
  <c r="K6148" i="6"/>
  <c r="J6149" i="6"/>
  <c r="K6149" i="6"/>
  <c r="J6150" i="6"/>
  <c r="K6150" i="6"/>
  <c r="J6151" i="6"/>
  <c r="K6151" i="6"/>
  <c r="J6152" i="6"/>
  <c r="K6152" i="6"/>
  <c r="J6153" i="6"/>
  <c r="K6153" i="6"/>
  <c r="J6154" i="6"/>
  <c r="K6154" i="6"/>
  <c r="J6155" i="6"/>
  <c r="K6155" i="6"/>
  <c r="J6156" i="6"/>
  <c r="K6156" i="6"/>
  <c r="J6157" i="6"/>
  <c r="K6157" i="6"/>
  <c r="J6158" i="6"/>
  <c r="K6158" i="6"/>
  <c r="J6167" i="6"/>
  <c r="J6168" i="6"/>
  <c r="K6168" i="6"/>
  <c r="J6169" i="6"/>
  <c r="K6169" i="6"/>
  <c r="J6170" i="6"/>
  <c r="K6170" i="6"/>
  <c r="J6171" i="6"/>
  <c r="K6171" i="6"/>
  <c r="J6172" i="6"/>
  <c r="K6172" i="6"/>
  <c r="J6173" i="6"/>
  <c r="K6173" i="6"/>
  <c r="J6174" i="6"/>
  <c r="K6174" i="6"/>
  <c r="J6175" i="6"/>
  <c r="K6175" i="6"/>
  <c r="J6176" i="6"/>
  <c r="K6176" i="6"/>
  <c r="J6177" i="6"/>
  <c r="K6177" i="6"/>
  <c r="J6178" i="6"/>
  <c r="K6178" i="6"/>
  <c r="J6187" i="6"/>
  <c r="J6188" i="6"/>
  <c r="K6188" i="6"/>
  <c r="J6189" i="6"/>
  <c r="K6189" i="6"/>
  <c r="J6190" i="6"/>
  <c r="K6190" i="6"/>
  <c r="J6191" i="6"/>
  <c r="K6191" i="6"/>
  <c r="J6192" i="6"/>
  <c r="K6192" i="6"/>
  <c r="J6193" i="6"/>
  <c r="K6193" i="6"/>
  <c r="J6194" i="6"/>
  <c r="K6194" i="6"/>
  <c r="J6195" i="6"/>
  <c r="K6195" i="6"/>
  <c r="J6196" i="6"/>
  <c r="K6196" i="6"/>
  <c r="J6197" i="6"/>
  <c r="K6197" i="6"/>
  <c r="J6198" i="6"/>
  <c r="K6198" i="6"/>
  <c r="J6207" i="6"/>
  <c r="G14" i="1"/>
  <c r="J22" i="6"/>
  <c r="J2" i="6"/>
  <c r="C535" i="10" l="1"/>
  <c r="C12" i="10"/>
  <c r="F12" i="1"/>
  <c r="N10" i="1" a="1"/>
  <c r="U9" i="10" a="1"/>
  <c r="U9" i="10" s="1"/>
  <c r="T9" i="10" a="1"/>
  <c r="T9" i="10" s="1"/>
  <c r="N36" i="1" a="1"/>
  <c r="N36" i="1" s="1"/>
  <c r="I389" i="10" a="1"/>
  <c r="C392" i="10" s="1"/>
  <c r="B550" i="10"/>
  <c r="D547" i="10"/>
  <c r="B546" i="10"/>
  <c r="A550" i="10"/>
  <c r="C547" i="10"/>
  <c r="A546" i="10"/>
  <c r="D548" i="10"/>
  <c r="B547" i="10"/>
  <c r="A548" i="10"/>
  <c r="C548" i="10"/>
  <c r="A547" i="10"/>
  <c r="C549" i="10"/>
  <c r="D549" i="10"/>
  <c r="B548" i="10"/>
  <c r="D550" i="10"/>
  <c r="B549" i="10"/>
  <c r="D546" i="10"/>
  <c r="C550" i="10"/>
  <c r="A549" i="10"/>
  <c r="C546" i="10"/>
  <c r="B521" i="10"/>
  <c r="D518" i="10"/>
  <c r="A521" i="10"/>
  <c r="C518" i="10"/>
  <c r="D519" i="10"/>
  <c r="B518" i="10"/>
  <c r="C519" i="10"/>
  <c r="A518" i="10"/>
  <c r="D520" i="10"/>
  <c r="B519" i="10"/>
  <c r="C520" i="10"/>
  <c r="A519" i="10"/>
  <c r="A520" i="10"/>
  <c r="D521" i="10"/>
  <c r="B520" i="10"/>
  <c r="C521" i="10"/>
  <c r="B492" i="10"/>
  <c r="D489" i="10"/>
  <c r="B488" i="10"/>
  <c r="A492" i="10"/>
  <c r="C489" i="10"/>
  <c r="A488" i="10"/>
  <c r="D490" i="10"/>
  <c r="B489" i="10"/>
  <c r="C490" i="10"/>
  <c r="A489" i="10"/>
  <c r="A487" i="10"/>
  <c r="D491" i="10"/>
  <c r="B490" i="10"/>
  <c r="D487" i="10"/>
  <c r="C488" i="10"/>
  <c r="C491" i="10"/>
  <c r="A490" i="10"/>
  <c r="C487" i="10"/>
  <c r="A491" i="10"/>
  <c r="D492" i="10"/>
  <c r="B491" i="10"/>
  <c r="D488" i="10"/>
  <c r="B487" i="10"/>
  <c r="C492" i="10"/>
  <c r="B463" i="10"/>
  <c r="D460" i="10"/>
  <c r="B459" i="10"/>
  <c r="A463" i="10"/>
  <c r="C460" i="10"/>
  <c r="A459" i="10"/>
  <c r="D461" i="10"/>
  <c r="B460" i="10"/>
  <c r="D457" i="10"/>
  <c r="C459" i="10"/>
  <c r="C461" i="10"/>
  <c r="A460" i="10"/>
  <c r="C457" i="10"/>
  <c r="D462" i="10"/>
  <c r="B461" i="10"/>
  <c r="D458" i="10"/>
  <c r="B457" i="10"/>
  <c r="A458" i="10"/>
  <c r="C462" i="10"/>
  <c r="A461" i="10"/>
  <c r="C458" i="10"/>
  <c r="A457" i="10"/>
  <c r="A462" i="10"/>
  <c r="D463" i="10"/>
  <c r="B462" i="10"/>
  <c r="D459" i="10"/>
  <c r="B458" i="10"/>
  <c r="C463" i="10"/>
  <c r="B434" i="10"/>
  <c r="D431" i="10"/>
  <c r="A434" i="10"/>
  <c r="C431" i="10"/>
  <c r="D432" i="10"/>
  <c r="B431" i="10"/>
  <c r="C432" i="10"/>
  <c r="A431" i="10"/>
  <c r="D433" i="10"/>
  <c r="B432" i="10"/>
  <c r="C433" i="10"/>
  <c r="A432" i="10"/>
  <c r="A433" i="10"/>
  <c r="D434" i="10"/>
  <c r="B433" i="10"/>
  <c r="C434" i="10"/>
  <c r="B405" i="10"/>
  <c r="A405" i="10"/>
  <c r="D404" i="10"/>
  <c r="C404" i="10"/>
  <c r="C405" i="10"/>
  <c r="D405" i="10"/>
  <c r="B404" i="10"/>
  <c r="A404" i="10"/>
  <c r="B376" i="10"/>
  <c r="A376" i="10"/>
  <c r="D375" i="10"/>
  <c r="C375" i="10"/>
  <c r="A375" i="10"/>
  <c r="D376" i="10"/>
  <c r="B375" i="10"/>
  <c r="C376" i="10"/>
  <c r="B347" i="10"/>
  <c r="A347" i="10"/>
  <c r="D345" i="10"/>
  <c r="A345" i="10"/>
  <c r="C345" i="10"/>
  <c r="C346" i="10"/>
  <c r="D346" i="10"/>
  <c r="B345" i="10"/>
  <c r="D347" i="10"/>
  <c r="B346" i="10"/>
  <c r="C347" i="10"/>
  <c r="A346" i="10"/>
  <c r="B318" i="10"/>
  <c r="A318" i="10"/>
  <c r="D316" i="10"/>
  <c r="C316" i="10"/>
  <c r="D317" i="10"/>
  <c r="B316" i="10"/>
  <c r="C317" i="10"/>
  <c r="A316" i="10"/>
  <c r="A317" i="10"/>
  <c r="D318" i="10"/>
  <c r="B317" i="10"/>
  <c r="C318" i="10"/>
  <c r="B260" i="10"/>
  <c r="A260" i="10"/>
  <c r="D259" i="10"/>
  <c r="C259" i="10"/>
  <c r="C260" i="10"/>
  <c r="D260" i="10"/>
  <c r="B259" i="10"/>
  <c r="A259" i="10"/>
  <c r="B202" i="10"/>
  <c r="D199" i="10"/>
  <c r="B198" i="10"/>
  <c r="A202" i="10"/>
  <c r="C199" i="10"/>
  <c r="A198" i="10"/>
  <c r="D200" i="10"/>
  <c r="B199" i="10"/>
  <c r="D198" i="10"/>
  <c r="A201" i="10"/>
  <c r="C200" i="10"/>
  <c r="A199" i="10"/>
  <c r="C198" i="10"/>
  <c r="D201" i="10"/>
  <c r="B200" i="10"/>
  <c r="D197" i="10"/>
  <c r="D202" i="10"/>
  <c r="C202" i="10"/>
  <c r="A197" i="10"/>
  <c r="C201" i="10"/>
  <c r="A200" i="10"/>
  <c r="C197" i="10"/>
  <c r="B201" i="10"/>
  <c r="B197" i="10"/>
  <c r="B173" i="10"/>
  <c r="D170" i="10"/>
  <c r="A173" i="10"/>
  <c r="C170" i="10"/>
  <c r="D171" i="10"/>
  <c r="B170" i="10"/>
  <c r="D172" i="10"/>
  <c r="B171" i="10"/>
  <c r="C171" i="10"/>
  <c r="A170" i="10"/>
  <c r="C172" i="10"/>
  <c r="A171" i="10"/>
  <c r="D173" i="10"/>
  <c r="B172" i="10"/>
  <c r="C173" i="10"/>
  <c r="A172" i="10"/>
  <c r="B42" i="10"/>
  <c r="B12" i="10"/>
  <c r="I11" i="10" s="1" a="1"/>
  <c r="I11" i="10" s="1"/>
  <c r="A403" i="10" l="1"/>
  <c r="N10" i="1"/>
  <c r="I22" i="1"/>
  <c r="I23" i="1"/>
  <c r="I21" i="1"/>
  <c r="H29" i="1"/>
  <c r="I28" i="1"/>
  <c r="F27" i="1"/>
  <c r="I29" i="1"/>
  <c r="G27" i="1"/>
  <c r="F28" i="1"/>
  <c r="G28" i="1"/>
  <c r="F29" i="1"/>
  <c r="H27" i="1"/>
  <c r="G29" i="1"/>
  <c r="H28" i="1"/>
  <c r="I27" i="1"/>
  <c r="C403" i="10"/>
  <c r="D403" i="10"/>
  <c r="B403" i="10"/>
  <c r="K5882" i="6"/>
  <c r="K6042" i="6"/>
  <c r="K6202" i="6"/>
  <c r="K5862" i="6"/>
  <c r="K6022" i="6"/>
  <c r="K6182" i="6"/>
  <c r="K5842" i="6"/>
  <c r="K6002" i="6"/>
  <c r="K6162" i="6"/>
  <c r="K5962" i="6"/>
  <c r="K6122" i="6"/>
  <c r="K5942" i="6"/>
  <c r="K6102" i="6"/>
  <c r="K5922" i="6"/>
  <c r="K6062" i="6"/>
  <c r="K5982" i="6"/>
  <c r="K6142" i="6"/>
  <c r="K5902" i="6"/>
  <c r="K6082" i="6"/>
  <c r="K5964" i="6"/>
  <c r="K6124" i="6"/>
  <c r="K5944" i="6"/>
  <c r="K6104" i="6"/>
  <c r="K5904" i="6"/>
  <c r="K5924" i="6"/>
  <c r="K6084" i="6"/>
  <c r="K5884" i="6"/>
  <c r="K6044" i="6"/>
  <c r="K6204" i="6"/>
  <c r="K5864" i="6"/>
  <c r="K6184" i="6"/>
  <c r="K5844" i="6"/>
  <c r="K6024" i="6"/>
  <c r="K6064" i="6"/>
  <c r="K6004" i="6"/>
  <c r="K6164" i="6"/>
  <c r="K5984" i="6"/>
  <c r="K6144" i="6"/>
  <c r="K5923" i="6"/>
  <c r="K6083" i="6"/>
  <c r="K5903" i="6"/>
  <c r="K6043" i="6"/>
  <c r="K5863" i="6"/>
  <c r="K6063" i="6"/>
  <c r="K5883" i="6"/>
  <c r="K6203" i="6"/>
  <c r="K5843" i="6"/>
  <c r="K6003" i="6"/>
  <c r="K6163" i="6"/>
  <c r="K5983" i="6"/>
  <c r="K6143" i="6"/>
  <c r="K5963" i="6"/>
  <c r="K6123" i="6"/>
  <c r="K5943" i="6"/>
  <c r="K6103" i="6"/>
  <c r="K6023" i="6"/>
  <c r="K6183" i="6"/>
  <c r="K5841" i="6"/>
  <c r="K6001" i="6"/>
  <c r="K6161" i="6"/>
  <c r="K5981" i="6"/>
  <c r="K6141" i="6"/>
  <c r="K5961" i="6"/>
  <c r="K6121" i="6"/>
  <c r="K5921" i="6"/>
  <c r="K6081" i="6"/>
  <c r="K5901" i="6"/>
  <c r="K6061" i="6"/>
  <c r="K5881" i="6"/>
  <c r="K6101" i="6"/>
  <c r="K6201" i="6"/>
  <c r="K5941" i="6"/>
  <c r="K6041" i="6"/>
  <c r="K5861" i="6"/>
  <c r="K6021" i="6"/>
  <c r="K6181" i="6"/>
  <c r="K5960" i="6"/>
  <c r="K6120" i="6"/>
  <c r="K5940" i="6"/>
  <c r="K6100" i="6"/>
  <c r="K5900" i="6"/>
  <c r="K5920" i="6"/>
  <c r="K6080" i="6"/>
  <c r="K5880" i="6"/>
  <c r="K6040" i="6"/>
  <c r="K6200" i="6"/>
  <c r="K6020" i="6"/>
  <c r="K6180" i="6"/>
  <c r="K5840" i="6"/>
  <c r="K5860" i="6"/>
  <c r="K6000" i="6"/>
  <c r="K6160" i="6"/>
  <c r="K5980" i="6"/>
  <c r="K6140" i="6"/>
  <c r="K6060" i="6"/>
  <c r="K5919" i="6"/>
  <c r="K6079" i="6"/>
  <c r="K5899" i="6"/>
  <c r="K6059" i="6"/>
  <c r="K6199" i="6"/>
  <c r="K5859" i="6"/>
  <c r="K5879" i="6"/>
  <c r="K6039" i="6"/>
  <c r="K5839" i="6"/>
  <c r="K5999" i="6"/>
  <c r="K6159" i="6"/>
  <c r="K5979" i="6"/>
  <c r="K6139" i="6"/>
  <c r="K6099" i="6"/>
  <c r="K5939" i="6"/>
  <c r="K6019" i="6"/>
  <c r="K6179" i="6"/>
  <c r="K6119" i="6"/>
  <c r="K5959" i="6"/>
  <c r="K5886" i="6"/>
  <c r="K6046" i="6"/>
  <c r="K6206" i="6"/>
  <c r="K5866" i="6"/>
  <c r="K6026" i="6"/>
  <c r="K6166" i="6"/>
  <c r="K6186" i="6"/>
  <c r="K5846" i="6"/>
  <c r="K6006" i="6"/>
  <c r="K5966" i="6"/>
  <c r="K6126" i="6"/>
  <c r="K5946" i="6"/>
  <c r="K5926" i="6"/>
  <c r="K6106" i="6"/>
  <c r="K6086" i="6"/>
  <c r="K6066" i="6"/>
  <c r="K5906" i="6"/>
  <c r="K5986" i="6"/>
  <c r="K6146" i="6"/>
  <c r="K5845" i="6"/>
  <c r="K6005" i="6"/>
  <c r="K6165" i="6"/>
  <c r="K5985" i="6"/>
  <c r="K6145" i="6"/>
  <c r="K6125" i="6"/>
  <c r="K5965" i="6"/>
  <c r="K5925" i="6"/>
  <c r="K6085" i="6"/>
  <c r="K5885" i="6"/>
  <c r="K5905" i="6"/>
  <c r="K6065" i="6"/>
  <c r="K6025" i="6"/>
  <c r="K6185" i="6"/>
  <c r="K6045" i="6"/>
  <c r="K6105" i="6"/>
  <c r="K6205" i="6"/>
  <c r="K5865" i="6"/>
  <c r="K5945" i="6"/>
  <c r="I70" i="10" a="1"/>
  <c r="I70" i="10" s="1"/>
  <c r="D402" i="10"/>
  <c r="A402" i="10"/>
  <c r="B401" i="10"/>
  <c r="C401" i="10"/>
  <c r="D401" i="10"/>
  <c r="A401" i="10"/>
  <c r="B402" i="10"/>
  <c r="C402" i="10"/>
  <c r="D395" i="10"/>
  <c r="A400" i="10"/>
  <c r="C400" i="10"/>
  <c r="B400" i="10"/>
  <c r="D400" i="10"/>
  <c r="I418" i="10" a="1"/>
  <c r="A399" i="10"/>
  <c r="A430" i="10"/>
  <c r="C430" i="10"/>
  <c r="D430" i="10"/>
  <c r="B399" i="10"/>
  <c r="C393" i="10"/>
  <c r="D398" i="10"/>
  <c r="C399" i="10"/>
  <c r="B397" i="10"/>
  <c r="D399" i="10"/>
  <c r="A398" i="10"/>
  <c r="B398" i="10"/>
  <c r="A394" i="10"/>
  <c r="A396" i="10"/>
  <c r="A397" i="10"/>
  <c r="B430" i="10"/>
  <c r="D393" i="10"/>
  <c r="C397" i="10"/>
  <c r="C398" i="10"/>
  <c r="D397" i="10"/>
  <c r="B394" i="10"/>
  <c r="I389" i="10"/>
  <c r="A395" i="10"/>
  <c r="C396" i="10"/>
  <c r="B393" i="10"/>
  <c r="B396" i="10"/>
  <c r="B395" i="10"/>
  <c r="C395" i="10"/>
  <c r="D396" i="10"/>
  <c r="A393" i="10"/>
  <c r="D394" i="10"/>
  <c r="C394" i="10"/>
  <c r="I447" i="10" a="1"/>
  <c r="C450" i="10" s="1"/>
  <c r="I331" i="10" a="1"/>
  <c r="I244" i="10" a="1"/>
  <c r="I273" i="10" a="1"/>
  <c r="I360" i="10" a="1"/>
  <c r="I476" i="10" a="1"/>
  <c r="I99" i="10" a="1"/>
  <c r="I99" i="10" s="1"/>
  <c r="I505" i="10" a="1"/>
  <c r="I534" i="10" a="1"/>
  <c r="B538" i="10" s="1"/>
  <c r="I302" i="10" a="1"/>
  <c r="I186" i="10" a="1"/>
  <c r="I157" i="10" a="1"/>
  <c r="I41" i="10" a="1"/>
  <c r="I41" i="10" s="1"/>
  <c r="B392" i="10"/>
  <c r="A392" i="10"/>
  <c r="D392" i="10"/>
  <c r="J186" i="6"/>
  <c r="E392" i="10" l="1"/>
  <c r="F392" i="10" s="1"/>
  <c r="B425" i="10"/>
  <c r="C428" i="10"/>
  <c r="C373" i="10"/>
  <c r="D374" i="10"/>
  <c r="B374" i="10"/>
  <c r="B373" i="10"/>
  <c r="A373" i="10"/>
  <c r="C374" i="10"/>
  <c r="D373" i="10"/>
  <c r="A374" i="10"/>
  <c r="C288" i="10"/>
  <c r="B289" i="10"/>
  <c r="A288" i="10"/>
  <c r="B287" i="10"/>
  <c r="A289" i="10"/>
  <c r="D289" i="10"/>
  <c r="C289" i="10"/>
  <c r="D288" i="10"/>
  <c r="D287" i="10"/>
  <c r="B288" i="10"/>
  <c r="C287" i="10"/>
  <c r="A287" i="10"/>
  <c r="D196" i="10"/>
  <c r="A196" i="10"/>
  <c r="B196" i="10"/>
  <c r="C196" i="10"/>
  <c r="C257" i="10"/>
  <c r="B258" i="10"/>
  <c r="A257" i="10"/>
  <c r="A256" i="10"/>
  <c r="D258" i="10"/>
  <c r="A258" i="10"/>
  <c r="B257" i="10"/>
  <c r="C258" i="10"/>
  <c r="D257" i="10"/>
  <c r="B256" i="10"/>
  <c r="C256" i="10"/>
  <c r="D256" i="10"/>
  <c r="C344" i="10"/>
  <c r="A344" i="10"/>
  <c r="B344" i="10"/>
  <c r="D344" i="10"/>
  <c r="C429" i="10"/>
  <c r="B428" i="10"/>
  <c r="D429" i="10"/>
  <c r="B429" i="10"/>
  <c r="A428" i="10"/>
  <c r="A429" i="10"/>
  <c r="D428" i="10"/>
  <c r="E144" i="10"/>
  <c r="E143" i="10"/>
  <c r="E142" i="10"/>
  <c r="E140" i="10"/>
  <c r="E141" i="10"/>
  <c r="E139" i="10"/>
  <c r="E138" i="10"/>
  <c r="B80" i="10"/>
  <c r="C80" i="10"/>
  <c r="D80" i="10"/>
  <c r="A80" i="10"/>
  <c r="D73" i="10"/>
  <c r="A73" i="10"/>
  <c r="C486" i="10"/>
  <c r="A486" i="10"/>
  <c r="D486" i="10"/>
  <c r="B486" i="10"/>
  <c r="A169" i="10"/>
  <c r="B169" i="10"/>
  <c r="C169" i="10"/>
  <c r="D169" i="10"/>
  <c r="B370" i="10"/>
  <c r="D372" i="10"/>
  <c r="A372" i="10"/>
  <c r="B371" i="10"/>
  <c r="C369" i="10"/>
  <c r="C370" i="10"/>
  <c r="A371" i="10"/>
  <c r="A370" i="10"/>
  <c r="B372" i="10"/>
  <c r="D370" i="10"/>
  <c r="D369" i="10"/>
  <c r="B369" i="10"/>
  <c r="C372" i="10"/>
  <c r="D371" i="10"/>
  <c r="A369" i="10"/>
  <c r="C371" i="10"/>
  <c r="B315" i="10"/>
  <c r="A315" i="10"/>
  <c r="D315" i="10"/>
  <c r="C315" i="10"/>
  <c r="C255" i="10"/>
  <c r="D255" i="10"/>
  <c r="B255" i="10"/>
  <c r="A255" i="10"/>
  <c r="A343" i="10"/>
  <c r="C343" i="10"/>
  <c r="D342" i="10"/>
  <c r="A342" i="10"/>
  <c r="B343" i="10"/>
  <c r="D343" i="10"/>
  <c r="B342" i="10"/>
  <c r="C342" i="10"/>
  <c r="A517" i="10"/>
  <c r="B517" i="10"/>
  <c r="D517" i="10"/>
  <c r="C517" i="10"/>
  <c r="C427" i="10"/>
  <c r="A427" i="10"/>
  <c r="B427" i="10"/>
  <c r="D427" i="10"/>
  <c r="C73" i="10"/>
  <c r="B73" i="10"/>
  <c r="D77" i="10"/>
  <c r="A79" i="10"/>
  <c r="B79" i="10"/>
  <c r="D75" i="10"/>
  <c r="D76" i="10"/>
  <c r="D78" i="10"/>
  <c r="B75" i="10"/>
  <c r="A75" i="10"/>
  <c r="A76" i="10"/>
  <c r="B77" i="10"/>
  <c r="A78" i="10"/>
  <c r="C75" i="10"/>
  <c r="B76" i="10"/>
  <c r="B78" i="10"/>
  <c r="C76" i="10"/>
  <c r="C78" i="10"/>
  <c r="D79" i="10"/>
  <c r="C79" i="10"/>
  <c r="B74" i="10"/>
  <c r="A74" i="10"/>
  <c r="A77" i="10"/>
  <c r="C74" i="10"/>
  <c r="D74" i="10"/>
  <c r="C77" i="10"/>
  <c r="D485" i="10"/>
  <c r="B485" i="10"/>
  <c r="C485" i="10"/>
  <c r="A485" i="10"/>
  <c r="C368" i="10"/>
  <c r="B368" i="10"/>
  <c r="A368" i="10"/>
  <c r="D368" i="10"/>
  <c r="D286" i="10"/>
  <c r="C286" i="10"/>
  <c r="B286" i="10"/>
  <c r="A286" i="10"/>
  <c r="A314" i="10"/>
  <c r="C314" i="10"/>
  <c r="B314" i="10"/>
  <c r="D314" i="10"/>
  <c r="B254" i="10"/>
  <c r="C254" i="10"/>
  <c r="D254" i="10"/>
  <c r="A254" i="10"/>
  <c r="C545" i="10"/>
  <c r="B545" i="10"/>
  <c r="D545" i="10"/>
  <c r="A545" i="10"/>
  <c r="C341" i="10"/>
  <c r="D341" i="10"/>
  <c r="B341" i="10"/>
  <c r="A341" i="10"/>
  <c r="D168" i="10"/>
  <c r="B168" i="10"/>
  <c r="C168" i="10"/>
  <c r="A168" i="10"/>
  <c r="C516" i="10"/>
  <c r="A516" i="10"/>
  <c r="D516" i="10"/>
  <c r="B516" i="10"/>
  <c r="A426" i="10"/>
  <c r="B426" i="10"/>
  <c r="D426" i="10"/>
  <c r="C426" i="10"/>
  <c r="I505" i="10"/>
  <c r="B515" i="10"/>
  <c r="D515" i="10"/>
  <c r="C515" i="10"/>
  <c r="A515" i="10"/>
  <c r="A425" i="10"/>
  <c r="D425" i="10"/>
  <c r="C425" i="10"/>
  <c r="B423" i="10"/>
  <c r="A423" i="10"/>
  <c r="C423" i="10"/>
  <c r="D424" i="10"/>
  <c r="A424" i="10"/>
  <c r="D423" i="10"/>
  <c r="B424" i="10"/>
  <c r="C424" i="10"/>
  <c r="B422" i="10"/>
  <c r="A422" i="10"/>
  <c r="C422" i="10"/>
  <c r="D422" i="10"/>
  <c r="F408" i="10"/>
  <c r="A421" i="10"/>
  <c r="C421" i="10"/>
  <c r="D421" i="10"/>
  <c r="B421" i="10"/>
  <c r="I418" i="10"/>
  <c r="D44" i="10"/>
  <c r="A51" i="10"/>
  <c r="A53" i="10"/>
  <c r="C51" i="10"/>
  <c r="C53" i="10"/>
  <c r="B53" i="10"/>
  <c r="D51" i="10"/>
  <c r="D53" i="10"/>
  <c r="B51" i="10"/>
  <c r="A50" i="10"/>
  <c r="A52" i="10"/>
  <c r="B50" i="10"/>
  <c r="B52" i="10"/>
  <c r="C50" i="10"/>
  <c r="C52" i="10"/>
  <c r="D50" i="10"/>
  <c r="D52" i="10"/>
  <c r="D456" i="10"/>
  <c r="C455" i="10"/>
  <c r="B455" i="10"/>
  <c r="B456" i="10"/>
  <c r="C456" i="10"/>
  <c r="A455" i="10"/>
  <c r="D455" i="10"/>
  <c r="A456" i="10"/>
  <c r="I215" i="10" a="1"/>
  <c r="D167" i="10"/>
  <c r="C167" i="10"/>
  <c r="D166" i="10"/>
  <c r="B166" i="10"/>
  <c r="A166" i="10"/>
  <c r="C166" i="10"/>
  <c r="B167" i="10"/>
  <c r="A167" i="10"/>
  <c r="D366" i="10"/>
  <c r="A365" i="10"/>
  <c r="A367" i="10"/>
  <c r="B365" i="10"/>
  <c r="C365" i="10"/>
  <c r="D365" i="10"/>
  <c r="A366" i="10"/>
  <c r="D367" i="10"/>
  <c r="B367" i="10"/>
  <c r="C366" i="10"/>
  <c r="B366" i="10"/>
  <c r="C367" i="10"/>
  <c r="C454" i="10"/>
  <c r="B454" i="10"/>
  <c r="D454" i="10"/>
  <c r="A453" i="10"/>
  <c r="B453" i="10"/>
  <c r="C453" i="10"/>
  <c r="D453" i="10"/>
  <c r="A454" i="10"/>
  <c r="C195" i="10"/>
  <c r="A194" i="10"/>
  <c r="D193" i="10"/>
  <c r="C193" i="10"/>
  <c r="D195" i="10"/>
  <c r="A195" i="10"/>
  <c r="D194" i="10"/>
  <c r="B195" i="10"/>
  <c r="B193" i="10"/>
  <c r="C194" i="10"/>
  <c r="A193" i="10"/>
  <c r="B194" i="10"/>
  <c r="A284" i="10"/>
  <c r="B283" i="10"/>
  <c r="C285" i="10"/>
  <c r="D285" i="10"/>
  <c r="A285" i="10"/>
  <c r="B284" i="10"/>
  <c r="C282" i="10"/>
  <c r="C283" i="10"/>
  <c r="A283" i="10"/>
  <c r="B285" i="10"/>
  <c r="D283" i="10"/>
  <c r="D282" i="10"/>
  <c r="B282" i="10"/>
  <c r="D284" i="10"/>
  <c r="A282" i="10"/>
  <c r="C284" i="10"/>
  <c r="C311" i="10"/>
  <c r="A310" i="10"/>
  <c r="C312" i="10"/>
  <c r="B313" i="10"/>
  <c r="A311" i="10"/>
  <c r="C313" i="10"/>
  <c r="D310" i="10"/>
  <c r="D311" i="10"/>
  <c r="A313" i="10"/>
  <c r="A312" i="10"/>
  <c r="B311" i="10"/>
  <c r="C310" i="10"/>
  <c r="D313" i="10"/>
  <c r="B312" i="10"/>
  <c r="D312" i="10"/>
  <c r="B310" i="10"/>
  <c r="B252" i="10"/>
  <c r="C250" i="10"/>
  <c r="B253" i="10"/>
  <c r="D250" i="10"/>
  <c r="A252" i="10"/>
  <c r="A250" i="10"/>
  <c r="B251" i="10"/>
  <c r="D251" i="10"/>
  <c r="D253" i="10"/>
  <c r="A253" i="10"/>
  <c r="B250" i="10"/>
  <c r="A251" i="10"/>
  <c r="C252" i="10"/>
  <c r="D252" i="10"/>
  <c r="C253" i="10"/>
  <c r="C251" i="10"/>
  <c r="D543" i="10"/>
  <c r="C542" i="10"/>
  <c r="B542" i="10"/>
  <c r="D544" i="10"/>
  <c r="B543" i="10"/>
  <c r="A544" i="10"/>
  <c r="D542" i="10"/>
  <c r="C543" i="10"/>
  <c r="A542" i="10"/>
  <c r="C544" i="10"/>
  <c r="B544" i="10"/>
  <c r="A543" i="10"/>
  <c r="C340" i="10"/>
  <c r="D339" i="10"/>
  <c r="A339" i="10"/>
  <c r="B338" i="10"/>
  <c r="A340" i="10"/>
  <c r="D340" i="10"/>
  <c r="D338" i="10"/>
  <c r="B340" i="10"/>
  <c r="C338" i="10"/>
  <c r="C339" i="10"/>
  <c r="A338" i="10"/>
  <c r="B339" i="10"/>
  <c r="A512" i="10"/>
  <c r="C513" i="10"/>
  <c r="C514" i="10"/>
  <c r="D512" i="10"/>
  <c r="A513" i="10"/>
  <c r="A514" i="10"/>
  <c r="B513" i="10"/>
  <c r="D513" i="10"/>
  <c r="B514" i="10"/>
  <c r="C512" i="10"/>
  <c r="B512" i="10"/>
  <c r="D514" i="10"/>
  <c r="I244" i="10"/>
  <c r="C249" i="10"/>
  <c r="D249" i="10"/>
  <c r="A248" i="10"/>
  <c r="D248" i="10"/>
  <c r="B248" i="10"/>
  <c r="A249" i="10"/>
  <c r="C248" i="10"/>
  <c r="B249" i="10"/>
  <c r="I534" i="10"/>
  <c r="B539" i="10"/>
  <c r="B541" i="10"/>
  <c r="C538" i="10"/>
  <c r="C539" i="10"/>
  <c r="D541" i="10"/>
  <c r="D538" i="10"/>
  <c r="C540" i="10"/>
  <c r="D539" i="10"/>
  <c r="A538" i="10"/>
  <c r="B540" i="10"/>
  <c r="D540" i="10"/>
  <c r="A539" i="10"/>
  <c r="A541" i="10"/>
  <c r="C541" i="10"/>
  <c r="A540" i="10"/>
  <c r="I302" i="10"/>
  <c r="B307" i="10"/>
  <c r="C306" i="10"/>
  <c r="D309" i="10"/>
  <c r="C308" i="10"/>
  <c r="B308" i="10"/>
  <c r="B309" i="10"/>
  <c r="C307" i="10"/>
  <c r="D307" i="10"/>
  <c r="A306" i="10"/>
  <c r="D308" i="10"/>
  <c r="A307" i="10"/>
  <c r="A309" i="10"/>
  <c r="D306" i="10"/>
  <c r="B306" i="10"/>
  <c r="C309" i="10"/>
  <c r="A308" i="10"/>
  <c r="I476" i="10"/>
  <c r="C483" i="10"/>
  <c r="B484" i="10"/>
  <c r="D484" i="10"/>
  <c r="A484" i="10"/>
  <c r="D483" i="10"/>
  <c r="A482" i="10"/>
  <c r="B483" i="10"/>
  <c r="D482" i="10"/>
  <c r="A483" i="10"/>
  <c r="C484" i="10"/>
  <c r="B482" i="10"/>
  <c r="C482" i="10"/>
  <c r="A231" i="10"/>
  <c r="B231" i="10"/>
  <c r="C230" i="10"/>
  <c r="C231" i="10"/>
  <c r="D230" i="10"/>
  <c r="A230" i="10"/>
  <c r="D231" i="10"/>
  <c r="B230" i="10"/>
  <c r="A165" i="10"/>
  <c r="B162" i="10"/>
  <c r="B164" i="10"/>
  <c r="C161" i="10"/>
  <c r="D164" i="10"/>
  <c r="B163" i="10"/>
  <c r="C165" i="10"/>
  <c r="B165" i="10"/>
  <c r="C162" i="10"/>
  <c r="C164" i="10"/>
  <c r="D161" i="10"/>
  <c r="D162" i="10"/>
  <c r="D163" i="10"/>
  <c r="D165" i="10"/>
  <c r="A164" i="10"/>
  <c r="C163" i="10"/>
  <c r="A162" i="10"/>
  <c r="A161" i="10"/>
  <c r="B161" i="10"/>
  <c r="A163" i="10"/>
  <c r="I360" i="10"/>
  <c r="C364" i="10"/>
  <c r="A364" i="10"/>
  <c r="D364" i="10"/>
  <c r="B364" i="10"/>
  <c r="I447" i="10"/>
  <c r="B452" i="10"/>
  <c r="C451" i="10"/>
  <c r="D451" i="10"/>
  <c r="C452" i="10"/>
  <c r="D452" i="10"/>
  <c r="A451" i="10"/>
  <c r="A452" i="10"/>
  <c r="B451" i="10"/>
  <c r="I331" i="10"/>
  <c r="A337" i="10"/>
  <c r="C336" i="10"/>
  <c r="D335" i="10"/>
  <c r="D336" i="10"/>
  <c r="A335" i="10"/>
  <c r="B337" i="10"/>
  <c r="C337" i="10"/>
  <c r="B335" i="10"/>
  <c r="A336" i="10"/>
  <c r="D337" i="10"/>
  <c r="B336" i="10"/>
  <c r="C335" i="10"/>
  <c r="A511" i="10"/>
  <c r="C510" i="10"/>
  <c r="C509" i="10"/>
  <c r="D509" i="10"/>
  <c r="D510" i="10"/>
  <c r="A509" i="10"/>
  <c r="A508" i="10"/>
  <c r="B508" i="10"/>
  <c r="C511" i="10"/>
  <c r="B511" i="10"/>
  <c r="C508" i="10"/>
  <c r="B509" i="10"/>
  <c r="A510" i="10"/>
  <c r="D511" i="10"/>
  <c r="B510" i="10"/>
  <c r="D508" i="10"/>
  <c r="I186" i="10"/>
  <c r="C191" i="10"/>
  <c r="D191" i="10"/>
  <c r="A190" i="10"/>
  <c r="C190" i="10"/>
  <c r="B190" i="10"/>
  <c r="D190" i="10"/>
  <c r="A192" i="10"/>
  <c r="A191" i="10"/>
  <c r="D192" i="10"/>
  <c r="C192" i="10"/>
  <c r="B192" i="10"/>
  <c r="B191" i="10"/>
  <c r="C279" i="10"/>
  <c r="A280" i="10"/>
  <c r="B281" i="10"/>
  <c r="C280" i="10"/>
  <c r="B280" i="10"/>
  <c r="D278" i="10"/>
  <c r="D280" i="10"/>
  <c r="A279" i="10"/>
  <c r="D279" i="10"/>
  <c r="A278" i="10"/>
  <c r="B278" i="10"/>
  <c r="B279" i="10"/>
  <c r="C281" i="10"/>
  <c r="C278" i="10"/>
  <c r="D281" i="10"/>
  <c r="A281" i="10"/>
  <c r="A277" i="10"/>
  <c r="C277" i="10"/>
  <c r="D277" i="10"/>
  <c r="B277" i="10"/>
  <c r="A481" i="10"/>
  <c r="D481" i="10"/>
  <c r="B481" i="10"/>
  <c r="C481" i="10"/>
  <c r="I273" i="10"/>
  <c r="C276" i="10"/>
  <c r="D276" i="10"/>
  <c r="D334" i="10"/>
  <c r="D450" i="10"/>
  <c r="C334" i="10"/>
  <c r="A450" i="10"/>
  <c r="B450" i="10"/>
  <c r="C363" i="10"/>
  <c r="D363" i="10"/>
  <c r="I157" i="10"/>
  <c r="C160" i="10"/>
  <c r="B160" i="10"/>
  <c r="A160" i="10"/>
  <c r="D160" i="10"/>
  <c r="A363" i="10"/>
  <c r="B276" i="10"/>
  <c r="A276" i="10"/>
  <c r="B363" i="10"/>
  <c r="A247" i="10"/>
  <c r="B247" i="10"/>
  <c r="C139" i="10"/>
  <c r="A139" i="10"/>
  <c r="C141" i="10"/>
  <c r="C138" i="10"/>
  <c r="A144" i="10"/>
  <c r="B142" i="10"/>
  <c r="B138" i="10"/>
  <c r="C247" i="10"/>
  <c r="A141" i="10"/>
  <c r="D141" i="10"/>
  <c r="B139" i="10"/>
  <c r="D143" i="10"/>
  <c r="B144" i="10"/>
  <c r="D142" i="10"/>
  <c r="C142" i="10"/>
  <c r="D138" i="10"/>
  <c r="B141" i="10"/>
  <c r="D139" i="10"/>
  <c r="A138" i="10"/>
  <c r="D112" i="10"/>
  <c r="A103" i="10"/>
  <c r="A115" i="10"/>
  <c r="C111" i="10"/>
  <c r="B112" i="10"/>
  <c r="C110" i="10"/>
  <c r="A189" i="10"/>
  <c r="A479" i="10"/>
  <c r="B480" i="10"/>
  <c r="B109" i="10"/>
  <c r="B189" i="10"/>
  <c r="C480" i="10"/>
  <c r="B108" i="10"/>
  <c r="C102" i="10"/>
  <c r="C305" i="10"/>
  <c r="C189" i="10"/>
  <c r="B115" i="10"/>
  <c r="A111" i="10"/>
  <c r="A108" i="10"/>
  <c r="D110" i="10"/>
  <c r="B105" i="10"/>
  <c r="B110" i="10"/>
  <c r="A305" i="10"/>
  <c r="A104" i="10"/>
  <c r="B111" i="10"/>
  <c r="B107" i="10"/>
  <c r="D479" i="10"/>
  <c r="C105" i="10"/>
  <c r="D113" i="10"/>
  <c r="D108" i="10"/>
  <c r="C479" i="10"/>
  <c r="D537" i="10"/>
  <c r="D102" i="10"/>
  <c r="B114" i="10"/>
  <c r="C109" i="10"/>
  <c r="D114" i="10"/>
  <c r="A107" i="10"/>
  <c r="C113" i="10"/>
  <c r="A143" i="10"/>
  <c r="C143" i="10"/>
  <c r="A142" i="10"/>
  <c r="D140" i="10"/>
  <c r="B537" i="10"/>
  <c r="C112" i="10"/>
  <c r="C106" i="10"/>
  <c r="B102" i="10"/>
  <c r="D107" i="10"/>
  <c r="A110" i="10"/>
  <c r="B305" i="10"/>
  <c r="B479" i="10"/>
  <c r="D109" i="10"/>
  <c r="A106" i="10"/>
  <c r="A112" i="10"/>
  <c r="A102" i="10"/>
  <c r="D105" i="10"/>
  <c r="C114" i="10"/>
  <c r="C108" i="10"/>
  <c r="B106" i="10"/>
  <c r="C104" i="10"/>
  <c r="B103" i="10"/>
  <c r="D115" i="10"/>
  <c r="A114" i="10"/>
  <c r="A105" i="10"/>
  <c r="A113" i="10"/>
  <c r="D106" i="10"/>
  <c r="B104" i="10"/>
  <c r="A109" i="10"/>
  <c r="B334" i="10"/>
  <c r="D305" i="10"/>
  <c r="C140" i="10"/>
  <c r="D144" i="10"/>
  <c r="B143" i="10"/>
  <c r="B140" i="10"/>
  <c r="D480" i="10"/>
  <c r="A537" i="10"/>
  <c r="C115" i="10"/>
  <c r="D104" i="10"/>
  <c r="C103" i="10"/>
  <c r="D111" i="10"/>
  <c r="D103" i="10"/>
  <c r="B113" i="10"/>
  <c r="C107" i="10"/>
  <c r="A334" i="10"/>
  <c r="C144" i="10"/>
  <c r="A140" i="10"/>
  <c r="D189" i="10"/>
  <c r="D247" i="10"/>
  <c r="A480" i="10"/>
  <c r="C537" i="10"/>
  <c r="D18" i="10"/>
  <c r="D17" i="10"/>
  <c r="B48" i="10"/>
  <c r="C48" i="10"/>
  <c r="C49" i="10"/>
  <c r="D48" i="10"/>
  <c r="A49" i="10"/>
  <c r="D49" i="10"/>
  <c r="A48" i="10"/>
  <c r="B49" i="10"/>
  <c r="H26" i="1"/>
  <c r="F26" i="1"/>
  <c r="G26" i="1"/>
  <c r="I26" i="1"/>
  <c r="B46" i="10"/>
  <c r="C45" i="10"/>
  <c r="C46" i="10"/>
  <c r="B45" i="10"/>
  <c r="D45" i="10"/>
  <c r="A45" i="10"/>
  <c r="C47" i="10"/>
  <c r="A47" i="10"/>
  <c r="B47" i="10"/>
  <c r="D47" i="10"/>
  <c r="D46" i="10"/>
  <c r="A46" i="10"/>
  <c r="E393" i="10" l="1"/>
  <c r="E394" i="10" s="1"/>
  <c r="E395" i="10" s="1"/>
  <c r="E396" i="10" s="1"/>
  <c r="E397" i="10" s="1"/>
  <c r="E398" i="10" s="1"/>
  <c r="E399" i="10" s="1"/>
  <c r="E400" i="10" s="1"/>
  <c r="E401" i="10" s="1"/>
  <c r="E402" i="10" s="1"/>
  <c r="E403" i="10" s="1"/>
  <c r="E404" i="10" s="1"/>
  <c r="E405" i="10" s="1"/>
  <c r="E160" i="10"/>
  <c r="E161" i="10" s="1"/>
  <c r="E162" i="10" s="1"/>
  <c r="E163" i="10" s="1"/>
  <c r="E164" i="10" s="1"/>
  <c r="E165" i="10" s="1"/>
  <c r="E166" i="10" s="1"/>
  <c r="E167" i="10" s="1"/>
  <c r="E168" i="10" s="1"/>
  <c r="E169" i="10" s="1"/>
  <c r="E170" i="10" s="1"/>
  <c r="E171" i="10" s="1"/>
  <c r="E172" i="10" s="1"/>
  <c r="E173" i="10" s="1"/>
  <c r="E537" i="10"/>
  <c r="B229" i="10"/>
  <c r="A229" i="10"/>
  <c r="D229" i="10"/>
  <c r="C229" i="10"/>
  <c r="E450" i="10"/>
  <c r="E451" i="10" s="1"/>
  <c r="E452" i="10" s="1"/>
  <c r="E453" i="10" s="1"/>
  <c r="E454" i="10" s="1"/>
  <c r="E455" i="10" s="1"/>
  <c r="E456" i="10" s="1"/>
  <c r="E457" i="10" s="1"/>
  <c r="E458" i="10" s="1"/>
  <c r="E459" i="10" s="1"/>
  <c r="E460" i="10" s="1"/>
  <c r="E461" i="10" s="1"/>
  <c r="E462" i="10" s="1"/>
  <c r="E463" i="10" s="1"/>
  <c r="E102" i="10"/>
  <c r="E103" i="10" s="1"/>
  <c r="E104" i="10" s="1"/>
  <c r="E73" i="10"/>
  <c r="F73" i="10" s="1"/>
  <c r="F89" i="10"/>
  <c r="D226" i="10"/>
  <c r="D227" i="10"/>
  <c r="A228" i="10"/>
  <c r="B228" i="10"/>
  <c r="C227" i="10"/>
  <c r="C228" i="10"/>
  <c r="H25" i="1"/>
  <c r="I25" i="1"/>
  <c r="H24" i="1"/>
  <c r="F24" i="1"/>
  <c r="G24" i="1"/>
  <c r="G25" i="1"/>
  <c r="A227" i="10"/>
  <c r="I24" i="1"/>
  <c r="D228" i="10"/>
  <c r="F25" i="1"/>
  <c r="B227" i="10"/>
  <c r="B226" i="10"/>
  <c r="A226" i="10"/>
  <c r="C226" i="10"/>
  <c r="E508" i="10"/>
  <c r="E509" i="10" s="1"/>
  <c r="F509" i="10" s="1"/>
  <c r="E421" i="10"/>
  <c r="F421" i="10" s="1"/>
  <c r="D225" i="10"/>
  <c r="B225" i="10"/>
  <c r="A225" i="10"/>
  <c r="C225" i="10"/>
  <c r="F437" i="10"/>
  <c r="J7" i="1"/>
  <c r="H21" i="1"/>
  <c r="C44" i="10"/>
  <c r="F60" i="10" s="1"/>
  <c r="A44" i="10"/>
  <c r="B44" i="10"/>
  <c r="D218" i="10"/>
  <c r="B220" i="10"/>
  <c r="B223" i="10"/>
  <c r="A223" i="10"/>
  <c r="A220" i="10"/>
  <c r="D223" i="10"/>
  <c r="C221" i="10"/>
  <c r="D221" i="10"/>
  <c r="B222" i="10"/>
  <c r="D222" i="10"/>
  <c r="A224" i="10"/>
  <c r="A219" i="10"/>
  <c r="C220" i="10"/>
  <c r="D224" i="10"/>
  <c r="B221" i="10"/>
  <c r="A221" i="10"/>
  <c r="B219" i="10"/>
  <c r="C224" i="10"/>
  <c r="D219" i="10"/>
  <c r="D220" i="10"/>
  <c r="B224" i="10"/>
  <c r="C222" i="10"/>
  <c r="C219" i="10"/>
  <c r="C223" i="10"/>
  <c r="A222" i="10"/>
  <c r="A218" i="10"/>
  <c r="B218" i="10"/>
  <c r="I215" i="10"/>
  <c r="C218" i="10"/>
  <c r="F20" i="1"/>
  <c r="H22" i="1"/>
  <c r="I19" i="1"/>
  <c r="F22" i="1"/>
  <c r="G22" i="1"/>
  <c r="H20" i="1"/>
  <c r="G23" i="1"/>
  <c r="G20" i="1"/>
  <c r="I20" i="1"/>
  <c r="F19" i="1"/>
  <c r="F23" i="1"/>
  <c r="F21" i="1"/>
  <c r="H19" i="1"/>
  <c r="H23" i="1"/>
  <c r="G21" i="1"/>
  <c r="G19" i="1"/>
  <c r="I18" i="1"/>
  <c r="H17" i="1"/>
  <c r="G18" i="1"/>
  <c r="F17" i="1"/>
  <c r="I17" i="1"/>
  <c r="G17" i="1"/>
  <c r="H18" i="1"/>
  <c r="F18" i="1"/>
  <c r="E305" i="10"/>
  <c r="E306" i="10" s="1"/>
  <c r="E307" i="10" s="1"/>
  <c r="E308" i="10" s="1"/>
  <c r="E309" i="10" s="1"/>
  <c r="E310" i="10" s="1"/>
  <c r="E311" i="10" s="1"/>
  <c r="E312" i="10" s="1"/>
  <c r="E313" i="10" s="1"/>
  <c r="E314" i="10" s="1"/>
  <c r="E315" i="10" s="1"/>
  <c r="E316" i="10" s="1"/>
  <c r="E317" i="10" s="1"/>
  <c r="E318" i="10" s="1"/>
  <c r="I16" i="1"/>
  <c r="F16" i="1"/>
  <c r="G16" i="1"/>
  <c r="J8" i="1"/>
  <c r="F553" i="10"/>
  <c r="F263" i="10"/>
  <c r="F321" i="10"/>
  <c r="F524" i="10"/>
  <c r="F350" i="10"/>
  <c r="F176" i="10"/>
  <c r="F292" i="10"/>
  <c r="F379" i="10"/>
  <c r="F205" i="10"/>
  <c r="F466" i="10"/>
  <c r="E334" i="10"/>
  <c r="E335" i="10" s="1"/>
  <c r="F335" i="10" s="1"/>
  <c r="E189" i="10"/>
  <c r="E190" i="10" s="1"/>
  <c r="E191" i="10" s="1"/>
  <c r="E192" i="10" s="1"/>
  <c r="E193" i="10" s="1"/>
  <c r="E194" i="10" s="1"/>
  <c r="E195" i="10" s="1"/>
  <c r="E196" i="10" s="1"/>
  <c r="E197" i="10" s="1"/>
  <c r="E198" i="10" s="1"/>
  <c r="E199" i="10" s="1"/>
  <c r="E200" i="10" s="1"/>
  <c r="E201" i="10" s="1"/>
  <c r="E202" i="10" s="1"/>
  <c r="F393" i="10"/>
  <c r="E363" i="10"/>
  <c r="E364" i="10" s="1"/>
  <c r="E365" i="10" s="1"/>
  <c r="E366" i="10" s="1"/>
  <c r="E367" i="10" s="1"/>
  <c r="E368" i="10" s="1"/>
  <c r="E369" i="10" s="1"/>
  <c r="E370" i="10" s="1"/>
  <c r="E371" i="10" s="1"/>
  <c r="E372" i="10" s="1"/>
  <c r="E373" i="10" s="1"/>
  <c r="E374" i="10" s="1"/>
  <c r="E375" i="10" s="1"/>
  <c r="E376" i="10" s="1"/>
  <c r="E247" i="10"/>
  <c r="E248" i="10" s="1"/>
  <c r="F248" i="10" s="1"/>
  <c r="E276" i="10"/>
  <c r="E538" i="10"/>
  <c r="E539" i="10" s="1"/>
  <c r="E540" i="10" s="1"/>
  <c r="E541" i="10" s="1"/>
  <c r="E542" i="10" s="1"/>
  <c r="E543" i="10" s="1"/>
  <c r="E544" i="10" s="1"/>
  <c r="E545" i="10" s="1"/>
  <c r="E546" i="10" s="1"/>
  <c r="E547" i="10" s="1"/>
  <c r="E548" i="10" s="1"/>
  <c r="E549" i="10" s="1"/>
  <c r="E550" i="10" s="1"/>
  <c r="E479" i="10"/>
  <c r="E480" i="10" s="1"/>
  <c r="E481" i="10" s="1"/>
  <c r="E482" i="10" s="1"/>
  <c r="E483" i="10" s="1"/>
  <c r="E484" i="10" s="1"/>
  <c r="E485" i="10" s="1"/>
  <c r="E486" i="10" s="1"/>
  <c r="E487" i="10" s="1"/>
  <c r="E488" i="10" s="1"/>
  <c r="E489" i="10" s="1"/>
  <c r="E490" i="10" s="1"/>
  <c r="E491" i="10" s="1"/>
  <c r="E492" i="10" s="1"/>
  <c r="F495" i="10"/>
  <c r="F118" i="10"/>
  <c r="B27" i="10"/>
  <c r="B23" i="10"/>
  <c r="C14" i="10"/>
  <c r="B24" i="10"/>
  <c r="B25" i="10"/>
  <c r="D15" i="10"/>
  <c r="D14" i="10"/>
  <c r="B21" i="10"/>
  <c r="C18" i="10"/>
  <c r="D20" i="10"/>
  <c r="D25" i="10"/>
  <c r="B22" i="10"/>
  <c r="C15" i="10"/>
  <c r="B17" i="10"/>
  <c r="B18" i="10"/>
  <c r="A27" i="10"/>
  <c r="C26" i="10"/>
  <c r="D22" i="10"/>
  <c r="B19" i="10"/>
  <c r="D16" i="10"/>
  <c r="A23" i="10"/>
  <c r="B15" i="10"/>
  <c r="B20" i="10"/>
  <c r="B16" i="10"/>
  <c r="A17" i="10"/>
  <c r="A26" i="10"/>
  <c r="A24" i="10"/>
  <c r="C23" i="10"/>
  <c r="D19" i="10"/>
  <c r="A20" i="10"/>
  <c r="D21" i="10"/>
  <c r="D26" i="10"/>
  <c r="D24" i="10"/>
  <c r="A21" i="10"/>
  <c r="C20" i="10"/>
  <c r="C25" i="10"/>
  <c r="A25" i="10"/>
  <c r="C16" i="10"/>
  <c r="C24" i="10"/>
  <c r="C21" i="10"/>
  <c r="A14" i="10"/>
  <c r="A15" i="10"/>
  <c r="C17" i="10"/>
  <c r="A18" i="10"/>
  <c r="D23" i="10"/>
  <c r="C22" i="10"/>
  <c r="A22" i="10"/>
  <c r="A16" i="10"/>
  <c r="C27" i="10"/>
  <c r="D27" i="10"/>
  <c r="B26" i="10"/>
  <c r="C19" i="10"/>
  <c r="A19" i="10"/>
  <c r="H16" i="1" l="1"/>
  <c r="K32" i="1" s="1"/>
  <c r="J16" i="1"/>
  <c r="J17" i="1"/>
  <c r="E74" i="10"/>
  <c r="E75" i="10" s="1"/>
  <c r="F75" i="10" s="1"/>
  <c r="E105" i="10"/>
  <c r="E106" i="10" s="1"/>
  <c r="E422" i="10"/>
  <c r="E423" i="10" s="1"/>
  <c r="E424" i="10" s="1"/>
  <c r="E425" i="10" s="1"/>
  <c r="E426" i="10" s="1"/>
  <c r="E427" i="10" s="1"/>
  <c r="E428" i="10" s="1"/>
  <c r="E429" i="10" s="1"/>
  <c r="E430" i="10" s="1"/>
  <c r="E431" i="10" s="1"/>
  <c r="E432" i="10" s="1"/>
  <c r="E433" i="10" s="1"/>
  <c r="E434" i="10" s="1"/>
  <c r="E218" i="10"/>
  <c r="E219" i="10" s="1"/>
  <c r="F219" i="10" s="1"/>
  <c r="F234" i="10"/>
  <c r="E44" i="10"/>
  <c r="E45" i="10" s="1"/>
  <c r="F508" i="10"/>
  <c r="E510" i="10"/>
  <c r="E511" i="10" s="1"/>
  <c r="E512" i="10" s="1"/>
  <c r="E513" i="10" s="1"/>
  <c r="E514" i="10" s="1"/>
  <c r="E515" i="10" s="1"/>
  <c r="E516" i="10" s="1"/>
  <c r="E517" i="10" s="1"/>
  <c r="E518" i="10" s="1"/>
  <c r="E519" i="10" s="1"/>
  <c r="E520" i="10" s="1"/>
  <c r="E521" i="10" s="1"/>
  <c r="F190" i="10"/>
  <c r="F189" i="10"/>
  <c r="F247" i="10"/>
  <c r="F305" i="10"/>
  <c r="F451" i="10"/>
  <c r="F450" i="10"/>
  <c r="F334" i="10"/>
  <c r="E336" i="10"/>
  <c r="E337" i="10" s="1"/>
  <c r="E338" i="10" s="1"/>
  <c r="E339" i="10" s="1"/>
  <c r="E340" i="10" s="1"/>
  <c r="E341" i="10" s="1"/>
  <c r="E342" i="10" s="1"/>
  <c r="E343" i="10" s="1"/>
  <c r="E344" i="10" s="1"/>
  <c r="E345" i="10" s="1"/>
  <c r="E346" i="10" s="1"/>
  <c r="E347" i="10" s="1"/>
  <c r="F306" i="10"/>
  <c r="F161" i="10"/>
  <c r="F160" i="10"/>
  <c r="F363" i="10"/>
  <c r="F364" i="10"/>
  <c r="F102" i="10"/>
  <c r="E249" i="10"/>
  <c r="E250" i="10" s="1"/>
  <c r="E251" i="10" s="1"/>
  <c r="E252" i="10" s="1"/>
  <c r="E253" i="10" s="1"/>
  <c r="E254" i="10" s="1"/>
  <c r="E255" i="10" s="1"/>
  <c r="E256" i="10" s="1"/>
  <c r="E257" i="10" s="1"/>
  <c r="E258" i="10" s="1"/>
  <c r="E259" i="10" s="1"/>
  <c r="E260" i="10" s="1"/>
  <c r="E277" i="10"/>
  <c r="F276" i="10"/>
  <c r="F538" i="10"/>
  <c r="F537" i="10"/>
  <c r="F103" i="10"/>
  <c r="F480" i="10"/>
  <c r="F479" i="10"/>
  <c r="F30" i="10"/>
  <c r="N131" i="4"/>
  <c r="Q130" i="4"/>
  <c r="J18" i="1" l="1"/>
  <c r="J19" i="1"/>
  <c r="Q138" i="4"/>
  <c r="P138" i="4" s="1"/>
  <c r="Q152" i="4"/>
  <c r="P152" i="4" s="1"/>
  <c r="Q139" i="4"/>
  <c r="P139" i="4" s="1"/>
  <c r="Q134" i="4"/>
  <c r="P134" i="4" s="1"/>
  <c r="Q143" i="4"/>
  <c r="P143" i="4" s="1"/>
  <c r="Q133" i="4"/>
  <c r="P133" i="4" s="1"/>
  <c r="Q149" i="4"/>
  <c r="P149" i="4" s="1"/>
  <c r="Q132" i="4"/>
  <c r="P132" i="4" s="1"/>
  <c r="Q148" i="4"/>
  <c r="P148" i="4" s="1"/>
  <c r="Q131" i="4"/>
  <c r="P131" i="4" s="1"/>
  <c r="Q147" i="4"/>
  <c r="P147" i="4" s="1"/>
  <c r="Q137" i="4"/>
  <c r="P137" i="4" s="1"/>
  <c r="Q146" i="4"/>
  <c r="P146" i="4" s="1"/>
  <c r="Q144" i="4"/>
  <c r="P144" i="4" s="1"/>
  <c r="Q140" i="4"/>
  <c r="P140" i="4" s="1"/>
  <c r="Q145" i="4"/>
  <c r="P145" i="4" s="1"/>
  <c r="N143" i="4"/>
  <c r="K5527" i="6"/>
  <c r="K5595" i="6"/>
  <c r="K5731" i="6"/>
  <c r="K5765" i="6"/>
  <c r="K5799" i="6"/>
  <c r="K5629" i="6"/>
  <c r="K5680" i="6"/>
  <c r="K5782" i="6"/>
  <c r="K5544" i="6"/>
  <c r="K5578" i="6"/>
  <c r="K5663" i="6"/>
  <c r="K5714" i="6"/>
  <c r="K5816" i="6"/>
  <c r="K5561" i="6"/>
  <c r="K5646" i="6"/>
  <c r="K5612" i="6"/>
  <c r="K5697" i="6"/>
  <c r="K5748" i="6"/>
  <c r="K5530" i="6"/>
  <c r="K5547" i="6"/>
  <c r="K5564" i="6"/>
  <c r="K5581" i="6"/>
  <c r="K5598" i="6"/>
  <c r="K5615" i="6"/>
  <c r="K5632" i="6"/>
  <c r="K5649" i="6"/>
  <c r="K5666" i="6"/>
  <c r="K5683" i="6"/>
  <c r="K5700" i="6"/>
  <c r="K5717" i="6"/>
  <c r="K5734" i="6"/>
  <c r="K5751" i="6"/>
  <c r="K5768" i="6"/>
  <c r="K5785" i="6"/>
  <c r="K5802" i="6"/>
  <c r="K5819" i="6"/>
  <c r="K5533" i="6"/>
  <c r="K5550" i="6"/>
  <c r="K5567" i="6"/>
  <c r="K5584" i="6"/>
  <c r="K5601" i="6"/>
  <c r="K5618" i="6"/>
  <c r="K5635" i="6"/>
  <c r="K5652" i="6"/>
  <c r="K5669" i="6"/>
  <c r="K5686" i="6"/>
  <c r="K5703" i="6"/>
  <c r="K5720" i="6"/>
  <c r="K5737" i="6"/>
  <c r="K5754" i="6"/>
  <c r="K5771" i="6"/>
  <c r="K5788" i="6"/>
  <c r="K5805" i="6"/>
  <c r="K5822" i="6"/>
  <c r="J5529" i="6"/>
  <c r="J5546" i="6"/>
  <c r="J5563" i="6"/>
  <c r="J5580" i="6"/>
  <c r="J5597" i="6"/>
  <c r="J5614" i="6"/>
  <c r="J5631" i="6"/>
  <c r="J5648" i="6"/>
  <c r="J5665" i="6"/>
  <c r="J5682" i="6"/>
  <c r="J5699" i="6"/>
  <c r="J5716" i="6"/>
  <c r="J5733" i="6"/>
  <c r="J5750" i="6"/>
  <c r="J5767" i="6"/>
  <c r="J5784" i="6"/>
  <c r="J5801" i="6"/>
  <c r="J5818" i="6"/>
  <c r="K5529" i="6"/>
  <c r="K5546" i="6"/>
  <c r="K5563" i="6"/>
  <c r="K5580" i="6"/>
  <c r="K5597" i="6"/>
  <c r="K5614" i="6"/>
  <c r="K5631" i="6"/>
  <c r="K5648" i="6"/>
  <c r="K5665" i="6"/>
  <c r="K5682" i="6"/>
  <c r="K5699" i="6"/>
  <c r="K5716" i="6"/>
  <c r="K5733" i="6"/>
  <c r="K5750" i="6"/>
  <c r="K5767" i="6"/>
  <c r="K5784" i="6"/>
  <c r="K5801" i="6"/>
  <c r="K5818" i="6"/>
  <c r="K5634" i="6"/>
  <c r="K5651" i="6"/>
  <c r="K5685" i="6"/>
  <c r="K5702" i="6"/>
  <c r="K5549" i="6"/>
  <c r="K5753" i="6"/>
  <c r="K5617" i="6"/>
  <c r="K5770" i="6"/>
  <c r="K5821" i="6"/>
  <c r="K5583" i="6"/>
  <c r="K5668" i="6"/>
  <c r="K5736" i="6"/>
  <c r="K5532" i="6"/>
  <c r="K5566" i="6"/>
  <c r="K5600" i="6"/>
  <c r="K5719" i="6"/>
  <c r="K5804" i="6"/>
  <c r="K5787" i="6"/>
  <c r="K5524" i="6"/>
  <c r="K5541" i="6"/>
  <c r="K5558" i="6"/>
  <c r="K5575" i="6"/>
  <c r="K5592" i="6"/>
  <c r="K5609" i="6"/>
  <c r="K5626" i="6"/>
  <c r="K5643" i="6"/>
  <c r="K5660" i="6"/>
  <c r="K5677" i="6"/>
  <c r="K5694" i="6"/>
  <c r="K5711" i="6"/>
  <c r="K5728" i="6"/>
  <c r="K5745" i="6"/>
  <c r="K5762" i="6"/>
  <c r="K5779" i="6"/>
  <c r="K5796" i="6"/>
  <c r="K5813" i="6"/>
  <c r="J5523" i="6"/>
  <c r="J5540" i="6"/>
  <c r="J5557" i="6"/>
  <c r="J5574" i="6"/>
  <c r="J5591" i="6"/>
  <c r="J5608" i="6"/>
  <c r="J5625" i="6"/>
  <c r="J5642" i="6"/>
  <c r="J5659" i="6"/>
  <c r="I128" i="10" s="1" a="1"/>
  <c r="J5676" i="6"/>
  <c r="J5693" i="6"/>
  <c r="J5710" i="6"/>
  <c r="J5727" i="6"/>
  <c r="J5744" i="6"/>
  <c r="J5761" i="6"/>
  <c r="J5778" i="6"/>
  <c r="J5795" i="6"/>
  <c r="J5812" i="6"/>
  <c r="J5527" i="6"/>
  <c r="J5544" i="6"/>
  <c r="J5561" i="6"/>
  <c r="J5578" i="6"/>
  <c r="J5595" i="6"/>
  <c r="J5612" i="6"/>
  <c r="J5629" i="6"/>
  <c r="J5646" i="6"/>
  <c r="J5663" i="6"/>
  <c r="J5680" i="6"/>
  <c r="J5697" i="6"/>
  <c r="J5714" i="6"/>
  <c r="J5731" i="6"/>
  <c r="J5748" i="6"/>
  <c r="J5765" i="6"/>
  <c r="J5782" i="6"/>
  <c r="J5799" i="6"/>
  <c r="J5816" i="6"/>
  <c r="J5530" i="6"/>
  <c r="J5547" i="6"/>
  <c r="J5564" i="6"/>
  <c r="J5581" i="6"/>
  <c r="J5598" i="6"/>
  <c r="J5615" i="6"/>
  <c r="J5632" i="6"/>
  <c r="J5649" i="6"/>
  <c r="J5666" i="6"/>
  <c r="J5683" i="6"/>
  <c r="J5700" i="6"/>
  <c r="J5717" i="6"/>
  <c r="J5734" i="6"/>
  <c r="J5751" i="6"/>
  <c r="J5768" i="6"/>
  <c r="J5785" i="6"/>
  <c r="J5802" i="6"/>
  <c r="J5819" i="6"/>
  <c r="J5528" i="6"/>
  <c r="J5545" i="6"/>
  <c r="J5562" i="6"/>
  <c r="J5579" i="6"/>
  <c r="J5596" i="6"/>
  <c r="J5613" i="6"/>
  <c r="J5630" i="6"/>
  <c r="J5647" i="6"/>
  <c r="J5664" i="6"/>
  <c r="J5681" i="6"/>
  <c r="J5698" i="6"/>
  <c r="J5715" i="6"/>
  <c r="J5732" i="6"/>
  <c r="J5749" i="6"/>
  <c r="J5766" i="6"/>
  <c r="J5783" i="6"/>
  <c r="J5800" i="6"/>
  <c r="J5817" i="6"/>
  <c r="K5528" i="6"/>
  <c r="K5545" i="6"/>
  <c r="K5562" i="6"/>
  <c r="K5579" i="6"/>
  <c r="K5596" i="6"/>
  <c r="K5613" i="6"/>
  <c r="K5630" i="6"/>
  <c r="K5647" i="6"/>
  <c r="K5664" i="6"/>
  <c r="K5681" i="6"/>
  <c r="K5698" i="6"/>
  <c r="K5715" i="6"/>
  <c r="K5732" i="6"/>
  <c r="K5749" i="6"/>
  <c r="K5766" i="6"/>
  <c r="K5783" i="6"/>
  <c r="K5800" i="6"/>
  <c r="K5817" i="6"/>
  <c r="K5534" i="6"/>
  <c r="K5551" i="6"/>
  <c r="K5568" i="6"/>
  <c r="K5585" i="6"/>
  <c r="K5602" i="6"/>
  <c r="K5619" i="6"/>
  <c r="K5636" i="6"/>
  <c r="K5653" i="6"/>
  <c r="K5670" i="6"/>
  <c r="K5687" i="6"/>
  <c r="K5704" i="6"/>
  <c r="K5721" i="6"/>
  <c r="K5738" i="6"/>
  <c r="K5755" i="6"/>
  <c r="K5772" i="6"/>
  <c r="K5789" i="6"/>
  <c r="K5806" i="6"/>
  <c r="K5823" i="6"/>
  <c r="J5526" i="6"/>
  <c r="J5543" i="6"/>
  <c r="J5560" i="6"/>
  <c r="J5577" i="6"/>
  <c r="J5594" i="6"/>
  <c r="J5611" i="6"/>
  <c r="J5628" i="6"/>
  <c r="J5645" i="6"/>
  <c r="J5662" i="6"/>
  <c r="J5679" i="6"/>
  <c r="J5696" i="6"/>
  <c r="J5713" i="6"/>
  <c r="J5730" i="6"/>
  <c r="J5747" i="6"/>
  <c r="J5764" i="6"/>
  <c r="J5781" i="6"/>
  <c r="J5798" i="6"/>
  <c r="J5815" i="6"/>
  <c r="K5815" i="6"/>
  <c r="K5526" i="6"/>
  <c r="K5543" i="6"/>
  <c r="K5560" i="6"/>
  <c r="K5577" i="6"/>
  <c r="K5594" i="6"/>
  <c r="K5611" i="6"/>
  <c r="K5628" i="6"/>
  <c r="K5645" i="6"/>
  <c r="K5662" i="6"/>
  <c r="K5679" i="6"/>
  <c r="K5696" i="6"/>
  <c r="K5713" i="6"/>
  <c r="K5730" i="6"/>
  <c r="K5747" i="6"/>
  <c r="K5764" i="6"/>
  <c r="K5781" i="6"/>
  <c r="K5798" i="6"/>
  <c r="K5531" i="6"/>
  <c r="K5548" i="6"/>
  <c r="K5565" i="6"/>
  <c r="K5582" i="6"/>
  <c r="K5599" i="6"/>
  <c r="K5616" i="6"/>
  <c r="K5633" i="6"/>
  <c r="K5650" i="6"/>
  <c r="K5667" i="6"/>
  <c r="K5684" i="6"/>
  <c r="K5701" i="6"/>
  <c r="K5718" i="6"/>
  <c r="K5735" i="6"/>
  <c r="K5752" i="6"/>
  <c r="K5769" i="6"/>
  <c r="K5786" i="6"/>
  <c r="K5803" i="6"/>
  <c r="K5820" i="6"/>
  <c r="K5557" i="6"/>
  <c r="K5591" i="6"/>
  <c r="K5727" i="6"/>
  <c r="K5812" i="6"/>
  <c r="K5540" i="6"/>
  <c r="K5625" i="6"/>
  <c r="K5710" i="6"/>
  <c r="K5744" i="6"/>
  <c r="K5778" i="6"/>
  <c r="K5608" i="6"/>
  <c r="K5693" i="6"/>
  <c r="K5795" i="6"/>
  <c r="K5642" i="6"/>
  <c r="K5676" i="6"/>
  <c r="K5761" i="6"/>
  <c r="K5523" i="6"/>
  <c r="K5574" i="6"/>
  <c r="K5659" i="6"/>
  <c r="J5525" i="6"/>
  <c r="J5542" i="6"/>
  <c r="J5559" i="6"/>
  <c r="J5576" i="6"/>
  <c r="J5593" i="6"/>
  <c r="J5610" i="6"/>
  <c r="J5627" i="6"/>
  <c r="J5644" i="6"/>
  <c r="J5661" i="6"/>
  <c r="J5678" i="6"/>
  <c r="J5695" i="6"/>
  <c r="J5712" i="6"/>
  <c r="J5729" i="6"/>
  <c r="J5746" i="6"/>
  <c r="J5763" i="6"/>
  <c r="J5780" i="6"/>
  <c r="J5797" i="6"/>
  <c r="J5814" i="6"/>
  <c r="K5525" i="6"/>
  <c r="K5542" i="6"/>
  <c r="K5559" i="6"/>
  <c r="K5576" i="6"/>
  <c r="K5593" i="6"/>
  <c r="K5610" i="6"/>
  <c r="K5627" i="6"/>
  <c r="K5644" i="6"/>
  <c r="K5661" i="6"/>
  <c r="K5678" i="6"/>
  <c r="K5695" i="6"/>
  <c r="K5712" i="6"/>
  <c r="K5729" i="6"/>
  <c r="K5746" i="6"/>
  <c r="K5763" i="6"/>
  <c r="K5780" i="6"/>
  <c r="K5797" i="6"/>
  <c r="K5814" i="6"/>
  <c r="K5537" i="6"/>
  <c r="K5554" i="6"/>
  <c r="K5571" i="6"/>
  <c r="K5588" i="6"/>
  <c r="K5605" i="6"/>
  <c r="K5622" i="6"/>
  <c r="K5639" i="6"/>
  <c r="K5656" i="6"/>
  <c r="K5673" i="6"/>
  <c r="K5690" i="6"/>
  <c r="K5707" i="6"/>
  <c r="K5724" i="6"/>
  <c r="K5741" i="6"/>
  <c r="K5758" i="6"/>
  <c r="K5775" i="6"/>
  <c r="K5792" i="6"/>
  <c r="K5809" i="6"/>
  <c r="K5826" i="6"/>
  <c r="J5524" i="6"/>
  <c r="J5541" i="6"/>
  <c r="J5558" i="6"/>
  <c r="J5575" i="6"/>
  <c r="J5592" i="6"/>
  <c r="J5609" i="6"/>
  <c r="J5626" i="6"/>
  <c r="J5643" i="6"/>
  <c r="J5660" i="6"/>
  <c r="J5677" i="6"/>
  <c r="J5694" i="6"/>
  <c r="J5711" i="6"/>
  <c r="J5728" i="6"/>
  <c r="J5745" i="6"/>
  <c r="J5762" i="6"/>
  <c r="J5779" i="6"/>
  <c r="J5796" i="6"/>
  <c r="J5813" i="6"/>
  <c r="K5535" i="6"/>
  <c r="K5552" i="6"/>
  <c r="K5569" i="6"/>
  <c r="K5586" i="6"/>
  <c r="K5603" i="6"/>
  <c r="K5620" i="6"/>
  <c r="K5637" i="6"/>
  <c r="K5654" i="6"/>
  <c r="K5671" i="6"/>
  <c r="K5688" i="6"/>
  <c r="K5705" i="6"/>
  <c r="K5722" i="6"/>
  <c r="K5739" i="6"/>
  <c r="K5756" i="6"/>
  <c r="K5773" i="6"/>
  <c r="K5790" i="6"/>
  <c r="K5807" i="6"/>
  <c r="K5824" i="6"/>
  <c r="K5536" i="6"/>
  <c r="K5553" i="6"/>
  <c r="K5570" i="6"/>
  <c r="K5587" i="6"/>
  <c r="K5604" i="6"/>
  <c r="K5621" i="6"/>
  <c r="K5638" i="6"/>
  <c r="K5655" i="6"/>
  <c r="K5672" i="6"/>
  <c r="K5689" i="6"/>
  <c r="K5706" i="6"/>
  <c r="K5723" i="6"/>
  <c r="K5740" i="6"/>
  <c r="K5757" i="6"/>
  <c r="K5774" i="6"/>
  <c r="K5791" i="6"/>
  <c r="K5808" i="6"/>
  <c r="K5825" i="6"/>
  <c r="J5862" i="6"/>
  <c r="J6022" i="6"/>
  <c r="J6182" i="6"/>
  <c r="J6002" i="6"/>
  <c r="J6162" i="6"/>
  <c r="J5842" i="6"/>
  <c r="J5982" i="6"/>
  <c r="J6142" i="6"/>
  <c r="J5942" i="6"/>
  <c r="J6102" i="6"/>
  <c r="J5922" i="6"/>
  <c r="J6082" i="6"/>
  <c r="J5902" i="6"/>
  <c r="J6042" i="6"/>
  <c r="J6202" i="6"/>
  <c r="J6062" i="6"/>
  <c r="J6122" i="6"/>
  <c r="J5962" i="6"/>
  <c r="J5882" i="6"/>
  <c r="J5940" i="6"/>
  <c r="J6100" i="6"/>
  <c r="J5920" i="6"/>
  <c r="J6080" i="6"/>
  <c r="J5880" i="6"/>
  <c r="J5900" i="6"/>
  <c r="J6060" i="6"/>
  <c r="J5860" i="6"/>
  <c r="J6020" i="6"/>
  <c r="J6180" i="6"/>
  <c r="J6000" i="6"/>
  <c r="J6160" i="6"/>
  <c r="J5840" i="6"/>
  <c r="J6040" i="6"/>
  <c r="J6200" i="6"/>
  <c r="J6140" i="6"/>
  <c r="J5980" i="6"/>
  <c r="J5960" i="6"/>
  <c r="J6120" i="6"/>
  <c r="J5985" i="6"/>
  <c r="J6145" i="6"/>
  <c r="J5965" i="6"/>
  <c r="J6125" i="6"/>
  <c r="J5925" i="6"/>
  <c r="J6105" i="6"/>
  <c r="J5945" i="6"/>
  <c r="J5905" i="6"/>
  <c r="J6065" i="6"/>
  <c r="J6045" i="6"/>
  <c r="J6205" i="6"/>
  <c r="J5865" i="6"/>
  <c r="J5885" i="6"/>
  <c r="J6025" i="6"/>
  <c r="J6185" i="6"/>
  <c r="J5845" i="6"/>
  <c r="J6005" i="6"/>
  <c r="J6165" i="6"/>
  <c r="J6085" i="6"/>
  <c r="J5981" i="6"/>
  <c r="J6141" i="6"/>
  <c r="J5961" i="6"/>
  <c r="J6121" i="6"/>
  <c r="J5921" i="6"/>
  <c r="J5941" i="6"/>
  <c r="J6101" i="6"/>
  <c r="J5901" i="6"/>
  <c r="J6061" i="6"/>
  <c r="J5881" i="6"/>
  <c r="J6041" i="6"/>
  <c r="J6201" i="6"/>
  <c r="J5861" i="6"/>
  <c r="J6001" i="6"/>
  <c r="J6161" i="6"/>
  <c r="J5841" i="6"/>
  <c r="J6081" i="6"/>
  <c r="J6021" i="6"/>
  <c r="J6181" i="6"/>
  <c r="J5899" i="6"/>
  <c r="J6059" i="6"/>
  <c r="J5879" i="6"/>
  <c r="J6039" i="6"/>
  <c r="J6199" i="6"/>
  <c r="J5839" i="6"/>
  <c r="J6179" i="6"/>
  <c r="J5859" i="6"/>
  <c r="J6019" i="6"/>
  <c r="J5979" i="6"/>
  <c r="J6139" i="6"/>
  <c r="J5959" i="6"/>
  <c r="J6119" i="6"/>
  <c r="J5939" i="6"/>
  <c r="J6099" i="6"/>
  <c r="J6079" i="6"/>
  <c r="J5999" i="6"/>
  <c r="J6159" i="6"/>
  <c r="J5919" i="6"/>
  <c r="J5903" i="6"/>
  <c r="J6063" i="6"/>
  <c r="J5883" i="6"/>
  <c r="J6043" i="6"/>
  <c r="J5843" i="6"/>
  <c r="J6203" i="6"/>
  <c r="J5863" i="6"/>
  <c r="J6023" i="6"/>
  <c r="J6183" i="6"/>
  <c r="J5983" i="6"/>
  <c r="J6143" i="6"/>
  <c r="J5963" i="6"/>
  <c r="J6123" i="6"/>
  <c r="J5923" i="6"/>
  <c r="J6003" i="6"/>
  <c r="J5943" i="6"/>
  <c r="J6163" i="6"/>
  <c r="J6103" i="6"/>
  <c r="J6083" i="6"/>
  <c r="J5866" i="6"/>
  <c r="J6026" i="6"/>
  <c r="J6186" i="6"/>
  <c r="J5846" i="6"/>
  <c r="J6006" i="6"/>
  <c r="J6166" i="6"/>
  <c r="J6146" i="6"/>
  <c r="J5986" i="6"/>
  <c r="J5946" i="6"/>
  <c r="J6106" i="6"/>
  <c r="J5906" i="6"/>
  <c r="J5926" i="6"/>
  <c r="J6086" i="6"/>
  <c r="J6126" i="6"/>
  <c r="J5966" i="6"/>
  <c r="J6066" i="6"/>
  <c r="J5886" i="6"/>
  <c r="J6046" i="6"/>
  <c r="J6206" i="6"/>
  <c r="J5944" i="6"/>
  <c r="J6104" i="6"/>
  <c r="J5924" i="6"/>
  <c r="J6084" i="6"/>
  <c r="J5884" i="6"/>
  <c r="J5904" i="6"/>
  <c r="J6064" i="6"/>
  <c r="J5864" i="6"/>
  <c r="J6024" i="6"/>
  <c r="J6184" i="6"/>
  <c r="J5844" i="6"/>
  <c r="J6004" i="6"/>
  <c r="J6164" i="6"/>
  <c r="J5964" i="6"/>
  <c r="J6124" i="6"/>
  <c r="J6044" i="6"/>
  <c r="J6204" i="6"/>
  <c r="J5984" i="6"/>
  <c r="J6144" i="6"/>
  <c r="J5589" i="6"/>
  <c r="J5725" i="6"/>
  <c r="J5606" i="6"/>
  <c r="J5742" i="6"/>
  <c r="J5623" i="6"/>
  <c r="J5759" i="6"/>
  <c r="J5572" i="6"/>
  <c r="J5640" i="6"/>
  <c r="J5776" i="6"/>
  <c r="J5657" i="6"/>
  <c r="J5793" i="6"/>
  <c r="J5538" i="6"/>
  <c r="J5674" i="6"/>
  <c r="J5810" i="6"/>
  <c r="J5708" i="6"/>
  <c r="J5555" i="6"/>
  <c r="J5691" i="6"/>
  <c r="J5827" i="6"/>
  <c r="J5571" i="6"/>
  <c r="J5639" i="6"/>
  <c r="J5707" i="6"/>
  <c r="J5775" i="6"/>
  <c r="J5588" i="6"/>
  <c r="J5656" i="6"/>
  <c r="J5724" i="6"/>
  <c r="J5792" i="6"/>
  <c r="J5537" i="6"/>
  <c r="J5605" i="6"/>
  <c r="J5673" i="6"/>
  <c r="J5741" i="6"/>
  <c r="J5809" i="6"/>
  <c r="J5554" i="6"/>
  <c r="J5622" i="6"/>
  <c r="J5690" i="6"/>
  <c r="J5758" i="6"/>
  <c r="J5826" i="6"/>
  <c r="J5655" i="6"/>
  <c r="J5791" i="6"/>
  <c r="J5570" i="6"/>
  <c r="J5706" i="6"/>
  <c r="J5621" i="6"/>
  <c r="J5757" i="6"/>
  <c r="J5536" i="6"/>
  <c r="J5672" i="6"/>
  <c r="J5808" i="6"/>
  <c r="J5604" i="6"/>
  <c r="J5587" i="6"/>
  <c r="J5723" i="6"/>
  <c r="J5638" i="6"/>
  <c r="J5774" i="6"/>
  <c r="J5553" i="6"/>
  <c r="J5689" i="6"/>
  <c r="J5825" i="6"/>
  <c r="J5740" i="6"/>
  <c r="J5535" i="6"/>
  <c r="J5569" i="6"/>
  <c r="J5603" i="6"/>
  <c r="J5637" i="6"/>
  <c r="J5671" i="6"/>
  <c r="J5705" i="6"/>
  <c r="J5739" i="6"/>
  <c r="J5773" i="6"/>
  <c r="J5807" i="6"/>
  <c r="J5552" i="6"/>
  <c r="J5586" i="6"/>
  <c r="J5620" i="6"/>
  <c r="J5654" i="6"/>
  <c r="J5688" i="6"/>
  <c r="J5722" i="6"/>
  <c r="J5756" i="6"/>
  <c r="J5790" i="6"/>
  <c r="J5824" i="6"/>
  <c r="J5585" i="6"/>
  <c r="J5721" i="6"/>
  <c r="J5636" i="6"/>
  <c r="J5534" i="6"/>
  <c r="J5670" i="6"/>
  <c r="J5806" i="6"/>
  <c r="J5619" i="6"/>
  <c r="J5755" i="6"/>
  <c r="J5772" i="6"/>
  <c r="J5568" i="6"/>
  <c r="J5704" i="6"/>
  <c r="J5789" i="6"/>
  <c r="J5653" i="6"/>
  <c r="J5602" i="6"/>
  <c r="J5738" i="6"/>
  <c r="J5551" i="6"/>
  <c r="J5687" i="6"/>
  <c r="J5823" i="6"/>
  <c r="J5533" i="6"/>
  <c r="J5601" i="6"/>
  <c r="J5669" i="6"/>
  <c r="J5737" i="6"/>
  <c r="J5805" i="6"/>
  <c r="J5584" i="6"/>
  <c r="J5652" i="6"/>
  <c r="J5720" i="6"/>
  <c r="J5788" i="6"/>
  <c r="J5567" i="6"/>
  <c r="J5635" i="6"/>
  <c r="J5703" i="6"/>
  <c r="J5771" i="6"/>
  <c r="J5550" i="6"/>
  <c r="J5618" i="6"/>
  <c r="J5686" i="6"/>
  <c r="J5754" i="6"/>
  <c r="J5822" i="6"/>
  <c r="J5651" i="6"/>
  <c r="J5787" i="6"/>
  <c r="J5532" i="6"/>
  <c r="J5634" i="6"/>
  <c r="J5770" i="6"/>
  <c r="J5617" i="6"/>
  <c r="J5753" i="6"/>
  <c r="J5668" i="6"/>
  <c r="J5600" i="6"/>
  <c r="J5736" i="6"/>
  <c r="J5583" i="6"/>
  <c r="J5719" i="6"/>
  <c r="J5804" i="6"/>
  <c r="J5566" i="6"/>
  <c r="J5702" i="6"/>
  <c r="J5549" i="6"/>
  <c r="J5685" i="6"/>
  <c r="J5821" i="6"/>
  <c r="J5582" i="6"/>
  <c r="J5701" i="6"/>
  <c r="J5820" i="6"/>
  <c r="J5565" i="6"/>
  <c r="J5667" i="6"/>
  <c r="J5548" i="6"/>
  <c r="J5684" i="6"/>
  <c r="J5735" i="6"/>
  <c r="J5633" i="6"/>
  <c r="J5616" i="6"/>
  <c r="J5650" i="6"/>
  <c r="J5752" i="6"/>
  <c r="J5769" i="6"/>
  <c r="J5786" i="6"/>
  <c r="J5599" i="6"/>
  <c r="J5531" i="6"/>
  <c r="J5718" i="6"/>
  <c r="J5803" i="6"/>
  <c r="E76" i="10"/>
  <c r="E77" i="10" s="1"/>
  <c r="E78" i="10" s="1"/>
  <c r="E79" i="10" s="1"/>
  <c r="E107" i="10"/>
  <c r="F422" i="10"/>
  <c r="F44" i="10"/>
  <c r="E46" i="10"/>
  <c r="F45" i="10"/>
  <c r="F218" i="10"/>
  <c r="E220" i="10"/>
  <c r="E221" i="10" s="1"/>
  <c r="E222" i="10" s="1"/>
  <c r="E223" i="10" s="1"/>
  <c r="E224" i="10" s="1"/>
  <c r="E225" i="10" s="1"/>
  <c r="E226" i="10" s="1"/>
  <c r="E227" i="10" s="1"/>
  <c r="E228" i="10" s="1"/>
  <c r="E229" i="10" s="1"/>
  <c r="E230" i="10" s="1"/>
  <c r="E231" i="10" s="1"/>
  <c r="F277" i="10"/>
  <c r="E278" i="10"/>
  <c r="E279" i="10" s="1"/>
  <c r="E280" i="10" s="1"/>
  <c r="E281" i="10" s="1"/>
  <c r="E282" i="10" s="1"/>
  <c r="E283" i="10" s="1"/>
  <c r="E284" i="10" s="1"/>
  <c r="E285" i="10" s="1"/>
  <c r="E286" i="10" s="1"/>
  <c r="E287" i="10" s="1"/>
  <c r="E288" i="10" s="1"/>
  <c r="E289" i="10" s="1"/>
  <c r="J20" i="1" l="1"/>
  <c r="J21" i="1" s="1"/>
  <c r="J22" i="1" s="1"/>
  <c r="J23" i="1" s="1"/>
  <c r="B137" i="10"/>
  <c r="A137" i="10"/>
  <c r="E137" i="10" s="1"/>
  <c r="C137" i="10"/>
  <c r="D137" i="10"/>
  <c r="C136" i="10"/>
  <c r="A136" i="10"/>
  <c r="D136" i="10"/>
  <c r="B136" i="10"/>
  <c r="I128" i="10"/>
  <c r="A132" i="10"/>
  <c r="C134" i="10"/>
  <c r="D132" i="10"/>
  <c r="D135" i="10"/>
  <c r="D131" i="10"/>
  <c r="C132" i="10"/>
  <c r="B134" i="10"/>
  <c r="B132" i="10"/>
  <c r="D134" i="10"/>
  <c r="A135" i="10"/>
  <c r="A131" i="10"/>
  <c r="B135" i="10"/>
  <c r="B131" i="10"/>
  <c r="B133" i="10"/>
  <c r="D133" i="10"/>
  <c r="A133" i="10"/>
  <c r="C135" i="10"/>
  <c r="A134" i="10"/>
  <c r="C131" i="10"/>
  <c r="C133" i="10"/>
  <c r="E108" i="10"/>
  <c r="E80" i="10"/>
  <c r="E47" i="10"/>
  <c r="F46" i="10"/>
  <c r="J24" i="1" l="1"/>
  <c r="E136" i="10"/>
  <c r="E133" i="10"/>
  <c r="E132" i="10"/>
  <c r="F132" i="10" s="1"/>
  <c r="F147" i="10"/>
  <c r="E131" i="10"/>
  <c r="F131" i="10" s="1"/>
  <c r="E134" i="10"/>
  <c r="E135" i="10"/>
  <c r="E109" i="10"/>
  <c r="E81" i="10"/>
  <c r="E82" i="10" s="1"/>
  <c r="E48" i="10"/>
  <c r="F47" i="10"/>
  <c r="J25" i="1" l="1"/>
  <c r="K21" i="1"/>
  <c r="E110" i="10"/>
  <c r="E111" i="10" s="1"/>
  <c r="E112" i="10" s="1"/>
  <c r="E113" i="10" s="1"/>
  <c r="E114" i="10" s="1"/>
  <c r="E115" i="10" s="1"/>
  <c r="E83" i="10"/>
  <c r="E84" i="10" s="1"/>
  <c r="E85" i="10" s="1"/>
  <c r="E86" i="10" s="1"/>
  <c r="E49" i="10"/>
  <c r="F48" i="10"/>
  <c r="J26" i="1" l="1"/>
  <c r="E50" i="10"/>
  <c r="F49" i="10"/>
  <c r="J27" i="1" l="1"/>
  <c r="J28" i="1" s="1"/>
  <c r="J29" i="1" s="1"/>
  <c r="J31" i="1" s="1"/>
  <c r="E51" i="10"/>
  <c r="F50" i="10"/>
  <c r="E52" i="10" l="1"/>
  <c r="F51" i="10"/>
  <c r="E53" i="10" l="1"/>
  <c r="F52" i="10"/>
  <c r="E54" i="10" l="1"/>
  <c r="F53" i="10"/>
  <c r="E55" i="10" l="1"/>
  <c r="F54" i="10"/>
  <c r="B14" i="10"/>
  <c r="E14" i="10" s="1"/>
  <c r="E15" i="10" l="1"/>
  <c r="E56" i="10"/>
  <c r="F55" i="10"/>
  <c r="E16" i="10" l="1"/>
  <c r="E17" i="10" s="1"/>
  <c r="E57" i="10"/>
  <c r="F56" i="10"/>
  <c r="F14" i="10"/>
  <c r="F15" i="10"/>
  <c r="E18" i="10" l="1"/>
  <c r="E19" i="10" s="1"/>
  <c r="E20" i="10" s="1"/>
  <c r="E21" i="10" s="1"/>
  <c r="E22" i="10" s="1"/>
  <c r="E23" i="10" s="1"/>
  <c r="E24" i="10" s="1"/>
  <c r="E25" i="10" s="1"/>
  <c r="E26" i="10" s="1"/>
  <c r="E27" i="10" s="1"/>
  <c r="F57" i="10"/>
  <c r="F59" i="10" s="1"/>
  <c r="F61" i="10" s="1"/>
  <c r="E59" i="10"/>
  <c r="E29" i="10" l="1"/>
  <c r="B39" i="10"/>
  <c r="B13" i="9" s="1"/>
  <c r="F76" i="10" l="1"/>
  <c r="F77" i="10" l="1"/>
  <c r="F78" i="10" l="1"/>
  <c r="F79" i="10" l="1"/>
  <c r="F80" i="10" l="1"/>
  <c r="F81" i="10" l="1"/>
  <c r="F82" i="10" l="1"/>
  <c r="F83" i="10" l="1"/>
  <c r="F84" i="10" l="1"/>
  <c r="F85" i="10" l="1"/>
  <c r="F86" i="10" l="1"/>
  <c r="F104" i="10" l="1"/>
  <c r="F105" i="10" l="1"/>
  <c r="F106" i="10" l="1"/>
  <c r="F107" i="10" l="1"/>
  <c r="F108" i="10" l="1"/>
  <c r="F109" i="10" l="1"/>
  <c r="F110" i="10" l="1"/>
  <c r="F111" i="10" l="1"/>
  <c r="F112" i="10" l="1"/>
  <c r="F113" i="10" l="1"/>
  <c r="F114" i="10" l="1"/>
  <c r="F115" i="10" l="1"/>
  <c r="F117" i="10" s="1"/>
  <c r="F119" i="10" s="1"/>
  <c r="E117" i="10"/>
  <c r="B97" i="10" l="1"/>
  <c r="B12" i="9" s="1"/>
  <c r="F133" i="10"/>
  <c r="F134" i="10" l="1"/>
  <c r="F135" i="10" l="1"/>
  <c r="F136" i="10" l="1"/>
  <c r="F137" i="10" l="1"/>
  <c r="F138" i="10" l="1"/>
  <c r="F139" i="10" l="1"/>
  <c r="F140" i="10" l="1"/>
  <c r="F141" i="10" l="1"/>
  <c r="F142" i="10" l="1"/>
  <c r="F143" i="10" l="1"/>
  <c r="F144" i="10" l="1"/>
  <c r="F146" i="10" s="1"/>
  <c r="F148" i="10" s="1"/>
  <c r="E146" i="10"/>
  <c r="F162" i="10" l="1"/>
  <c r="B126" i="10"/>
  <c r="B15" i="9" s="1"/>
  <c r="F163" i="10" l="1"/>
  <c r="F164" i="10" l="1"/>
  <c r="F165" i="10" l="1"/>
  <c r="F166" i="10" l="1"/>
  <c r="F167" i="10" l="1"/>
  <c r="F168" i="10" l="1"/>
  <c r="F169" i="10" l="1"/>
  <c r="F170" i="10" l="1"/>
  <c r="F171" i="10" l="1"/>
  <c r="F172" i="10" l="1"/>
  <c r="F173" i="10" l="1"/>
  <c r="F175" i="10" s="1"/>
  <c r="F177" i="10" s="1"/>
  <c r="E175" i="10"/>
  <c r="F191" i="10" l="1"/>
  <c r="B155" i="10"/>
  <c r="B5" i="9" s="1"/>
  <c r="F192" i="10" l="1"/>
  <c r="F193" i="10" l="1"/>
  <c r="F194" i="10" l="1"/>
  <c r="F195" i="10" l="1"/>
  <c r="F196" i="10" l="1"/>
  <c r="F197" i="10" l="1"/>
  <c r="F198" i="10" l="1"/>
  <c r="F199" i="10" l="1"/>
  <c r="F200" i="10" l="1"/>
  <c r="F201" i="10" l="1"/>
  <c r="F202" i="10" l="1"/>
  <c r="F204" i="10" s="1"/>
  <c r="F206" i="10" s="1"/>
  <c r="E204" i="10"/>
  <c r="F220" i="10" l="1"/>
  <c r="B184" i="10"/>
  <c r="B11" i="9" s="1"/>
  <c r="F221" i="10" l="1"/>
  <c r="F222" i="10" l="1"/>
  <c r="F223" i="10" l="1"/>
  <c r="F224" i="10" l="1"/>
  <c r="F225" i="10" l="1"/>
  <c r="F226" i="10" l="1"/>
  <c r="F227" i="10" l="1"/>
  <c r="F228" i="10" l="1"/>
  <c r="F229" i="10" l="1"/>
  <c r="F230" i="10" l="1"/>
  <c r="F231" i="10" l="1"/>
  <c r="F233" i="10" s="1"/>
  <c r="F235" i="10" s="1"/>
  <c r="E233" i="10"/>
  <c r="F249" i="10" l="1"/>
  <c r="B213" i="10"/>
  <c r="B18" i="9" s="1"/>
  <c r="F250" i="10" l="1"/>
  <c r="F251" i="10" l="1"/>
  <c r="F252" i="10" l="1"/>
  <c r="F253" i="10" l="1"/>
  <c r="F254" i="10" l="1"/>
  <c r="F255" i="10" l="1"/>
  <c r="F256" i="10" l="1"/>
  <c r="F257" i="10" l="1"/>
  <c r="F258" i="10" l="1"/>
  <c r="F259" i="10" l="1"/>
  <c r="F260" i="10" l="1"/>
  <c r="F262" i="10" s="1"/>
  <c r="F264" i="10" s="1"/>
  <c r="E262" i="10"/>
  <c r="F278" i="10" l="1"/>
  <c r="B242" i="10"/>
  <c r="B20" i="9" s="1"/>
  <c r="F279" i="10" l="1"/>
  <c r="F280" i="10" l="1"/>
  <c r="F281" i="10" l="1"/>
  <c r="F282" i="10" l="1"/>
  <c r="F283" i="10" l="1"/>
  <c r="F284" i="10" l="1"/>
  <c r="F285" i="10" l="1"/>
  <c r="F286" i="10" l="1"/>
  <c r="F287" i="10" l="1"/>
  <c r="F288" i="10" l="1"/>
  <c r="F289" i="10" l="1"/>
  <c r="F291" i="10" s="1"/>
  <c r="F293" i="10" s="1"/>
  <c r="E291" i="10"/>
  <c r="F307" i="10" l="1"/>
  <c r="B271" i="10"/>
  <c r="B3" i="9" s="1"/>
  <c r="F308" i="10" l="1"/>
  <c r="F309" i="10" l="1"/>
  <c r="F310" i="10" l="1"/>
  <c r="F311" i="10" l="1"/>
  <c r="F312" i="10" l="1"/>
  <c r="F313" i="10" l="1"/>
  <c r="F314" i="10" l="1"/>
  <c r="F315" i="10" l="1"/>
  <c r="F316" i="10" l="1"/>
  <c r="F317" i="10" l="1"/>
  <c r="F318" i="10" l="1"/>
  <c r="F320" i="10" s="1"/>
  <c r="F322" i="10" s="1"/>
  <c r="E320" i="10"/>
  <c r="F336" i="10" l="1"/>
  <c r="B300" i="10"/>
  <c r="B19" i="9" s="1"/>
  <c r="F337" i="10" l="1"/>
  <c r="F338" i="10" l="1"/>
  <c r="F339" i="10" l="1"/>
  <c r="F340" i="10" l="1"/>
  <c r="F341" i="10" l="1"/>
  <c r="F342" i="10" l="1"/>
  <c r="F343" i="10" l="1"/>
  <c r="F344" i="10" l="1"/>
  <c r="F345" i="10" l="1"/>
  <c r="F346" i="10" l="1"/>
  <c r="F347" i="10" l="1"/>
  <c r="F349" i="10" s="1"/>
  <c r="F351" i="10" s="1"/>
  <c r="E349" i="10"/>
  <c r="F365" i="10" l="1"/>
  <c r="B329" i="10"/>
  <c r="B2" i="9" s="1"/>
  <c r="F366" i="10" l="1"/>
  <c r="F367" i="10" l="1"/>
  <c r="F368" i="10" l="1"/>
  <c r="F369" i="10" l="1"/>
  <c r="F370" i="10" l="1"/>
  <c r="F371" i="10" l="1"/>
  <c r="F372" i="10" l="1"/>
  <c r="F373" i="10" l="1"/>
  <c r="F374" i="10" l="1"/>
  <c r="F375" i="10" l="1"/>
  <c r="F376" i="10" l="1"/>
  <c r="F378" i="10" s="1"/>
  <c r="F380" i="10" s="1"/>
  <c r="E378" i="10"/>
  <c r="F394" i="10" l="1"/>
  <c r="B358" i="10"/>
  <c r="B10" i="9" s="1"/>
  <c r="F395" i="10" l="1"/>
  <c r="F396" i="10" l="1"/>
  <c r="F397" i="10" l="1"/>
  <c r="F398" i="10" l="1"/>
  <c r="F399" i="10" l="1"/>
  <c r="F400" i="10" l="1"/>
  <c r="F401" i="10" l="1"/>
  <c r="F402" i="10" l="1"/>
  <c r="F403" i="10" l="1"/>
  <c r="F404" i="10" l="1"/>
  <c r="F405" i="10" l="1"/>
  <c r="E407" i="10"/>
  <c r="F407" i="10" l="1"/>
  <c r="F409" i="10" s="1"/>
  <c r="B387" i="10" s="1"/>
  <c r="B16" i="9" s="1"/>
  <c r="F423" i="10"/>
  <c r="F424" i="10" l="1"/>
  <c r="F425" i="10" l="1"/>
  <c r="F426" i="10" l="1"/>
  <c r="F427" i="10" l="1"/>
  <c r="F428" i="10" l="1"/>
  <c r="F429" i="10" l="1"/>
  <c r="F430" i="10" l="1"/>
  <c r="F431" i="10" l="1"/>
  <c r="F432" i="10" l="1"/>
  <c r="F433" i="10" l="1"/>
  <c r="F434" i="10" l="1"/>
  <c r="F436" i="10" s="1"/>
  <c r="F438" i="10" s="1"/>
  <c r="E436" i="10"/>
  <c r="B416" i="10" l="1"/>
  <c r="B17" i="9" s="1"/>
  <c r="F452" i="10"/>
  <c r="F453" i="10" l="1"/>
  <c r="F454" i="10" l="1"/>
  <c r="F455" i="10" l="1"/>
  <c r="F456" i="10" l="1"/>
  <c r="F457" i="10" l="1"/>
  <c r="F458" i="10" l="1"/>
  <c r="F459" i="10" l="1"/>
  <c r="F460" i="10" l="1"/>
  <c r="F461" i="10" l="1"/>
  <c r="F462" i="10" l="1"/>
  <c r="F463" i="10" l="1"/>
  <c r="F465" i="10" s="1"/>
  <c r="F467" i="10" s="1"/>
  <c r="E465" i="10"/>
  <c r="B445" i="10" l="1"/>
  <c r="B6" i="9" s="1"/>
  <c r="F481" i="10"/>
  <c r="F482" i="10" l="1"/>
  <c r="F483" i="10" l="1"/>
  <c r="F484" i="10" l="1"/>
  <c r="F485" i="10" l="1"/>
  <c r="F486" i="10" l="1"/>
  <c r="F487" i="10" l="1"/>
  <c r="F488" i="10" l="1"/>
  <c r="F489" i="10" l="1"/>
  <c r="F490" i="10" l="1"/>
  <c r="F491" i="10" l="1"/>
  <c r="F492" i="10" l="1"/>
  <c r="F494" i="10" s="1"/>
  <c r="F496" i="10" s="1"/>
  <c r="E494" i="10"/>
  <c r="F510" i="10" l="1"/>
  <c r="B474" i="10"/>
  <c r="B14" i="9" s="1"/>
  <c r="F511" i="10" l="1"/>
  <c r="F512" i="10" l="1"/>
  <c r="F513" i="10" l="1"/>
  <c r="F514" i="10" l="1"/>
  <c r="F515" i="10" l="1"/>
  <c r="F516" i="10" l="1"/>
  <c r="F517" i="10" l="1"/>
  <c r="F518" i="10" l="1"/>
  <c r="F519" i="10" l="1"/>
  <c r="F520" i="10" l="1"/>
  <c r="F521" i="10" l="1"/>
  <c r="F523" i="10" s="1"/>
  <c r="F525" i="10" s="1"/>
  <c r="E523" i="10"/>
  <c r="F539" i="10" l="1"/>
  <c r="B503" i="10"/>
  <c r="B7" i="9" s="1"/>
  <c r="F540" i="10" l="1"/>
  <c r="F541" i="10" l="1"/>
  <c r="F542" i="10" l="1"/>
  <c r="F543" i="10" l="1"/>
  <c r="F544" i="10" l="1"/>
  <c r="F545" i="10" l="1"/>
  <c r="F546" i="10" l="1"/>
  <c r="F547" i="10" l="1"/>
  <c r="F548" i="10" l="1"/>
  <c r="F549" i="10" l="1"/>
  <c r="F550" i="10" l="1"/>
  <c r="F552" i="10" s="1"/>
  <c r="F554" i="10" s="1"/>
  <c r="E552" i="10"/>
  <c r="B532" i="10" l="1"/>
  <c r="B9" i="9" s="1"/>
  <c r="K16" i="1"/>
  <c r="K17" i="1"/>
  <c r="K18" i="1"/>
  <c r="K19" i="1"/>
  <c r="K20" i="1"/>
  <c r="K22" i="1" l="1"/>
  <c r="K23" i="1" l="1"/>
  <c r="K24" i="1"/>
  <c r="K25" i="1" l="1"/>
  <c r="K26" i="1"/>
  <c r="K27" i="1" l="1"/>
  <c r="K28" i="1"/>
  <c r="K29" i="1" l="1"/>
  <c r="K31" i="1" s="1"/>
  <c r="K33" i="1" s="1"/>
  <c r="G11" i="1" l="1"/>
  <c r="F74" i="10"/>
  <c r="F88" i="10" s="1"/>
  <c r="F90" i="10" s="1"/>
  <c r="E88" i="10"/>
  <c r="B68" i="10" l="1"/>
  <c r="B8" i="9" s="1"/>
  <c r="F16" i="10" l="1"/>
  <c r="F27" i="10"/>
  <c r="F19" i="10"/>
  <c r="F21" i="10"/>
  <c r="F20" i="10"/>
  <c r="F23" i="10"/>
  <c r="F22" i="10"/>
  <c r="F24" i="10"/>
  <c r="F17" i="10"/>
  <c r="F25" i="10"/>
  <c r="F18" i="10"/>
  <c r="F26" i="10"/>
  <c r="F29" i="10" l="1"/>
  <c r="F31" i="10" s="1"/>
  <c r="B9" i="10" s="1"/>
  <c r="B4" i="9" s="1"/>
  <c r="F4" i="9" s="1"/>
  <c r="F7" i="9" l="1"/>
  <c r="F15" i="9"/>
  <c r="F3" i="9"/>
  <c r="F20" i="9"/>
  <c r="F8" i="9"/>
  <c r="F6" i="9"/>
  <c r="F10" i="9"/>
  <c r="F5" i="9"/>
  <c r="F17" i="9"/>
  <c r="F2" i="9"/>
  <c r="F18" i="9"/>
  <c r="F13" i="9"/>
  <c r="F9" i="9"/>
  <c r="F14" i="9"/>
  <c r="F12" i="9"/>
  <c r="F16" i="9"/>
  <c r="F11" i="9"/>
  <c r="F19" i="9"/>
  <c r="D20" i="9" l="1"/>
  <c r="D19" i="9"/>
  <c r="E18" i="9"/>
  <c r="E19" i="9"/>
  <c r="D3" i="9"/>
  <c r="D18" i="9"/>
  <c r="E6" i="9"/>
  <c r="D15" i="9"/>
  <c r="E20" i="9"/>
  <c r="D2" i="9"/>
  <c r="D4" i="9"/>
  <c r="E4" i="9"/>
  <c r="E15" i="9"/>
  <c r="E14" i="9"/>
  <c r="E2" i="9"/>
  <c r="D6" i="9"/>
  <c r="E8" i="9"/>
  <c r="E5" i="9"/>
  <c r="E3" i="9"/>
  <c r="E16" i="9"/>
  <c r="D8" i="9"/>
  <c r="D13" i="9"/>
  <c r="D10" i="9"/>
  <c r="E7" i="9"/>
  <c r="E9" i="9"/>
  <c r="E11" i="9"/>
  <c r="E12" i="9"/>
  <c r="D14" i="9"/>
  <c r="D11" i="9"/>
  <c r="D12" i="9"/>
  <c r="E13" i="9"/>
  <c r="D5" i="9"/>
  <c r="E17" i="9"/>
  <c r="D7" i="9"/>
  <c r="D17" i="9"/>
  <c r="D9" i="9"/>
  <c r="E10" i="9"/>
  <c r="D16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<sst xmlns="http://schemas.openxmlformats.org/spreadsheetml/2006/main" count="46950" uniqueCount="707">
  <si>
    <t xml:space="preserve"> </t>
  </si>
  <si>
    <t xml:space="preserve">A calculadora elaborada pela Gerência de Petróleo, Gás e Naval da Firjan SENAI tem o intuito de simular a tarifa de gás natural e o valor total da fatura do consumidor, de acordo com a última deliberação vigente do respectivo estado selecionado.                                                                                                                                                                                                     </t>
  </si>
  <si>
    <t>Observações:</t>
  </si>
  <si>
    <t>Insira os dados abaixo para simulação do valor da sua tarifa.</t>
  </si>
  <si>
    <t>Segmento</t>
  </si>
  <si>
    <t>Distribuidora</t>
  </si>
  <si>
    <t>UF</t>
  </si>
  <si>
    <t>Agência Reguladora</t>
  </si>
  <si>
    <t>Faixa por volume x município x segmento</t>
  </si>
  <si>
    <t>Município</t>
  </si>
  <si>
    <t>Volume</t>
  </si>
  <si>
    <t>m³/dia</t>
  </si>
  <si>
    <t>Estado</t>
  </si>
  <si>
    <t>Agência Regularizadora</t>
  </si>
  <si>
    <t>Consumo</t>
  </si>
  <si>
    <t>Faixa Inicial</t>
  </si>
  <si>
    <t>Faixa Final</t>
  </si>
  <si>
    <t>Variável</t>
  </si>
  <si>
    <t>Fixo</t>
  </si>
  <si>
    <t>Tarifa Média</t>
  </si>
  <si>
    <t>R$/m³</t>
  </si>
  <si>
    <t>Faixa de Consumo (m³)</t>
  </si>
  <si>
    <t>Fixo                (R$/m³)</t>
  </si>
  <si>
    <t>Variável (R$/m³)</t>
  </si>
  <si>
    <t>Consumo      (m³)</t>
  </si>
  <si>
    <t>Valor na Faixa (R$)</t>
  </si>
  <si>
    <t>Subtotal</t>
  </si>
  <si>
    <t>Termo Fixo</t>
  </si>
  <si>
    <t>Total c/ impostos</t>
  </si>
  <si>
    <t>Município X Segmento (todas as faixas)</t>
  </si>
  <si>
    <t>Comparativo da Tarifa de Gás Natural por Distribuidora (R$/m³)</t>
  </si>
  <si>
    <t>ALGÁS (AL)</t>
  </si>
  <si>
    <t>BAHIAGÁS (BA)</t>
  </si>
  <si>
    <t>CEG (RJ)</t>
  </si>
  <si>
    <t>CEG RIO (RJ)</t>
  </si>
  <si>
    <t>CEGÁS (CE)</t>
  </si>
  <si>
    <t>CIGÁS (AM)</t>
  </si>
  <si>
    <t>COMGÁS (SP)</t>
  </si>
  <si>
    <t>COMPAGAS (PR)</t>
  </si>
  <si>
    <t>COPERGÁS (PE)</t>
  </si>
  <si>
    <t>ESGÁS (ES)</t>
  </si>
  <si>
    <t xml:space="preserve">GÁS BRASILIANO (SP) </t>
  </si>
  <si>
    <t>GASMIG (MG)</t>
  </si>
  <si>
    <t>MSGÁS (MS)</t>
  </si>
  <si>
    <t>Naturgy SPS (SP)</t>
  </si>
  <si>
    <t>PBGÁS (PB)</t>
  </si>
  <si>
    <t>POTIGÁS (RN)</t>
  </si>
  <si>
    <t>SCGÁS (SC)</t>
  </si>
  <si>
    <t>SERGÁS (SE)</t>
  </si>
  <si>
    <t>SULGÁS (RS)</t>
  </si>
  <si>
    <t>CEG</t>
  </si>
  <si>
    <t>Faixa de Consumo</t>
  </si>
  <si>
    <t>Tarifa Aplicada (R$)</t>
  </si>
  <si>
    <t>GASMIG</t>
  </si>
  <si>
    <t>COMGÁS</t>
  </si>
  <si>
    <t>Independente: Comercial e Industrial</t>
  </si>
  <si>
    <t>SP</t>
  </si>
  <si>
    <t>SE(FILTRO(Tabela1[CONSUMO];(Calculadora!$J$9&gt;=Tabela1[FAIXA INICIAL])*(Calculadora!$J$9&lt;=Tabela1[FAIXA FINAL])*(Calculadora!$G$7=Tabela1[SEGMENTO])*($B$499=Tabela1[DISTRIBUIDORA]);"")=""; H503;G503)</t>
  </si>
  <si>
    <t>GÁS BRASILIANO</t>
  </si>
  <si>
    <t>Independente: Comercial</t>
  </si>
  <si>
    <t>Naturgy SPS</t>
  </si>
  <si>
    <t>Independente: Residencial, Comercial e Industrial</t>
  </si>
  <si>
    <t>CEG RIO</t>
  </si>
  <si>
    <t>ESGÁS</t>
  </si>
  <si>
    <t>SCGÁS</t>
  </si>
  <si>
    <t>SULGÁS</t>
  </si>
  <si>
    <t>BAHIAGÁS</t>
  </si>
  <si>
    <t>SERGÁS</t>
  </si>
  <si>
    <t>ALGÁS</t>
  </si>
  <si>
    <t>COPERGÁS</t>
  </si>
  <si>
    <t>PBGÁS</t>
  </si>
  <si>
    <t>PB</t>
  </si>
  <si>
    <t>POTIGÁS</t>
  </si>
  <si>
    <t>CEGÁS</t>
  </si>
  <si>
    <t>CE</t>
  </si>
  <si>
    <t>MSGÁS</t>
  </si>
  <si>
    <t>CIGÁS</t>
  </si>
  <si>
    <t>COMPAGAS</t>
  </si>
  <si>
    <t>ESTADO</t>
  </si>
  <si>
    <t>MUNICÍPIO</t>
  </si>
  <si>
    <t>AGÊNCIA REGULADORA</t>
  </si>
  <si>
    <t>DISTRIBUIDORA</t>
  </si>
  <si>
    <t>SEGMENTO</t>
  </si>
  <si>
    <t>CONSUMO</t>
  </si>
  <si>
    <t>FAIXA INICIAL</t>
  </si>
  <si>
    <t>FAIXA FINAL</t>
  </si>
  <si>
    <t>VARIÁVEL</t>
  </si>
  <si>
    <t>FIXO</t>
  </si>
  <si>
    <t>OBS</t>
  </si>
  <si>
    <t>RJ</t>
  </si>
  <si>
    <t>Rio de Janeiro</t>
  </si>
  <si>
    <t>Angra dos Reis</t>
  </si>
  <si>
    <t>AGENERSA</t>
  </si>
  <si>
    <t>Residencial</t>
  </si>
  <si>
    <t>Mensal</t>
  </si>
  <si>
    <t>Comercial</t>
  </si>
  <si>
    <t>Industrial</t>
  </si>
  <si>
    <t>GNV</t>
  </si>
  <si>
    <t>Faixa Única</t>
  </si>
  <si>
    <t>ES</t>
  </si>
  <si>
    <t>Espírito Santo</t>
  </si>
  <si>
    <t>ARSP</t>
  </si>
  <si>
    <t>MG</t>
  </si>
  <si>
    <t>Minas Gerais</t>
  </si>
  <si>
    <t>SECRETARIA DE ESTADO DE DESENVOLVIMENTO ECONÔMICO</t>
  </si>
  <si>
    <t>PR</t>
  </si>
  <si>
    <t>Paraná</t>
  </si>
  <si>
    <t>AGEPAR</t>
  </si>
  <si>
    <t>Diário</t>
  </si>
  <si>
    <t>SC</t>
  </si>
  <si>
    <t>Santa Catarina</t>
  </si>
  <si>
    <t>ARESC</t>
  </si>
  <si>
    <t>ICMS 17%</t>
  </si>
  <si>
    <t>Amarela TG1</t>
  </si>
  <si>
    <t>RS</t>
  </si>
  <si>
    <t>Rio Grande do Sul</t>
  </si>
  <si>
    <t>AGERGS</t>
  </si>
  <si>
    <t>s/ tributos</t>
  </si>
  <si>
    <t>BA</t>
  </si>
  <si>
    <t>Bahia</t>
  </si>
  <si>
    <t>AGERBA</t>
  </si>
  <si>
    <t>SE</t>
  </si>
  <si>
    <t>Sergipe</t>
  </si>
  <si>
    <t>AGRESE</t>
  </si>
  <si>
    <t>Semanal</t>
  </si>
  <si>
    <t>AL</t>
  </si>
  <si>
    <t>Alagoas</t>
  </si>
  <si>
    <t>ARSAL</t>
  </si>
  <si>
    <t>PE</t>
  </si>
  <si>
    <t>Pernambuco</t>
  </si>
  <si>
    <t>ARPE</t>
  </si>
  <si>
    <t>Acima de 500 m³/dia</t>
  </si>
  <si>
    <t>Paraíba</t>
  </si>
  <si>
    <t>ARPB</t>
  </si>
  <si>
    <t>RN</t>
  </si>
  <si>
    <t>Rio Grande do Norte</t>
  </si>
  <si>
    <t>ARSEP</t>
  </si>
  <si>
    <t>ICMS 18%</t>
  </si>
  <si>
    <t>Ceará</t>
  </si>
  <si>
    <t>ARCE</t>
  </si>
  <si>
    <t>AM</t>
  </si>
  <si>
    <t>Amazonas</t>
  </si>
  <si>
    <t>ARSEPAM</t>
  </si>
  <si>
    <t>MS</t>
  </si>
  <si>
    <t>Mato Grosso do Sul</t>
  </si>
  <si>
    <t>AGEMS</t>
  </si>
  <si>
    <t>Belford Roxo</t>
  </si>
  <si>
    <t>Duque de Caxias</t>
  </si>
  <si>
    <t>Guapimirim</t>
  </si>
  <si>
    <t>Itaboraí</t>
  </si>
  <si>
    <t>Itaguaí</t>
  </si>
  <si>
    <t>Japeri</t>
  </si>
  <si>
    <t>Magé</t>
  </si>
  <si>
    <t>Mangaratiba</t>
  </si>
  <si>
    <t>Maricá</t>
  </si>
  <si>
    <t>Mesquita</t>
  </si>
  <si>
    <t>Nilópolis</t>
  </si>
  <si>
    <t>Niterói</t>
  </si>
  <si>
    <t>Nova Iguaçu</t>
  </si>
  <si>
    <t>Paracambi</t>
  </si>
  <si>
    <t>Queimados</t>
  </si>
  <si>
    <t>Seropédica</t>
  </si>
  <si>
    <t>São Gonçalo</t>
  </si>
  <si>
    <t>São João de Meriti</t>
  </si>
  <si>
    <t>Araruama</t>
  </si>
  <si>
    <t>Arraial do Cabo</t>
  </si>
  <si>
    <t>Barra do Piraí</t>
  </si>
  <si>
    <t>Barra Mansa</t>
  </si>
  <si>
    <t>Cabo Frio</t>
  </si>
  <si>
    <t>Cachoeira de Macacu</t>
  </si>
  <si>
    <t>Campos dos Goytacazes</t>
  </si>
  <si>
    <t>Carapebus</t>
  </si>
  <si>
    <t>Casimiro de Abreu</t>
  </si>
  <si>
    <t>Engenheiro Paulo de Frontin</t>
  </si>
  <si>
    <t>Iguaba Grande</t>
  </si>
  <si>
    <t>Itaipava</t>
  </si>
  <si>
    <t>Itaperuna</t>
  </si>
  <si>
    <t>Itatiaia</t>
  </si>
  <si>
    <t>Macaé</t>
  </si>
  <si>
    <t>Nova Friburgo</t>
  </si>
  <si>
    <t>Paraíba do Sul</t>
  </si>
  <si>
    <t>Paty do Alferes</t>
  </si>
  <si>
    <t>Petrópolis</t>
  </si>
  <si>
    <t>Piraí</t>
  </si>
  <si>
    <t>Porto Real</t>
  </si>
  <si>
    <t>Quissamã</t>
  </si>
  <si>
    <t>Resende</t>
  </si>
  <si>
    <t>Rio Bonito</t>
  </si>
  <si>
    <t>Rio das Flores</t>
  </si>
  <si>
    <t>Rio das Ostras</t>
  </si>
  <si>
    <t>Santo Antônio de Pádua</t>
  </si>
  <si>
    <t>Saquarema</t>
  </si>
  <si>
    <t>São Pedro d'Aldeia</t>
  </si>
  <si>
    <t>Teresópolis</t>
  </si>
  <si>
    <t>Três Rios</t>
  </si>
  <si>
    <t>Valença</t>
  </si>
  <si>
    <t>Vassouras</t>
  </si>
  <si>
    <t>Volta Redonda</t>
  </si>
  <si>
    <t>São Paulo</t>
  </si>
  <si>
    <t>ARSESP</t>
  </si>
  <si>
    <t>Aguaí</t>
  </si>
  <si>
    <t>Águas da Prata</t>
  </si>
  <si>
    <t>Águas de Lindóia</t>
  </si>
  <si>
    <t>Águas de São Pedro</t>
  </si>
  <si>
    <t>Americana</t>
  </si>
  <si>
    <t>Amparo</t>
  </si>
  <si>
    <t>Analândia</t>
  </si>
  <si>
    <t>Aparecida</t>
  </si>
  <si>
    <t>Arapeí</t>
  </si>
  <si>
    <t>Araras</t>
  </si>
  <si>
    <t>Areias</t>
  </si>
  <si>
    <t>Artur Nogueira</t>
  </si>
  <si>
    <t>Arujá</t>
  </si>
  <si>
    <t>Atibaia</t>
  </si>
  <si>
    <t>Bananal</t>
  </si>
  <si>
    <t>Barueri</t>
  </si>
  <si>
    <t>Bertioga</t>
  </si>
  <si>
    <t>Biritiba Mirim</t>
  </si>
  <si>
    <t>Bom Jesus dos Perdões</t>
  </si>
  <si>
    <t>Bragança Paulista</t>
  </si>
  <si>
    <t>Brotas</t>
  </si>
  <si>
    <t>Cabreúva</t>
  </si>
  <si>
    <t>Caçapava</t>
  </si>
  <si>
    <t>Cachoeira Paulista</t>
  </si>
  <si>
    <t>Caconde</t>
  </si>
  <si>
    <t>Caieiras</t>
  </si>
  <si>
    <t>Cajamar</t>
  </si>
  <si>
    <t>Campinas</t>
  </si>
  <si>
    <t>Campo Limpo Paulista</t>
  </si>
  <si>
    <t>Campos do Jordão</t>
  </si>
  <si>
    <t>Canas</t>
  </si>
  <si>
    <t>Capivarí</t>
  </si>
  <si>
    <t>Caraguatatuba</t>
  </si>
  <si>
    <t>Carapicuíba</t>
  </si>
  <si>
    <t>Casa Branca</t>
  </si>
  <si>
    <t>Charqueada</t>
  </si>
  <si>
    <t>Conchal</t>
  </si>
  <si>
    <t>Cordeirópolis</t>
  </si>
  <si>
    <t>Corumbataí</t>
  </si>
  <si>
    <t>Cosmópolis</t>
  </si>
  <si>
    <t>Cotia</t>
  </si>
  <si>
    <t>Cruzeiro</t>
  </si>
  <si>
    <t>Cubatão</t>
  </si>
  <si>
    <t>Cunha</t>
  </si>
  <si>
    <t>Diadema</t>
  </si>
  <si>
    <t>Divinolândia</t>
  </si>
  <si>
    <t>Elias Fausto</t>
  </si>
  <si>
    <t>Embú</t>
  </si>
  <si>
    <t>Embú-Guaçú</t>
  </si>
  <si>
    <t>Engenheiro Coelho</t>
  </si>
  <si>
    <t>Espírito Santo do Pinhal</t>
  </si>
  <si>
    <t>Estiva Gerbi</t>
  </si>
  <si>
    <t>Ferraz de Vasconcelos</t>
  </si>
  <si>
    <t>Francisco Morato</t>
  </si>
  <si>
    <t>Franco da Rocha</t>
  </si>
  <si>
    <t>Guararema</t>
  </si>
  <si>
    <t>Guaratinguetá</t>
  </si>
  <si>
    <t>Guarujá</t>
  </si>
  <si>
    <t>Guarulhos</t>
  </si>
  <si>
    <t>Holambra</t>
  </si>
  <si>
    <t>Hortolândia</t>
  </si>
  <si>
    <t>Igaratá</t>
  </si>
  <si>
    <t>Ilha Bela</t>
  </si>
  <si>
    <t>Indaiatuba</t>
  </si>
  <si>
    <t>Ipeúna</t>
  </si>
  <si>
    <t>Iracemápolis</t>
  </si>
  <si>
    <t>Itanhaém</t>
  </si>
  <si>
    <t>Itapecerica da Serra</t>
  </si>
  <si>
    <t>Itapevi</t>
  </si>
  <si>
    <t>Itapira</t>
  </si>
  <si>
    <t>Itaquaquecetuba</t>
  </si>
  <si>
    <t>Itatiba</t>
  </si>
  <si>
    <t>Itirapina</t>
  </si>
  <si>
    <t>Itobi</t>
  </si>
  <si>
    <t>Itupeva</t>
  </si>
  <si>
    <t>Jacareí</t>
  </si>
  <si>
    <t>Jaguariúna</t>
  </si>
  <si>
    <t>Jambeiro</t>
  </si>
  <si>
    <t>Jandira</t>
  </si>
  <si>
    <t>Jarinu</t>
  </si>
  <si>
    <t>Joanópolis</t>
  </si>
  <si>
    <t>Jundiaí</t>
  </si>
  <si>
    <t>Juquitiba</t>
  </si>
  <si>
    <t>Lagoinha</t>
  </si>
  <si>
    <t>Lavrinhas</t>
  </si>
  <si>
    <t>Leme</t>
  </si>
  <si>
    <t>Limeira</t>
  </si>
  <si>
    <t>Lindóia</t>
  </si>
  <si>
    <t>Lorena</t>
  </si>
  <si>
    <t>Louveira</t>
  </si>
  <si>
    <t>Mairiporã</t>
  </si>
  <si>
    <t>Mauá</t>
  </si>
  <si>
    <t>Mococa</t>
  </si>
  <si>
    <t>Mogi das Cruzes</t>
  </si>
  <si>
    <t>Mogi-Guaçu</t>
  </si>
  <si>
    <t>Mogi-Mirim</t>
  </si>
  <si>
    <t>Mombuca</t>
  </si>
  <si>
    <t>Mongaguá</t>
  </si>
  <si>
    <t>Monte Alegre do Sul</t>
  </si>
  <si>
    <t>Monte Mor</t>
  </si>
  <si>
    <t>Monteiro Lobato</t>
  </si>
  <si>
    <t>Morungaba</t>
  </si>
  <si>
    <t>Natividade da Serra</t>
  </si>
  <si>
    <t>Nazaré Paulista</t>
  </si>
  <si>
    <t>Nova Odessa</t>
  </si>
  <si>
    <t>Osasco</t>
  </si>
  <si>
    <t>Paraibuna</t>
  </si>
  <si>
    <t>Paulínia</t>
  </si>
  <si>
    <t>Pedra Bela</t>
  </si>
  <si>
    <t>Pedreira</t>
  </si>
  <si>
    <t>Peruíbe</t>
  </si>
  <si>
    <t>Pindamonhangaba</t>
  </si>
  <si>
    <t>Pinhalzinho</t>
  </si>
  <si>
    <t>Piquete</t>
  </si>
  <si>
    <t>Piracaia</t>
  </si>
  <si>
    <t>Piracicaba</t>
  </si>
  <si>
    <t>Pirapora do Bom Jesus</t>
  </si>
  <si>
    <t>Pirassununga</t>
  </si>
  <si>
    <t>Poá</t>
  </si>
  <si>
    <t>Potim</t>
  </si>
  <si>
    <t>Praia Grande</t>
  </si>
  <si>
    <t>Queluz</t>
  </si>
  <si>
    <t>Rafard</t>
  </si>
  <si>
    <t>Redenção da Serra</t>
  </si>
  <si>
    <t>Ribeirão Pires</t>
  </si>
  <si>
    <t>Rio Claro</t>
  </si>
  <si>
    <t>Rio das Pedras</t>
  </si>
  <si>
    <t>Rio Grande da Serra</t>
  </si>
  <si>
    <t>Roseira</t>
  </si>
  <si>
    <t>Salesópolis</t>
  </si>
  <si>
    <t>Saltinho</t>
  </si>
  <si>
    <t>Santa Bárbara D'oeste</t>
  </si>
  <si>
    <t>Santa Branca</t>
  </si>
  <si>
    <t>Santa Cruz da Conceição</t>
  </si>
  <si>
    <t>Santa Cruz das Palmeiras</t>
  </si>
  <si>
    <t>Santa Gertrudes</t>
  </si>
  <si>
    <t>Santa Izabel</t>
  </si>
  <si>
    <t>Santa Maria da Serra</t>
  </si>
  <si>
    <t>Santana do Parnaíba</t>
  </si>
  <si>
    <t>Santo André</t>
  </si>
  <si>
    <t>Santo Antonio da Posse</t>
  </si>
  <si>
    <t>Santo Antonio do Jardim</t>
  </si>
  <si>
    <t>Santo Antonio do Pinhal</t>
  </si>
  <si>
    <t>Santos</t>
  </si>
  <si>
    <t>São Bento do Sapucaí</t>
  </si>
  <si>
    <t>São Bernardo do Campo</t>
  </si>
  <si>
    <t>São Caetano do Sul</t>
  </si>
  <si>
    <t>São João da Boa Vista</t>
  </si>
  <si>
    <t>São José do Barreiro</t>
  </si>
  <si>
    <t>São José do Rio Pardo</t>
  </si>
  <si>
    <t>São José dos Campos</t>
  </si>
  <si>
    <t>São Lourenço da Serra</t>
  </si>
  <si>
    <t>São Luis do Paraitinga</t>
  </si>
  <si>
    <t>São Pedro</t>
  </si>
  <si>
    <t>São Sebastião</t>
  </si>
  <si>
    <t>São Sebastião da Grama</t>
  </si>
  <si>
    <t>São Vicente</t>
  </si>
  <si>
    <t>Serra Negra</t>
  </si>
  <si>
    <t>Silveiras</t>
  </si>
  <si>
    <t>Socorro</t>
  </si>
  <si>
    <t>Sumaré</t>
  </si>
  <si>
    <t>Suzano</t>
  </si>
  <si>
    <t>Taboão da Serra</t>
  </si>
  <si>
    <t>Tambaú</t>
  </si>
  <si>
    <t>Tapiratiba</t>
  </si>
  <si>
    <t>Taubaté</t>
  </si>
  <si>
    <t>Torrinha</t>
  </si>
  <si>
    <t>Tremembé</t>
  </si>
  <si>
    <t>Tuiuti</t>
  </si>
  <si>
    <t>Ubatuba</t>
  </si>
  <si>
    <t>Valinhos</t>
  </si>
  <si>
    <t>Vargem</t>
  </si>
  <si>
    <t>Vargem Grande do Sul</t>
  </si>
  <si>
    <t>Vargem Grande Paulista</t>
  </si>
  <si>
    <t>Várzea Paulista</t>
  </si>
  <si>
    <t>Vinhedo</t>
  </si>
  <si>
    <t>Alumínio</t>
  </si>
  <si>
    <t>Araçariguama</t>
  </si>
  <si>
    <t>Boituva</t>
  </si>
  <si>
    <t>Botucatu</t>
  </si>
  <si>
    <t>Cerquilho</t>
  </si>
  <si>
    <t>Cesário Lange</t>
  </si>
  <si>
    <t>Iperó</t>
  </si>
  <si>
    <t>Itapetininga</t>
  </si>
  <si>
    <t>Itu</t>
  </si>
  <si>
    <t>Laranjal Paulista</t>
  </si>
  <si>
    <t>Mairinque</t>
  </si>
  <si>
    <t>Porto Feliz</t>
  </si>
  <si>
    <t>Salto</t>
  </si>
  <si>
    <t>São Roque</t>
  </si>
  <si>
    <t>Sorocaba</t>
  </si>
  <si>
    <t>Tatuí</t>
  </si>
  <si>
    <t>Tietê</t>
  </si>
  <si>
    <t>Votorantim</t>
  </si>
  <si>
    <t>Agudos</t>
  </si>
  <si>
    <t>Araraquara</t>
  </si>
  <si>
    <t>Catanduva</t>
  </si>
  <si>
    <t>Descalvado</t>
  </si>
  <si>
    <t>Igaraçu do Tietê</t>
  </si>
  <si>
    <t>Lençóis Paulista</t>
  </si>
  <si>
    <t>Marília</t>
  </si>
  <si>
    <t>Pederneiras</t>
  </si>
  <si>
    <t>Ribeirão Preto</t>
  </si>
  <si>
    <t>Valparaíso</t>
  </si>
  <si>
    <t>Araçatuba</t>
  </si>
  <si>
    <t>Bauru</t>
  </si>
  <si>
    <t>Cravinhos</t>
  </si>
  <si>
    <t>Ibitinga</t>
  </si>
  <si>
    <t>Itápolis</t>
  </si>
  <si>
    <t>Lins</t>
  </si>
  <si>
    <t>Matão</t>
  </si>
  <si>
    <t>Porto Ferreira</t>
  </si>
  <si>
    <t>São Carlos</t>
  </si>
  <si>
    <t>C/ ICMS 12% E PIS/COFINS 9,25%</t>
  </si>
  <si>
    <t>Faixas consumo mensal</t>
  </si>
  <si>
    <t>Preço Gás</t>
  </si>
  <si>
    <t>Fixo mensal</t>
  </si>
  <si>
    <t>Margem</t>
  </si>
  <si>
    <t>Tributos</t>
  </si>
  <si>
    <t>Acima de</t>
  </si>
  <si>
    <t>Faixa única</t>
  </si>
  <si>
    <t>No período de 23/06/2022 a 31/12/2022, ficará reduzida a alíquota de PIS/COFINS de 9,25% para 0% para o segmento veicular, conforme a Lei Complementar Federal nº 194 de 23/06/2022.</t>
  </si>
  <si>
    <t>C/ ICMS 15,0%</t>
  </si>
  <si>
    <t>S/ ICMS</t>
  </si>
  <si>
    <t>RESIDENCIAIS E COMERCIAIS</t>
  </si>
  <si>
    <t>PIS/COFINS 8,9%</t>
  </si>
  <si>
    <t>CUSTO GÁS</t>
  </si>
  <si>
    <t>TRANSPORTE</t>
  </si>
  <si>
    <t>C/ PIS COFINS PASEP</t>
  </si>
  <si>
    <t>DEMAIS USUÁRIOS</t>
  </si>
  <si>
    <t xml:space="preserve">Acima de </t>
  </si>
  <si>
    <t>é postos? Ou frota</t>
  </si>
  <si>
    <t>C/ ICMS 15,0% e PIS/COFINS 9,24%</t>
  </si>
  <si>
    <t>PIS/COFINS 9,24%</t>
  </si>
  <si>
    <t>NATURGY SP</t>
  </si>
  <si>
    <t>C/ ICMS 15,6% E PIS/COFINS</t>
  </si>
  <si>
    <t>PIS/COFINS 9,0%</t>
  </si>
  <si>
    <t>-</t>
  </si>
  <si>
    <t>https://esgas.com.br/informacoes-importantes/</t>
  </si>
  <si>
    <t>C/ ICMS 17% e PIS/COFINS 9,25%</t>
  </si>
  <si>
    <t>S/ TRIBUTOS</t>
  </si>
  <si>
    <t>MARGEM MÉDIA DISTRIVUIÇÃO</t>
  </si>
  <si>
    <t>1.000.000.01</t>
  </si>
  <si>
    <t>http://www.gasmig.com.br/NossosServicos/Residencial/Paginas/Tarifas.aspx</t>
  </si>
  <si>
    <t>C/ ICMS 12% e PIS 1,65% E COFINS 7,6%</t>
  </si>
  <si>
    <t>S/ IMPOSTOS</t>
  </si>
  <si>
    <t>01/08/2022 (ponderação contratos Gasmig com Petrobras e Galp)</t>
  </si>
  <si>
    <t>molécula Gás</t>
  </si>
  <si>
    <t>transporte</t>
  </si>
  <si>
    <t>http://www.desenvolvimento.mg.gov.br/application/projetos/projeto/1085</t>
  </si>
  <si>
    <t>https://www.scgas.com.br/scgas/app/Content.aspx?c=27</t>
  </si>
  <si>
    <t>c/transporte e PR</t>
  </si>
  <si>
    <t>c/ icms 12%</t>
  </si>
  <si>
    <t>Observação: a alíquota de 12 % de ICMS ocorre quando há saída de mercadorias para contribuintes, desde que sejam destinadas a insumo. A saída de mercadorias para contribuintes destinadas a uso e consumo permanece com sua alíquota de 17 % de ICMS.</t>
  </si>
  <si>
    <t>Amarela TG1: qtd mínima contratada 70% a 80% do contratado anual</t>
  </si>
  <si>
    <t>C/ ICMS 12% e PIS/COFINS 9,25%</t>
  </si>
  <si>
    <t>qtd mínima 10 m³/dia</t>
  </si>
  <si>
    <t>parada programada 20 dias</t>
  </si>
  <si>
    <t>Faixas consumo diário</t>
  </si>
  <si>
    <t>Azul TG2: qtd mínima contratada 70% do contratado anual</t>
  </si>
  <si>
    <t xml:space="preserve">Verde TG3: qtd mínima contratada demanda fixa
</t>
  </si>
  <si>
    <t>parada programada não tem</t>
  </si>
  <si>
    <t>Demanda Fixa</t>
  </si>
  <si>
    <t>Sobredemanda</t>
  </si>
  <si>
    <t>https://www.sulgas.com.vc/residencial/tabela-tarifaria</t>
  </si>
  <si>
    <t>Preços Gás</t>
  </si>
  <si>
    <t>PV Gás 01/04/22</t>
  </si>
  <si>
    <t>custos projetados 2022</t>
  </si>
  <si>
    <t>recuperação conta gráfica 2021</t>
  </si>
  <si>
    <t>Independente</t>
  </si>
  <si>
    <t>industrial firme</t>
  </si>
  <si>
    <t>https://www.bahiagas.com.br/gas-natural/tabela-tarifaria</t>
  </si>
  <si>
    <t>ICMS de 12%, PIS de 1,65% e COFINS de 7,6%</t>
  </si>
  <si>
    <t>https://www.sergipegas.com.br/wp/tarifas-praticadas/</t>
  </si>
  <si>
    <t>C/ICMS 18% E PIS/COFINS 9,25%</t>
  </si>
  <si>
    <t>s/ impostos</t>
  </si>
  <si>
    <t>Galp</t>
  </si>
  <si>
    <t>3,0716/m³</t>
  </si>
  <si>
    <t>Faixas consumo semanal</t>
  </si>
  <si>
    <t>Proquigel</t>
  </si>
  <si>
    <t>4,3123/m³</t>
  </si>
  <si>
    <t>https://algas.com.br/gas-natural/gas-residencial/</t>
  </si>
  <si>
    <t>C/ ICMS 20%, PIS 7,6% E COFINS 1,65%</t>
  </si>
  <si>
    <t>Origem 18/02</t>
  </si>
  <si>
    <t>Petrobras 01/02</t>
  </si>
  <si>
    <t>https://novo.copergas.com.br/informacoes/tarifas/</t>
  </si>
  <si>
    <t>Rever no site as faixas de consumo mensal/diário na agencia reguladora</t>
  </si>
  <si>
    <t>ICMS 18% E PIS/COFINS 9,25%</t>
  </si>
  <si>
    <t>S/ tributos</t>
  </si>
  <si>
    <t>ago a out/22</t>
  </si>
  <si>
    <t>PG</t>
  </si>
  <si>
    <t>PM</t>
  </si>
  <si>
    <t>PT</t>
  </si>
  <si>
    <t>Petrobras</t>
  </si>
  <si>
    <t>Shell</t>
  </si>
  <si>
    <t>NFE Petrolina</t>
  </si>
  <si>
    <t>NFE Garanhus</t>
  </si>
  <si>
    <t>Margem média vigente</t>
  </si>
  <si>
    <t>R$ 0,2472/m³</t>
  </si>
  <si>
    <t>Industrial e Comercial</t>
  </si>
  <si>
    <t xml:space="preserve">Grande Usuário </t>
  </si>
  <si>
    <t>acima de 500 m³/dia</t>
  </si>
  <si>
    <t>PGN Norte</t>
  </si>
  <si>
    <t>Consumo Convencional</t>
  </si>
  <si>
    <t>abaixo de 500 m³/dia</t>
  </si>
  <si>
    <t>Para fins GNC</t>
  </si>
  <si>
    <t>(POLO GESSEIRO DO ARARIPE)</t>
  </si>
  <si>
    <t>As tarifas de fornecimento para o segmento de uso Veicular (GNV/GNC) incidem impostos de 12% de ICMS conforme Lei 14.956/2013 e 9,25% de PIS/COFINS.</t>
  </si>
  <si>
    <t>https://pbgas.com.br/tarifas/</t>
  </si>
  <si>
    <t>C/ IMPOSTOS</t>
  </si>
  <si>
    <t xml:space="preserve">(Faixa única) Acima de </t>
  </si>
  <si>
    <t>https://www.arsep.rn.gov.br/2022/website2/legislacao/resolucoes-ordinarias</t>
  </si>
  <si>
    <t>C/ ICMS 20% E PIS/COFINS 9,25%</t>
  </si>
  <si>
    <t>Gás com ICMS Incentivado para as empresas detentoras do regime especial, conforme o Decreto nº 31.280 de 16/02/2022.</t>
  </si>
  <si>
    <t>https://www.cegas.com.br/tabela-de-tarifas-atual-3/</t>
  </si>
  <si>
    <t>C/ TRIBUTOS</t>
  </si>
  <si>
    <t>0,5866/m³</t>
  </si>
  <si>
    <t>margem bruta distribuição</t>
  </si>
  <si>
    <t>http://www.agrespi.pi.gov.br/</t>
  </si>
  <si>
    <t>GASPISA</t>
  </si>
  <si>
    <t>PIAIUÍ</t>
  </si>
  <si>
    <t>NÃO TEM PREÇO</t>
  </si>
  <si>
    <t>https://mob.ma.gov.br/programas-ou-campanhas/gas-e-saneamento</t>
  </si>
  <si>
    <t>GASMAR</t>
  </si>
  <si>
    <t>MARANHÃO</t>
  </si>
  <si>
    <t>GASAP</t>
  </si>
  <si>
    <t>AMAPÁ</t>
  </si>
  <si>
    <t>GÁS DO PARÁ</t>
  </si>
  <si>
    <t>https://www.cigas-am.com.br/tabela-tarifaria</t>
  </si>
  <si>
    <t>Individual</t>
  </si>
  <si>
    <t>Coletivo</t>
  </si>
  <si>
    <t>RONGÁS</t>
  </si>
  <si>
    <t>Rond</t>
  </si>
  <si>
    <t>Preço Gas</t>
  </si>
  <si>
    <t>MTGÁS</t>
  </si>
  <si>
    <t>GOIASGÁS</t>
  </si>
  <si>
    <t>CEBGÁS</t>
  </si>
  <si>
    <t>DF</t>
  </si>
  <si>
    <t>https://www.msgas.com.br/segmentos/residencial/tarifas</t>
  </si>
  <si>
    <t>ICMS 17% E PIS 1,65% E COFINS 7,6%</t>
  </si>
  <si>
    <t>https://www.compagas.com.br/portal-de-tarifas/</t>
  </si>
  <si>
    <t>C/ ICMS 18% e PIS 1,65% E COFINS 7,6%</t>
  </si>
  <si>
    <t>Distribuidoras</t>
  </si>
  <si>
    <t>AC</t>
  </si>
  <si>
    <t>Acre</t>
  </si>
  <si>
    <t>Algás</t>
  </si>
  <si>
    <t>AP</t>
  </si>
  <si>
    <t>Amapá</t>
  </si>
  <si>
    <t>Gasap</t>
  </si>
  <si>
    <t>ARSAP</t>
  </si>
  <si>
    <t>Cigás</t>
  </si>
  <si>
    <t>Bahiagás</t>
  </si>
  <si>
    <t>Cegás</t>
  </si>
  <si>
    <t>Distrito Federal</t>
  </si>
  <si>
    <t>Cebgás</t>
  </si>
  <si>
    <t>ADASA</t>
  </si>
  <si>
    <t>ESGás</t>
  </si>
  <si>
    <t>GO</t>
  </si>
  <si>
    <t>Goiás</t>
  </si>
  <si>
    <t>Goiasgás</t>
  </si>
  <si>
    <t>AGR</t>
  </si>
  <si>
    <t>MA</t>
  </si>
  <si>
    <t>Maranhão</t>
  </si>
  <si>
    <t>Gasmar</t>
  </si>
  <si>
    <t>MOB</t>
  </si>
  <si>
    <t>MT</t>
  </si>
  <si>
    <t>Mato Grosso</t>
  </si>
  <si>
    <t>MTGás</t>
  </si>
  <si>
    <t>AGER</t>
  </si>
  <si>
    <t>MSGás</t>
  </si>
  <si>
    <t>Gasmig</t>
  </si>
  <si>
    <t>PA</t>
  </si>
  <si>
    <t>Pará</t>
  </si>
  <si>
    <t>Gás do Pará</t>
  </si>
  <si>
    <t>ARCON</t>
  </si>
  <si>
    <t>PBGás</t>
  </si>
  <si>
    <t>RR</t>
  </si>
  <si>
    <t>Compagas</t>
  </si>
  <si>
    <t>Copergás</t>
  </si>
  <si>
    <t>PI</t>
  </si>
  <si>
    <t>Piauí</t>
  </si>
  <si>
    <t>Gaspisa</t>
  </si>
  <si>
    <t>Potigás</t>
  </si>
  <si>
    <t>TO</t>
  </si>
  <si>
    <t>Sulgás</t>
  </si>
  <si>
    <t>RO</t>
  </si>
  <si>
    <t>Rondônia</t>
  </si>
  <si>
    <t>Rongás</t>
  </si>
  <si>
    <t>Roraima</t>
  </si>
  <si>
    <t>SCGás</t>
  </si>
  <si>
    <t>Sergas</t>
  </si>
  <si>
    <t>Tocantins</t>
  </si>
  <si>
    <t>Naturgy - CEG</t>
  </si>
  <si>
    <t>Naturgy - CEG Rio</t>
  </si>
  <si>
    <t>Comgás</t>
  </si>
  <si>
    <t>Gás Brasiliano</t>
  </si>
  <si>
    <t>Tarifas em Vigor | Agenersa</t>
  </si>
  <si>
    <t>NECTA</t>
  </si>
  <si>
    <t>Arsesp - Tarifas</t>
  </si>
  <si>
    <t>Potigás – Companhia Potiguar de Gás (potigas.com.br)</t>
  </si>
  <si>
    <t>COMGÁS - Tarifas (comgas.com.br)</t>
  </si>
  <si>
    <t>a</t>
  </si>
  <si>
    <t>Maior que 200.000</t>
  </si>
  <si>
    <t>  5,2203 </t>
  </si>
  <si>
    <t> 5,0450</t>
  </si>
  <si>
    <t>FAIXA DE USO</t>
  </si>
  <si>
    <t>TARIFA (R$/M³)</t>
  </si>
  <si>
    <t>(m³ / dia)</t>
  </si>
  <si>
    <t>S/Tributos</t>
  </si>
  <si>
    <t>C/Tributos</t>
  </si>
  <si>
    <t>0 a 1.000</t>
  </si>
  <si>
    <t>1.001 a 5.000</t>
  </si>
  <si>
    <t>5.001 a 10.000</t>
  </si>
  <si>
    <t>10.001 a 25.000</t>
  </si>
  <si>
    <t>25.001 a 50.000</t>
  </si>
  <si>
    <t>50.001 a 100.000</t>
  </si>
  <si>
    <t>100.001 a 125.000</t>
  </si>
  <si>
    <t>125.001 a 150.000</t>
  </si>
  <si>
    <t>150.001 a 175.000</t>
  </si>
  <si>
    <t>175.001 a 200.000</t>
  </si>
  <si>
    <t>200.001 a 225.000</t>
  </si>
  <si>
    <t>acima de 225.000</t>
  </si>
  <si>
    <t>(m³ / mês)</t>
  </si>
  <si>
    <t>0 a 30</t>
  </si>
  <si>
    <t>31 a 150</t>
  </si>
  <si>
    <t>151 a 750</t>
  </si>
  <si>
    <t>751 a 3.000</t>
  </si>
  <si>
    <t>acima de 3.000</t>
  </si>
  <si>
    <t>151 a 3.000</t>
  </si>
  <si>
    <t>3.001 a 9.000</t>
  </si>
  <si>
    <t>9.001 a 9.999.999</t>
  </si>
  <si>
    <t>Consumo Mínimo</t>
  </si>
  <si>
    <t>Níveis de Consumo (m³/mês)</t>
  </si>
  <si>
    <t>Tarifa sem imposto em R$/m³</t>
  </si>
  <si>
    <t>Tarifa com imposto em R$/m³</t>
  </si>
  <si>
    <t>ATÉ 1.000 M³/DIA</t>
  </si>
  <si>
    <t>DE 1.001 A 5.000 M³/DIA</t>
  </si>
  <si>
    <t>DE 5.001 A 10.000 M³/DIA</t>
  </si>
  <si>
    <t>DE 10.001 A 25.000 M³/DIA</t>
  </si>
  <si>
    <t>DE 25.001 A 50.000 M³/DIA</t>
  </si>
  <si>
    <t>DE 50.001 A 100.000 M³/DIA</t>
  </si>
  <si>
    <t>DE 100.001 A 200.000 M³/DIA</t>
  </si>
  <si>
    <t>DE 200.001 A 400.000 M³/DIA</t>
  </si>
  <si>
    <t>ACIMA DE 400.000 M³/DIA</t>
  </si>
  <si>
    <t>Até 1.000 m³/dia</t>
  </si>
  <si>
    <t>De 1.001 a 5.000 m³/dia</t>
  </si>
  <si>
    <t>De 5.001 a 10.000 m³/dia</t>
  </si>
  <si>
    <t>De 10.001 a 25.000 m³/dia</t>
  </si>
  <si>
    <t>De 25.001 a 50.000 m³/dia</t>
  </si>
  <si>
    <t>De 50.001 a 100.000 m³/dia</t>
  </si>
  <si>
    <t>De 100.001 a 200.000 m³/dia</t>
  </si>
  <si>
    <t>De 200.001 a 400.000 m³/dia</t>
  </si>
  <si>
    <t>Acima de 400.000 m³/dia</t>
  </si>
  <si>
    <t>De 17 a 150 m³/mês</t>
  </si>
  <si>
    <t>De 151 a 450 m³/mês</t>
  </si>
  <si>
    <t>De 451 a 3.000 m³/mês</t>
  </si>
  <si>
    <t>De 3.001 a 15.000 m³/mês</t>
  </si>
  <si>
    <t>Acima de 15.000 m³/mês</t>
  </si>
  <si>
    <t>1 a 200</t>
  </si>
  <si>
    <t>201 a 1.000</t>
  </si>
  <si>
    <t>1.001 a 10.000</t>
  </si>
  <si>
    <t>10.001 a 30.000</t>
  </si>
  <si>
    <t>30.001 a 60.000</t>
  </si>
  <si>
    <t>acima de 60.001</t>
  </si>
  <si>
    <t>21 a 5.000</t>
  </si>
  <si>
    <t>10.001 a 12.000</t>
  </si>
  <si>
    <t>12.001 a 14.000</t>
  </si>
  <si>
    <t>14.001 a 16.000</t>
  </si>
  <si>
    <t>acima de 16.001</t>
  </si>
  <si>
    <t>Acima</t>
  </si>
  <si>
    <t>De</t>
  </si>
  <si>
    <t>Até</t>
  </si>
  <si>
    <t> Com Imposto </t>
  </si>
  <si>
    <t>R$</t>
  </si>
  <si>
    <r>
      <t>m</t>
    </r>
    <r>
      <rPr>
        <vertAlign val="superscript"/>
        <sz val="7"/>
        <color theme="1"/>
        <rFont val="Verdana"/>
        <family val="2"/>
      </rPr>
      <t>3</t>
    </r>
    <r>
      <rPr>
        <sz val="7"/>
        <color theme="1"/>
        <rFont val="Verdana"/>
        <family val="2"/>
      </rPr>
      <t>/dia</t>
    </r>
  </si>
  <si>
    <t>R$/dia</t>
  </si>
  <si>
    <t> 0,00 </t>
  </si>
  <si>
    <t> 0,10 </t>
  </si>
  <si>
    <t> 19,5699 </t>
  </si>
  <si>
    <t> 8,2523 </t>
  </si>
  <si>
    <t>  </t>
  </si>
  <si>
    <t> 0,70 </t>
  </si>
  <si>
    <t> 7,7248 </t>
  </si>
  <si>
    <t> 1,50 </t>
  </si>
  <si>
    <t> 7,6296 </t>
  </si>
  <si>
    <t> 2,00 </t>
  </si>
  <si>
    <t> 7,3969 </t>
  </si>
  <si>
    <t> 3,00 </t>
  </si>
  <si>
    <t> 7,1758 </t>
  </si>
  <si>
    <t> 6,00 </t>
  </si>
  <si>
    <t> 6,8397 </t>
  </si>
  <si>
    <t> 13,00 </t>
  </si>
  <si>
    <t> 6,4532 </t>
  </si>
  <si>
    <t> 9.999.999,00 </t>
  </si>
  <si>
    <t> 5,7576 </t>
  </si>
  <si>
    <t>SITE COM PROBLEMA ATUALIZEI APENAS RESIDENCIAL</t>
  </si>
  <si>
    <t>Desempate</t>
  </si>
  <si>
    <t>ÍNDICE($A$2:$B$20;CORRESP(LIN(A1);$F$2:$F$20;0);1)</t>
  </si>
  <si>
    <t>ÍNDICE($A$2:$B$20;CORRESP(LIN(A1);$F$2:$F$20;0);2)</t>
  </si>
  <si>
    <t>ORDEM.EQ(B2;$B$2:$B$20;0)+CONT.SE($B$2:B2;B2)-1</t>
  </si>
  <si>
    <t>0101/2024</t>
  </si>
  <si>
    <t>0102/2024</t>
  </si>
  <si>
    <t>Salineiro</t>
  </si>
  <si>
    <t>CEG Rio</t>
  </si>
  <si>
    <t>m³/mes</t>
  </si>
  <si>
    <t>=IF($C$12&lt;=7;0;IF($D$12&lt;&gt;"Faixa Única";IF($C$12;IF(SUM(E15;B16)&gt;=$C$12;$C$12-SUM($E$14:E15);IF(B16=0;$C$12-SUM($E$14:E15);B16-A16));"0");"0"))</t>
  </si>
  <si>
    <r>
      <rPr>
        <b/>
        <sz val="11"/>
        <color theme="1" tint="0.14999847407452621"/>
        <rFont val="Franklin Gothic Book"/>
        <family val="2"/>
        <scheme val="minor"/>
      </rPr>
      <t xml:space="preserve">• O campo volume deve ser preenchido em m³ diários (m³/dia) de gás natural.
</t>
    </r>
    <r>
      <rPr>
        <sz val="11"/>
        <color theme="1" tint="0.14999847407452621"/>
        <rFont val="Franklin Gothic Book"/>
        <family val="2"/>
        <scheme val="minor"/>
      </rPr>
      <t xml:space="preserve">• </t>
    </r>
    <r>
      <rPr>
        <b/>
        <sz val="11"/>
        <color theme="1" tint="0.14999847407452621"/>
        <rFont val="Franklin Gothic Book"/>
        <family val="2"/>
        <scheme val="minor"/>
      </rPr>
      <t xml:space="preserve">O campo município só deverá ser preenchido para os estados do Rio de Janeiro e São Paulo.
</t>
    </r>
    <r>
      <rPr>
        <sz val="11"/>
        <color theme="1" tint="0.14999847407452621"/>
        <rFont val="Franklin Gothic Book"/>
        <family val="2"/>
        <scheme val="minor"/>
      </rPr>
      <t>• A tarifa para os segmentos apresentados contempla os tributos incidentes (no Rio Grande do Sul valores estimados)                                                                                                                                                                              • Para Santa Catarina, no segmento industrial foi considerado a tarifa Amarela TG1, mais comum do segmento.
• Consumo mínimo no segmento residencial de medição individual: na Paraíba e Ceará, o consumo até 20 m3/mês é fixo em R$ 126,98 e R$ 89,62, repectivamente; no Rio de Janeiro é de 7 m3/mês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</si>
</sst>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R$&quot;\ #,##0.00;[Red]\-&quot;R$&quot;\ #,##0.00"/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(* #,##0_);_(* \(#,##0\);_(* &quot;-&quot;??_);_(@_)"/>
    <numFmt numFmtId="167" formatCode="_(* #,##0.0000_);_(* \(#,##0.0000\);_(* &quot;-&quot;??_);_(@_)"/>
    <numFmt numFmtId="168" formatCode="0.0000"/>
    <numFmt numFmtId="169" formatCode="#,##0.0000"/>
    <numFmt numFmtId="170" formatCode="_-* #,##0.0000_-;\-* #,##0.0000_-;_-* &quot;-&quot;????_-;_-@_-"/>
    <numFmt numFmtId="171" formatCode="0.00000"/>
    <numFmt numFmtId="172" formatCode="_-* #,##0.00000_-;\-* #,##0.00000_-;_-* &quot;-&quot;?????_-;_-@_-"/>
    <numFmt numFmtId="173" formatCode="_(* #,##0.00000_);_(* \(#,##0.00000\);_(* &quot;-&quot;??_);_(@_)"/>
    <numFmt numFmtId="174" formatCode="_(* #,##0.000000_);_(* \(#,##0.000000\);_(* &quot;-&quot;??_);_(@_)"/>
    <numFmt numFmtId="175" formatCode="_-* #,##0.000000_-;\-* #,##0.000000_-;_-* &quot;-&quot;??????_-;_-@_-"/>
    <numFmt numFmtId="176" formatCode="0.000"/>
    <numFmt numFmtId="177" formatCode="_(* #,##0.0000000_);_(* \(#,##0.0000000\);_(* &quot;-&quot;??_);_(@_)"/>
    <numFmt numFmtId="178" formatCode="#,##0.0"/>
  </numFmts>
  <fonts count="46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9"/>
      <color theme="1"/>
      <name val="Franklin Gothic Book"/>
      <family val="2"/>
      <scheme val="minor"/>
    </font>
    <font>
      <sz val="9"/>
      <color theme="1" tint="0.14999847407452621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0"/>
      <color theme="5"/>
      <name val="Franklin Gothic Book"/>
      <family val="2"/>
      <scheme val="minor"/>
    </font>
    <font>
      <sz val="11"/>
      <name val="Franklin Gothic Book"/>
      <family val="2"/>
      <scheme val="minor"/>
    </font>
    <font>
      <b/>
      <sz val="10"/>
      <color theme="0"/>
      <name val="Franklin Gothic Book"/>
      <family val="2"/>
      <scheme val="minor"/>
    </font>
    <font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7"/>
      <color rgb="FF535252"/>
      <name val="Lucida Sans"/>
      <family val="2"/>
    </font>
    <font>
      <u/>
      <sz val="11"/>
      <color theme="10"/>
      <name val="Franklin Gothic Book"/>
      <family val="2"/>
      <scheme val="minor"/>
    </font>
    <font>
      <b/>
      <sz val="10"/>
      <color theme="1"/>
      <name val="Franklin Gothic Book"/>
      <family val="2"/>
      <scheme val="minor"/>
    </font>
    <font>
      <b/>
      <sz val="11"/>
      <color theme="1" tint="0.14999847407452621"/>
      <name val="Franklin Gothic Book"/>
      <family val="2"/>
      <scheme val="minor"/>
    </font>
    <font>
      <sz val="11"/>
      <color theme="1" tint="0.14999847407452621"/>
      <name val="Franklin Gothic Book"/>
      <family val="2"/>
      <scheme val="minor"/>
    </font>
    <font>
      <b/>
      <sz val="11"/>
      <color theme="5"/>
      <name val="Franklin Gothic Book"/>
      <family val="2"/>
      <scheme val="minor"/>
    </font>
    <font>
      <b/>
      <sz val="12"/>
      <color theme="5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8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5"/>
      <color rgb="FF535252"/>
      <name val="Lucida Sans"/>
      <family val="2"/>
    </font>
    <font>
      <sz val="10"/>
      <color theme="1" tint="0.14999847407452621"/>
      <name val="Franklin Gothic Book"/>
      <family val="2"/>
      <scheme val="minor"/>
    </font>
    <font>
      <sz val="10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4"/>
      <color theme="5"/>
      <name val="Franklin Gothic Book"/>
      <family val="2"/>
      <scheme val="minor"/>
    </font>
    <font>
      <b/>
      <u/>
      <sz val="12.5"/>
      <color theme="1" tint="0.14999847407452621"/>
      <name val="Franklin Gothic Book"/>
      <family val="2"/>
      <scheme val="minor"/>
    </font>
    <font>
      <sz val="12"/>
      <color theme="5"/>
      <name val="Franklin Gothic Book"/>
      <family val="2"/>
      <scheme val="minor"/>
    </font>
    <font>
      <sz val="8"/>
      <color rgb="FFFF0000"/>
      <name val="Arial"/>
      <family val="2"/>
    </font>
    <font>
      <sz val="11"/>
      <color theme="0"/>
      <name val="Franklin Gothic Book"/>
      <family val="2"/>
      <scheme val="minor"/>
    </font>
    <font>
      <sz val="8"/>
      <color rgb="FF666666"/>
      <name val="Arial"/>
      <family val="2"/>
    </font>
    <font>
      <b/>
      <sz val="8"/>
      <color rgb="FF666666"/>
      <name val="Arial"/>
      <family val="2"/>
    </font>
    <font>
      <sz val="10"/>
      <color rgb="FF7A7A7A"/>
      <name val="Arial"/>
      <family val="2"/>
    </font>
    <font>
      <sz val="12"/>
      <color rgb="FFFFFFFF"/>
      <name val="Open Sans"/>
    </font>
    <font>
      <sz val="10"/>
      <color rgb="FF000000"/>
      <name val="Open Sans"/>
    </font>
    <font>
      <sz val="11"/>
      <color theme="1"/>
      <name val="Arial"/>
      <family val="2"/>
    </font>
    <font>
      <b/>
      <sz val="10"/>
      <color rgb="FF212529"/>
      <name val="Arial"/>
      <family val="2"/>
    </font>
    <font>
      <b/>
      <sz val="10"/>
      <color rgb="FF4F4F4F"/>
      <name val="Arial"/>
      <family val="2"/>
    </font>
    <font>
      <sz val="10"/>
      <color rgb="FF4F4F4F"/>
      <name val="Arial"/>
      <family val="2"/>
    </font>
    <font>
      <sz val="10"/>
      <color rgb="FF212529"/>
      <name val="Arial"/>
      <family val="2"/>
    </font>
    <font>
      <sz val="14"/>
      <color rgb="FF737373"/>
      <name val="Arial"/>
      <family val="2"/>
    </font>
    <font>
      <sz val="7"/>
      <color theme="1"/>
      <name val="Verdana"/>
      <family val="2"/>
    </font>
    <font>
      <vertAlign val="superscript"/>
      <sz val="7"/>
      <color theme="1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B2D7F5"/>
        <bgColor indexed="64"/>
      </patternFill>
    </fill>
    <fill>
      <patternFill patternType="solid">
        <fgColor rgb="FFEFEFEF"/>
        <bgColor indexed="64"/>
      </patternFill>
    </fill>
  </fills>
  <borders count="5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6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DEE2E6"/>
      </top>
      <bottom style="medium">
        <color rgb="FFDEE2E6"/>
      </bottom>
      <diagonal/>
    </border>
    <border>
      <left/>
      <right/>
      <top style="medium">
        <color rgb="FFDEE2E6"/>
      </top>
      <bottom/>
      <diagonal/>
    </border>
    <border>
      <left style="medium">
        <color rgb="FFE9ECEF"/>
      </left>
      <right style="medium">
        <color rgb="FFE9ECEF"/>
      </right>
      <top style="medium">
        <color rgb="FFE9ECEF"/>
      </top>
      <bottom style="medium">
        <color rgb="FFE9ECEF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CCCCCC"/>
      </left>
      <right style="medium">
        <color rgb="FFAAAAAA"/>
      </right>
      <top style="medium">
        <color rgb="FFCCCCCC"/>
      </top>
      <bottom style="medium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CCCCCC"/>
      </top>
      <bottom style="medium">
        <color rgb="FFAAAAAA"/>
      </bottom>
      <diagonal/>
    </border>
    <border>
      <left style="medium">
        <color rgb="FFAAAAAA"/>
      </left>
      <right style="medium">
        <color rgb="FFCCCCCC"/>
      </right>
      <top style="medium">
        <color rgb="FFCCCCCC"/>
      </top>
      <bottom style="medium">
        <color rgb="FFAAAAAA"/>
      </bottom>
      <diagonal/>
    </border>
    <border>
      <left style="medium">
        <color rgb="FFCCCCCC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medium">
        <color rgb="FFCCCCCC"/>
      </right>
      <top style="medium">
        <color rgb="FFAAAAAA"/>
      </top>
      <bottom style="medium">
        <color rgb="FFAAAAAA"/>
      </bottom>
      <diagonal/>
    </border>
    <border>
      <left style="medium">
        <color rgb="FFCCCCCC"/>
      </left>
      <right style="medium">
        <color rgb="FFAAAAAA"/>
      </right>
      <top style="medium">
        <color rgb="FFAAAAAA"/>
      </top>
      <bottom style="medium">
        <color rgb="FFCCCCCC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CCCCCC"/>
      </bottom>
      <diagonal/>
    </border>
    <border>
      <left style="medium">
        <color rgb="FFAAAAAA"/>
      </left>
      <right style="medium">
        <color rgb="FFCCCCCC"/>
      </right>
      <top style="medium">
        <color rgb="FFAAAAAA"/>
      </top>
      <bottom style="medium">
        <color rgb="FFCCCCCC"/>
      </bottom>
      <diagonal/>
    </border>
  </borders>
  <cellStyleXfs count="5">
    <xf numFmtId="0" fontId="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0" fillId="0" borderId="0" applyFont="0" applyFill="0" applyBorder="0" applyAlignment="0" applyProtection="0"/>
  </cellStyleXfs>
  <cellXfs count="275">
    <xf numFmtId="0" fontId="0" fillId="0" borderId="0" xfId="0"/>
    <xf numFmtId="0" fontId="3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6" fillId="0" borderId="0" xfId="0" applyFont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7" fontId="12" fillId="0" borderId="4" xfId="1" applyNumberFormat="1" applyFont="1" applyFill="1" applyBorder="1" applyAlignment="1"/>
    <xf numFmtId="165" fontId="12" fillId="0" borderId="4" xfId="2" applyFont="1" applyFill="1" applyBorder="1" applyAlignment="1">
      <alignment horizontal="right"/>
    </xf>
    <xf numFmtId="168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3" fontId="0" fillId="0" borderId="0" xfId="0" applyNumberFormat="1"/>
    <xf numFmtId="166" fontId="11" fillId="0" borderId="0" xfId="1" applyNumberFormat="1" applyFont="1" applyFill="1" applyBorder="1" applyAlignment="1">
      <alignment horizontal="center"/>
    </xf>
    <xf numFmtId="167" fontId="12" fillId="0" borderId="0" xfId="1" applyNumberFormat="1" applyFont="1" applyFill="1" applyBorder="1" applyAlignment="1"/>
    <xf numFmtId="165" fontId="12" fillId="0" borderId="0" xfId="2" applyFont="1" applyFill="1" applyBorder="1" applyAlignment="1">
      <alignment horizontal="right"/>
    </xf>
    <xf numFmtId="0" fontId="6" fillId="4" borderId="0" xfId="0" applyFont="1" applyFill="1"/>
    <xf numFmtId="3" fontId="0" fillId="4" borderId="0" xfId="0" applyNumberFormat="1" applyFill="1"/>
    <xf numFmtId="0" fontId="1" fillId="4" borderId="0" xfId="0" applyFont="1" applyFill="1" applyAlignment="1">
      <alignment horizontal="right"/>
    </xf>
    <xf numFmtId="0" fontId="1" fillId="4" borderId="0" xfId="0" applyFont="1" applyFill="1"/>
    <xf numFmtId="166" fontId="11" fillId="4" borderId="4" xfId="1" applyNumberFormat="1" applyFont="1" applyFill="1" applyBorder="1" applyAlignment="1">
      <alignment horizontal="center"/>
    </xf>
    <xf numFmtId="4" fontId="0" fillId="4" borderId="0" xfId="0" applyNumberFormat="1" applyFill="1"/>
    <xf numFmtId="0" fontId="1" fillId="4" borderId="0" xfId="0" applyFont="1" applyFill="1" applyAlignment="1">
      <alignment horizontal="left"/>
    </xf>
    <xf numFmtId="165" fontId="11" fillId="4" borderId="4" xfId="1" applyFont="1" applyFill="1" applyBorder="1" applyAlignment="1">
      <alignment horizontal="center"/>
    </xf>
    <xf numFmtId="0" fontId="13" fillId="0" borderId="0" xfId="0" applyFont="1"/>
    <xf numFmtId="0" fontId="14" fillId="0" borderId="0" xfId="3"/>
    <xf numFmtId="167" fontId="12" fillId="0" borderId="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4" fontId="0" fillId="0" borderId="0" xfId="0" applyNumberFormat="1"/>
    <xf numFmtId="165" fontId="11" fillId="0" borderId="0" xfId="1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0" fillId="0" borderId="4" xfId="0" applyBorder="1"/>
    <xf numFmtId="4" fontId="0" fillId="4" borderId="0" xfId="0" applyNumberFormat="1" applyFill="1" applyAlignment="1">
      <alignment horizontal="right"/>
    </xf>
    <xf numFmtId="165" fontId="12" fillId="0" borderId="4" xfId="2" applyFont="1" applyFill="1" applyBorder="1" applyAlignment="1">
      <alignment horizontal="right" wrapText="1"/>
    </xf>
    <xf numFmtId="0" fontId="0" fillId="0" borderId="0" xfId="0" applyAlignment="1">
      <alignment horizontal="right"/>
    </xf>
    <xf numFmtId="165" fontId="11" fillId="0" borderId="0" xfId="1" applyFont="1" applyFill="1" applyBorder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170" fontId="0" fillId="0" borderId="4" xfId="0" applyNumberFormat="1" applyBorder="1"/>
    <xf numFmtId="170" fontId="0" fillId="0" borderId="0" xfId="0" applyNumberFormat="1"/>
    <xf numFmtId="165" fontId="12" fillId="0" borderId="4" xfId="1" applyFont="1" applyFill="1" applyBorder="1" applyAlignment="1"/>
    <xf numFmtId="3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4" fontId="0" fillId="0" borderId="0" xfId="0" applyNumberFormat="1"/>
    <xf numFmtId="169" fontId="0" fillId="4" borderId="0" xfId="0" applyNumberFormat="1" applyFill="1"/>
    <xf numFmtId="167" fontId="11" fillId="4" borderId="4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8" fillId="0" borderId="0" xfId="0" applyFont="1" applyAlignment="1">
      <alignment horizontal="right" vertical="center" inden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2" fontId="2" fillId="4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171" fontId="0" fillId="0" borderId="0" xfId="0" applyNumberFormat="1" applyAlignment="1">
      <alignment horizontal="center"/>
    </xf>
    <xf numFmtId="172" fontId="0" fillId="0" borderId="4" xfId="0" applyNumberFormat="1" applyBorder="1"/>
    <xf numFmtId="173" fontId="12" fillId="0" borderId="4" xfId="1" applyNumberFormat="1" applyFont="1" applyFill="1" applyBorder="1" applyAlignment="1">
      <alignment horizontal="right"/>
    </xf>
    <xf numFmtId="174" fontId="12" fillId="0" borderId="4" xfId="1" applyNumberFormat="1" applyFont="1" applyFill="1" applyBorder="1" applyAlignment="1">
      <alignment horizontal="right"/>
    </xf>
    <xf numFmtId="175" fontId="0" fillId="0" borderId="0" xfId="0" applyNumberFormat="1"/>
    <xf numFmtId="167" fontId="0" fillId="0" borderId="4" xfId="0" applyNumberFormat="1" applyBorder="1"/>
    <xf numFmtId="170" fontId="0" fillId="0" borderId="4" xfId="0" applyNumberFormat="1" applyBorder="1" applyAlignment="1">
      <alignment horizontal="center"/>
    </xf>
    <xf numFmtId="165" fontId="11" fillId="4" borderId="4" xfId="1" applyFont="1" applyFill="1" applyBorder="1" applyAlignment="1">
      <alignment horizontal="right"/>
    </xf>
    <xf numFmtId="16" fontId="0" fillId="0" borderId="0" xfId="0" applyNumberFormat="1"/>
    <xf numFmtId="17" fontId="6" fillId="0" borderId="0" xfId="0" applyNumberFormat="1" applyFont="1"/>
    <xf numFmtId="0" fontId="4" fillId="0" borderId="0" xfId="0" applyFont="1" applyAlignment="1">
      <alignment horizontal="right" vertical="center"/>
    </xf>
    <xf numFmtId="2" fontId="0" fillId="0" borderId="0" xfId="0" applyNumberFormat="1"/>
    <xf numFmtId="0" fontId="9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4" fontId="2" fillId="4" borderId="8" xfId="0" applyNumberFormat="1" applyFont="1" applyFill="1" applyBorder="1" applyAlignment="1">
      <alignment horizontal="center" vertical="center"/>
    </xf>
    <xf numFmtId="0" fontId="19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3" fontId="2" fillId="0" borderId="10" xfId="0" applyNumberFormat="1" applyFont="1" applyBorder="1" applyAlignment="1">
      <alignment horizontal="left" vertical="center"/>
    </xf>
    <xf numFmtId="168" fontId="2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right" vertical="center"/>
    </xf>
    <xf numFmtId="0" fontId="14" fillId="0" borderId="0" xfId="3" applyFill="1" applyBorder="1"/>
    <xf numFmtId="43" fontId="0" fillId="0" borderId="4" xfId="0" applyNumberFormat="1" applyBorder="1"/>
    <xf numFmtId="165" fontId="14" fillId="0" borderId="0" xfId="3" applyNumberFormat="1" applyFill="1" applyBorder="1" applyAlignment="1">
      <alignment horizontal="center"/>
    </xf>
    <xf numFmtId="15" fontId="0" fillId="0" borderId="0" xfId="0" applyNumberFormat="1"/>
    <xf numFmtId="165" fontId="12" fillId="6" borderId="4" xfId="2" applyFont="1" applyFill="1" applyBorder="1" applyAlignment="1">
      <alignment horizontal="right"/>
    </xf>
    <xf numFmtId="165" fontId="12" fillId="6" borderId="4" xfId="2" applyFont="1" applyFill="1" applyBorder="1" applyAlignment="1">
      <alignment horizontal="right" wrapText="1"/>
    </xf>
    <xf numFmtId="0" fontId="19" fillId="0" borderId="2" xfId="0" applyFont="1" applyBorder="1" applyAlignment="1">
      <alignment horizontal="left" vertic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1" fillId="0" borderId="7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164" fontId="1" fillId="0" borderId="9" xfId="0" applyNumberFormat="1" applyFont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4" fontId="23" fillId="0" borderId="0" xfId="0" applyNumberFormat="1" applyFont="1"/>
    <xf numFmtId="3" fontId="24" fillId="0" borderId="0" xfId="0" applyNumberFormat="1" applyFont="1" applyAlignment="1">
      <alignment horizontal="left" vertical="center"/>
    </xf>
    <xf numFmtId="169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18" xfId="0" applyBorder="1"/>
    <xf numFmtId="0" fontId="9" fillId="2" borderId="8" xfId="0" applyFont="1" applyFill="1" applyBorder="1" applyAlignment="1">
      <alignment vertical="center" wrapText="1"/>
    </xf>
    <xf numFmtId="0" fontId="9" fillId="2" borderId="10" xfId="0" applyFont="1" applyFill="1" applyBorder="1" applyAlignment="1">
      <alignment vertical="center" wrapText="1"/>
    </xf>
    <xf numFmtId="4" fontId="25" fillId="0" borderId="0" xfId="0" applyNumberFormat="1" applyFont="1"/>
    <xf numFmtId="0" fontId="26" fillId="0" borderId="2" xfId="0" applyFont="1" applyBorder="1" applyAlignment="1">
      <alignment vertical="center"/>
    </xf>
    <xf numFmtId="2" fontId="0" fillId="0" borderId="4" xfId="0" applyNumberFormat="1" applyBorder="1"/>
    <xf numFmtId="2" fontId="0" fillId="0" borderId="4" xfId="0" applyNumberFormat="1" applyBorder="1" applyAlignment="1">
      <alignment horizont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15" fillId="9" borderId="0" xfId="0" applyFont="1" applyFill="1" applyAlignment="1">
      <alignment horizontal="left"/>
    </xf>
    <xf numFmtId="3" fontId="0" fillId="9" borderId="0" xfId="0" applyNumberFormat="1" applyFill="1"/>
    <xf numFmtId="0" fontId="6" fillId="9" borderId="0" xfId="0" applyFont="1" applyFill="1"/>
    <xf numFmtId="0" fontId="1" fillId="10" borderId="0" xfId="0" applyFont="1" applyFill="1" applyAlignment="1">
      <alignment vertical="center"/>
    </xf>
    <xf numFmtId="0" fontId="0" fillId="10" borderId="0" xfId="0" applyFill="1"/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4" borderId="9" xfId="0" applyFont="1" applyFill="1" applyBorder="1" applyAlignment="1" applyProtection="1">
      <alignment horizontal="center" vertical="center"/>
      <protection locked="0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22" fillId="0" borderId="2" xfId="0" applyNumberFormat="1" applyFont="1" applyBorder="1" applyAlignment="1" applyProtection="1">
      <alignment horizontal="center" vertical="center"/>
      <protection hidden="1"/>
    </xf>
    <xf numFmtId="3" fontId="2" fillId="0" borderId="10" xfId="0" applyNumberFormat="1" applyFont="1" applyBorder="1" applyAlignment="1" applyProtection="1">
      <alignment horizontal="left" vertical="center"/>
      <protection hidden="1"/>
    </xf>
    <xf numFmtId="4" fontId="2" fillId="3" borderId="1" xfId="0" applyNumberFormat="1" applyFont="1" applyFill="1" applyBorder="1" applyAlignment="1" applyProtection="1">
      <alignment horizontal="center" vertical="center"/>
      <protection hidden="1"/>
    </xf>
    <xf numFmtId="3" fontId="2" fillId="4" borderId="1" xfId="0" applyNumberFormat="1" applyFont="1" applyFill="1" applyBorder="1" applyAlignment="1" applyProtection="1">
      <alignment horizontal="center" vertical="center"/>
      <protection hidden="1"/>
    </xf>
    <xf numFmtId="0" fontId="9" fillId="2" borderId="2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 vertical="center" indent="1"/>
    </xf>
    <xf numFmtId="0" fontId="2" fillId="0" borderId="11" xfId="0" applyFont="1" applyBorder="1" applyAlignment="1">
      <alignment horizontal="center" vertical="center"/>
    </xf>
    <xf numFmtId="0" fontId="18" fillId="0" borderId="15" xfId="0" applyFont="1" applyBorder="1" applyAlignment="1">
      <alignment horizontal="right" vertical="center" indent="1"/>
    </xf>
    <xf numFmtId="0" fontId="1" fillId="0" borderId="11" xfId="0" applyFont="1" applyBorder="1" applyAlignment="1">
      <alignment horizontal="right" vertical="center" indent="1"/>
    </xf>
    <xf numFmtId="0" fontId="28" fillId="0" borderId="22" xfId="0" applyFont="1" applyBorder="1" applyAlignment="1">
      <alignment horizontal="right" vertical="center"/>
    </xf>
    <xf numFmtId="0" fontId="8" fillId="0" borderId="15" xfId="0" applyFont="1" applyBorder="1" applyAlignment="1" applyProtection="1">
      <alignment horizontal="left" vertical="center" indent="1"/>
      <protection hidden="1"/>
    </xf>
    <xf numFmtId="0" fontId="3" fillId="0" borderId="15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right" vertical="center" indent="1"/>
      <protection hidden="1"/>
    </xf>
    <xf numFmtId="0" fontId="19" fillId="0" borderId="22" xfId="0" applyFont="1" applyBorder="1" applyAlignment="1">
      <alignment horizontal="left" vertical="center"/>
    </xf>
    <xf numFmtId="0" fontId="0" fillId="0" borderId="15" xfId="0" applyBorder="1"/>
    <xf numFmtId="3" fontId="2" fillId="0" borderId="0" xfId="0" applyNumberFormat="1" applyFont="1" applyAlignment="1">
      <alignment horizontal="center" vertical="center"/>
    </xf>
    <xf numFmtId="0" fontId="19" fillId="0" borderId="23" xfId="0" applyFont="1" applyBorder="1" applyAlignment="1">
      <alignment horizontal="left" vertical="center"/>
    </xf>
    <xf numFmtId="0" fontId="2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0" fillId="0" borderId="16" xfId="0" applyBorder="1"/>
    <xf numFmtId="0" fontId="0" fillId="0" borderId="7" xfId="0" applyBorder="1"/>
    <xf numFmtId="169" fontId="2" fillId="3" borderId="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43" fontId="0" fillId="0" borderId="0" xfId="0" applyNumberFormat="1"/>
    <xf numFmtId="165" fontId="12" fillId="11" borderId="4" xfId="2" applyFont="1" applyFill="1" applyBorder="1" applyAlignment="1">
      <alignment horizontal="right"/>
    </xf>
    <xf numFmtId="0" fontId="30" fillId="0" borderId="2" xfId="0" applyFont="1" applyBorder="1" applyAlignment="1">
      <alignment vertical="center"/>
    </xf>
    <xf numFmtId="9" fontId="0" fillId="0" borderId="0" xfId="4" applyFont="1" applyFill="1" applyAlignment="1">
      <alignment horizontal="center"/>
    </xf>
    <xf numFmtId="167" fontId="31" fillId="0" borderId="4" xfId="1" applyNumberFormat="1" applyFont="1" applyFill="1" applyBorder="1" applyAlignment="1"/>
    <xf numFmtId="170" fontId="27" fillId="0" borderId="0" xfId="0" applyNumberFormat="1" applyFont="1"/>
    <xf numFmtId="167" fontId="12" fillId="0" borderId="4" xfId="2" applyNumberFormat="1" applyFont="1" applyFill="1" applyBorder="1" applyAlignment="1">
      <alignment horizontal="right"/>
    </xf>
    <xf numFmtId="176" fontId="0" fillId="0" borderId="0" xfId="0" applyNumberFormat="1"/>
    <xf numFmtId="0" fontId="0" fillId="9" borderId="0" xfId="0" applyFill="1"/>
    <xf numFmtId="165" fontId="12" fillId="6" borderId="4" xfId="1" applyFont="1" applyFill="1" applyBorder="1" applyAlignment="1"/>
    <xf numFmtId="165" fontId="12" fillId="6" borderId="6" xfId="1" applyFont="1" applyFill="1" applyBorder="1" applyAlignment="1"/>
    <xf numFmtId="169" fontId="27" fillId="2" borderId="4" xfId="0" applyNumberFormat="1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168" fontId="27" fillId="2" borderId="4" xfId="0" applyNumberFormat="1" applyFont="1" applyFill="1" applyBorder="1" applyAlignment="1">
      <alignment horizontal="center"/>
    </xf>
    <xf numFmtId="0" fontId="27" fillId="2" borderId="0" xfId="0" applyFont="1" applyFill="1"/>
    <xf numFmtId="170" fontId="27" fillId="2" borderId="4" xfId="0" applyNumberFormat="1" applyFont="1" applyFill="1" applyBorder="1"/>
    <xf numFmtId="0" fontId="32" fillId="2" borderId="0" xfId="0" applyFont="1" applyFill="1" applyAlignment="1">
      <alignment horizontal="center"/>
    </xf>
    <xf numFmtId="10" fontId="0" fillId="0" borderId="0" xfId="4" applyNumberFormat="1" applyFont="1"/>
    <xf numFmtId="0" fontId="33" fillId="12" borderId="26" xfId="0" applyFont="1" applyFill="1" applyBorder="1" applyAlignment="1">
      <alignment horizontal="center" vertical="top" wrapText="1"/>
    </xf>
    <xf numFmtId="3" fontId="33" fillId="12" borderId="26" xfId="0" applyNumberFormat="1" applyFont="1" applyFill="1" applyBorder="1" applyAlignment="1">
      <alignment horizontal="center" vertical="top" wrapText="1"/>
    </xf>
    <xf numFmtId="3" fontId="33" fillId="13" borderId="26" xfId="0" applyNumberFormat="1" applyFont="1" applyFill="1" applyBorder="1" applyAlignment="1">
      <alignment horizontal="center" vertical="top" wrapText="1"/>
    </xf>
    <xf numFmtId="0" fontId="33" fillId="13" borderId="26" xfId="0" applyFont="1" applyFill="1" applyBorder="1" applyAlignment="1">
      <alignment horizontal="center" vertical="top" wrapText="1"/>
    </xf>
    <xf numFmtId="0" fontId="0" fillId="12" borderId="30" xfId="0" applyFill="1" applyBorder="1"/>
    <xf numFmtId="0" fontId="35" fillId="12" borderId="31" xfId="0" applyFont="1" applyFill="1" applyBorder="1" applyAlignment="1">
      <alignment horizontal="center" vertical="center" wrapText="1"/>
    </xf>
    <xf numFmtId="3" fontId="35" fillId="12" borderId="31" xfId="0" applyNumberFormat="1" applyFont="1" applyFill="1" applyBorder="1" applyAlignment="1">
      <alignment horizontal="left" vertical="center" wrapText="1"/>
    </xf>
    <xf numFmtId="0" fontId="35" fillId="12" borderId="32" xfId="0" applyFont="1" applyFill="1" applyBorder="1" applyAlignment="1">
      <alignment horizontal="left" vertical="center" wrapText="1"/>
    </xf>
    <xf numFmtId="0" fontId="35" fillId="12" borderId="33" xfId="0" applyFont="1" applyFill="1" applyBorder="1" applyAlignment="1">
      <alignment horizontal="left" vertical="center" wrapText="1"/>
    </xf>
    <xf numFmtId="0" fontId="35" fillId="12" borderId="33" xfId="0" applyFont="1" applyFill="1" applyBorder="1" applyAlignment="1">
      <alignment horizontal="center" vertical="center" wrapText="1"/>
    </xf>
    <xf numFmtId="0" fontId="35" fillId="12" borderId="34" xfId="0" applyFont="1" applyFill="1" applyBorder="1" applyAlignment="1">
      <alignment horizontal="center" vertical="center" wrapText="1"/>
    </xf>
    <xf numFmtId="0" fontId="35" fillId="12" borderId="35" xfId="0" applyFont="1" applyFill="1" applyBorder="1" applyAlignment="1">
      <alignment horizontal="left" vertical="center" wrapText="1"/>
    </xf>
    <xf numFmtId="0" fontId="35" fillId="12" borderId="36" xfId="0" applyFont="1" applyFill="1" applyBorder="1" applyAlignment="1">
      <alignment horizontal="center" vertical="center" wrapText="1"/>
    </xf>
    <xf numFmtId="3" fontId="35" fillId="12" borderId="35" xfId="0" applyNumberFormat="1" applyFont="1" applyFill="1" applyBorder="1" applyAlignment="1">
      <alignment horizontal="left" vertical="center" wrapText="1"/>
    </xf>
    <xf numFmtId="3" fontId="35" fillId="12" borderId="37" xfId="0" applyNumberFormat="1" applyFont="1" applyFill="1" applyBorder="1" applyAlignment="1">
      <alignment horizontal="left" vertical="center" wrapText="1"/>
    </xf>
    <xf numFmtId="3" fontId="35" fillId="12" borderId="38" xfId="0" applyNumberFormat="1" applyFont="1" applyFill="1" applyBorder="1" applyAlignment="1">
      <alignment horizontal="left" vertical="center" wrapText="1"/>
    </xf>
    <xf numFmtId="0" fontId="35" fillId="12" borderId="38" xfId="0" applyFont="1" applyFill="1" applyBorder="1" applyAlignment="1">
      <alignment horizontal="center" vertical="center" wrapText="1"/>
    </xf>
    <xf numFmtId="0" fontId="35" fillId="12" borderId="0" xfId="0" applyFont="1" applyFill="1" applyAlignment="1">
      <alignment horizontal="center" vertical="center" wrapText="1"/>
    </xf>
    <xf numFmtId="0" fontId="36" fillId="14" borderId="39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8" fillId="0" borderId="32" xfId="0" applyFont="1" applyBorder="1" applyAlignment="1">
      <alignment horizontal="center" vertical="top" wrapText="1"/>
    </xf>
    <xf numFmtId="3" fontId="38" fillId="0" borderId="32" xfId="0" applyNumberFormat="1" applyFont="1" applyBorder="1" applyAlignment="1">
      <alignment horizontal="center" vertical="top" wrapText="1"/>
    </xf>
    <xf numFmtId="0" fontId="39" fillId="12" borderId="40" xfId="0" applyFont="1" applyFill="1" applyBorder="1" applyAlignment="1">
      <alignment horizontal="center"/>
    </xf>
    <xf numFmtId="0" fontId="40" fillId="12" borderId="41" xfId="0" applyFont="1" applyFill="1" applyBorder="1" applyAlignment="1">
      <alignment horizontal="center" vertical="top"/>
    </xf>
    <xf numFmtId="8" fontId="41" fillId="12" borderId="41" xfId="0" applyNumberFormat="1" applyFont="1" applyFill="1" applyBorder="1" applyAlignment="1">
      <alignment vertical="top"/>
    </xf>
    <xf numFmtId="0" fontId="42" fillId="15" borderId="42" xfId="0" applyFont="1" applyFill="1" applyBorder="1" applyAlignment="1">
      <alignment horizontal="center" vertical="center"/>
    </xf>
    <xf numFmtId="0" fontId="42" fillId="15" borderId="42" xfId="0" applyFont="1" applyFill="1" applyBorder="1" applyAlignment="1">
      <alignment horizontal="center" vertical="top"/>
    </xf>
    <xf numFmtId="0" fontId="42" fillId="12" borderId="42" xfId="0" applyFont="1" applyFill="1" applyBorder="1" applyAlignment="1">
      <alignment vertical="top"/>
    </xf>
    <xf numFmtId="0" fontId="42" fillId="12" borderId="42" xfId="0" applyFont="1" applyFill="1" applyBorder="1" applyAlignment="1">
      <alignment horizontal="center" vertical="center"/>
    </xf>
    <xf numFmtId="0" fontId="42" fillId="12" borderId="42" xfId="0" applyFont="1" applyFill="1" applyBorder="1" applyAlignment="1">
      <alignment horizontal="center" vertical="top"/>
    </xf>
    <xf numFmtId="0" fontId="43" fillId="12" borderId="32" xfId="0" applyFont="1" applyFill="1" applyBorder="1" applyAlignment="1">
      <alignment vertical="center" wrapText="1"/>
    </xf>
    <xf numFmtId="4" fontId="43" fillId="12" borderId="32" xfId="0" applyNumberFormat="1" applyFont="1" applyFill="1" applyBorder="1" applyAlignment="1">
      <alignment vertical="center" wrapText="1"/>
    </xf>
    <xf numFmtId="0" fontId="44" fillId="12" borderId="44" xfId="0" applyFont="1" applyFill="1" applyBorder="1" applyAlignment="1">
      <alignment horizontal="center" vertical="center"/>
    </xf>
    <xf numFmtId="0" fontId="44" fillId="12" borderId="45" xfId="0" applyFont="1" applyFill="1" applyBorder="1" applyAlignment="1">
      <alignment horizontal="center" vertical="center"/>
    </xf>
    <xf numFmtId="0" fontId="44" fillId="12" borderId="46" xfId="0" applyFont="1" applyFill="1" applyBorder="1" applyAlignment="1">
      <alignment horizontal="center" vertical="center"/>
    </xf>
    <xf numFmtId="0" fontId="44" fillId="16" borderId="47" xfId="0" applyFont="1" applyFill="1" applyBorder="1" applyAlignment="1">
      <alignment horizontal="right" vertical="center"/>
    </xf>
    <xf numFmtId="0" fontId="44" fillId="16" borderId="43" xfId="0" applyFont="1" applyFill="1" applyBorder="1" applyAlignment="1">
      <alignment horizontal="right" vertical="center"/>
    </xf>
    <xf numFmtId="0" fontId="44" fillId="16" borderId="48" xfId="0" applyFont="1" applyFill="1" applyBorder="1" applyAlignment="1">
      <alignment horizontal="right" vertical="center"/>
    </xf>
    <xf numFmtId="0" fontId="44" fillId="12" borderId="47" xfId="0" applyFont="1" applyFill="1" applyBorder="1" applyAlignment="1">
      <alignment horizontal="right" vertical="center"/>
    </xf>
    <xf numFmtId="0" fontId="44" fillId="12" borderId="43" xfId="0" applyFont="1" applyFill="1" applyBorder="1" applyAlignment="1">
      <alignment horizontal="right" vertical="center"/>
    </xf>
    <xf numFmtId="0" fontId="44" fillId="12" borderId="48" xfId="0" applyFont="1" applyFill="1" applyBorder="1" applyAlignment="1">
      <alignment horizontal="right" vertical="center"/>
    </xf>
    <xf numFmtId="0" fontId="44" fillId="12" borderId="49" xfId="0" applyFont="1" applyFill="1" applyBorder="1" applyAlignment="1">
      <alignment horizontal="right" vertical="center"/>
    </xf>
    <xf numFmtId="0" fontId="44" fillId="12" borderId="50" xfId="0" applyFont="1" applyFill="1" applyBorder="1" applyAlignment="1">
      <alignment horizontal="right" vertical="center"/>
    </xf>
    <xf numFmtId="0" fontId="44" fillId="12" borderId="51" xfId="0" applyFont="1" applyFill="1" applyBorder="1" applyAlignment="1">
      <alignment horizontal="right" vertical="center"/>
    </xf>
    <xf numFmtId="0" fontId="27" fillId="9" borderId="0" xfId="0" applyFont="1" applyFill="1"/>
    <xf numFmtId="164" fontId="0" fillId="0" borderId="0" xfId="4" applyNumberFormat="1" applyFont="1"/>
    <xf numFmtId="14" fontId="6" fillId="0" borderId="0" xfId="0" applyNumberFormat="1" applyFont="1"/>
    <xf numFmtId="173" fontId="12" fillId="11" borderId="4" xfId="2" applyNumberFormat="1" applyFont="1" applyFill="1" applyBorder="1" applyAlignment="1">
      <alignment horizontal="right"/>
    </xf>
    <xf numFmtId="173" fontId="12" fillId="6" borderId="4" xfId="2" applyNumberFormat="1" applyFont="1" applyFill="1" applyBorder="1" applyAlignment="1">
      <alignment horizontal="right"/>
    </xf>
    <xf numFmtId="177" fontId="12" fillId="0" borderId="4" xfId="1" applyNumberFormat="1" applyFont="1" applyFill="1" applyBorder="1" applyAlignment="1"/>
    <xf numFmtId="178" fontId="2" fillId="0" borderId="10" xfId="0" applyNumberFormat="1" applyFont="1" applyBorder="1" applyAlignment="1">
      <alignment horizontal="left" vertical="center"/>
    </xf>
    <xf numFmtId="4" fontId="2" fillId="4" borderId="0" xfId="0" applyNumberFormat="1" applyFont="1" applyFill="1" applyAlignment="1">
      <alignment horizontal="center" vertical="center"/>
    </xf>
    <xf numFmtId="178" fontId="2" fillId="4" borderId="1" xfId="0" applyNumberFormat="1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quotePrefix="1" applyFont="1" applyAlignment="1">
      <alignment vertical="center"/>
    </xf>
    <xf numFmtId="0" fontId="0" fillId="0" borderId="0" xfId="0" quotePrefix="1"/>
    <xf numFmtId="4" fontId="2" fillId="4" borderId="8" xfId="0" applyNumberFormat="1" applyFont="1" applyFill="1" applyBorder="1" applyAlignment="1" applyProtection="1">
      <alignment horizontal="center" vertical="center"/>
      <protection hidden="1"/>
    </xf>
    <xf numFmtId="4" fontId="2" fillId="4" borderId="25" xfId="0" applyNumberFormat="1" applyFont="1" applyFill="1" applyBorder="1" applyAlignment="1" applyProtection="1">
      <alignment horizontal="center" vertical="center"/>
      <protection hidden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17" fillId="0" borderId="15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11" xfId="0" applyFont="1" applyBorder="1" applyAlignment="1">
      <alignment horizontal="left" vertical="center" wrapText="1"/>
    </xf>
    <xf numFmtId="0" fontId="29" fillId="0" borderId="15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3" fontId="0" fillId="4" borderId="0" xfId="0" applyNumberFormat="1" applyFill="1" applyAlignment="1">
      <alignment horizontal="left"/>
    </xf>
    <xf numFmtId="0" fontId="5" fillId="5" borderId="0" xfId="0" applyFont="1" applyFill="1" applyAlignment="1">
      <alignment horizontal="center"/>
    </xf>
    <xf numFmtId="167" fontId="12" fillId="0" borderId="5" xfId="1" applyNumberFormat="1" applyFont="1" applyFill="1" applyBorder="1" applyAlignment="1">
      <alignment horizontal="center"/>
    </xf>
    <xf numFmtId="167" fontId="12" fillId="0" borderId="6" xfId="1" applyNumberFormat="1" applyFont="1" applyFill="1" applyBorder="1" applyAlignment="1">
      <alignment horizontal="center"/>
    </xf>
    <xf numFmtId="165" fontId="11" fillId="4" borderId="4" xfId="1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66" fontId="11" fillId="4" borderId="5" xfId="1" applyNumberFormat="1" applyFont="1" applyFill="1" applyBorder="1" applyAlignment="1">
      <alignment horizontal="center"/>
    </xf>
    <xf numFmtId="166" fontId="11" fillId="4" borderId="6" xfId="1" applyNumberFormat="1" applyFont="1" applyFill="1" applyBorder="1" applyAlignment="1">
      <alignment horizontal="center"/>
    </xf>
    <xf numFmtId="14" fontId="6" fillId="0" borderId="7" xfId="0" applyNumberFormat="1" applyFont="1" applyBorder="1" applyAlignment="1">
      <alignment horizontal="center"/>
    </xf>
    <xf numFmtId="167" fontId="12" fillId="0" borderId="4" xfId="1" applyNumberFormat="1" applyFont="1" applyFill="1" applyBorder="1" applyAlignment="1">
      <alignment horizontal="center"/>
    </xf>
    <xf numFmtId="165" fontId="11" fillId="4" borderId="5" xfId="1" applyFont="1" applyFill="1" applyBorder="1" applyAlignment="1">
      <alignment horizontal="center"/>
    </xf>
    <xf numFmtId="165" fontId="11" fillId="4" borderId="6" xfId="1" applyFont="1" applyFill="1" applyBorder="1" applyAlignment="1">
      <alignment horizontal="center"/>
    </xf>
    <xf numFmtId="167" fontId="12" fillId="0" borderId="5" xfId="1" applyNumberFormat="1" applyFont="1" applyFill="1" applyBorder="1" applyAlignment="1">
      <alignment horizontal="center" vertical="center" wrapText="1"/>
    </xf>
    <xf numFmtId="167" fontId="12" fillId="0" borderId="6" xfId="1" applyNumberFormat="1" applyFont="1" applyFill="1" applyBorder="1" applyAlignment="1">
      <alignment horizontal="center" vertical="center" wrapText="1"/>
    </xf>
    <xf numFmtId="166" fontId="11" fillId="4" borderId="5" xfId="1" applyNumberFormat="1" applyFont="1" applyFill="1" applyBorder="1" applyAlignment="1">
      <alignment horizontal="left"/>
    </xf>
    <xf numFmtId="166" fontId="11" fillId="4" borderId="6" xfId="1" applyNumberFormat="1" applyFont="1" applyFill="1" applyBorder="1" applyAlignment="1">
      <alignment horizontal="left"/>
    </xf>
    <xf numFmtId="3" fontId="0" fillId="4" borderId="0" xfId="0" applyNumberFormat="1" applyFill="1" applyAlignment="1">
      <alignment horizontal="center"/>
    </xf>
    <xf numFmtId="167" fontId="31" fillId="0" borderId="5" xfId="1" applyNumberFormat="1" applyFont="1" applyFill="1" applyBorder="1" applyAlignment="1">
      <alignment horizontal="center"/>
    </xf>
    <xf numFmtId="167" fontId="31" fillId="0" borderId="6" xfId="1" applyNumberFormat="1" applyFont="1" applyFill="1" applyBorder="1" applyAlignment="1">
      <alignment horizontal="center"/>
    </xf>
    <xf numFmtId="14" fontId="14" fillId="0" borderId="7" xfId="3" applyNumberFormat="1" applyBorder="1" applyAlignment="1">
      <alignment horizontal="left"/>
    </xf>
    <xf numFmtId="4" fontId="0" fillId="4" borderId="0" xfId="0" applyNumberFormat="1" applyFill="1" applyAlignment="1">
      <alignment horizontal="center"/>
    </xf>
    <xf numFmtId="0" fontId="0" fillId="0" borderId="7" xfId="0" applyBorder="1" applyAlignment="1">
      <alignment horizontal="center"/>
    </xf>
    <xf numFmtId="0" fontId="33" fillId="12" borderId="27" xfId="0" applyFont="1" applyFill="1" applyBorder="1" applyAlignment="1">
      <alignment horizontal="center" vertical="top" wrapText="1"/>
    </xf>
    <xf numFmtId="0" fontId="33" fillId="12" borderId="28" xfId="0" applyFont="1" applyFill="1" applyBorder="1" applyAlignment="1">
      <alignment horizontal="center" vertical="top" wrapText="1"/>
    </xf>
    <xf numFmtId="0" fontId="33" fillId="12" borderId="29" xfId="0" applyFont="1" applyFill="1" applyBorder="1" applyAlignment="1">
      <alignment horizontal="center" vertical="top" wrapText="1"/>
    </xf>
    <xf numFmtId="0" fontId="34" fillId="12" borderId="27" xfId="0" applyFont="1" applyFill="1" applyBorder="1" applyAlignment="1">
      <alignment horizontal="center" vertical="top" wrapText="1"/>
    </xf>
    <xf numFmtId="0" fontId="34" fillId="12" borderId="28" xfId="0" applyFont="1" applyFill="1" applyBorder="1" applyAlignment="1">
      <alignment horizontal="center" vertical="top" wrapText="1"/>
    </xf>
    <xf numFmtId="0" fontId="34" fillId="12" borderId="29" xfId="0" applyFont="1" applyFill="1" applyBorder="1" applyAlignment="1">
      <alignment horizontal="center" vertical="top" wrapText="1"/>
    </xf>
  </cellXfs>
  <cellStyles count="5">
    <cellStyle name="Hyperlink" xfId="3" builtinId="8"/>
    <cellStyle name="Normal" xfId="0" builtinId="0"/>
    <cellStyle name="Percent" xfId="4" builtinId="5"/>
    <cellStyle name="Separador de milhares 2 16 2" xfId="1" xr:uid="{566F7FCF-9C38-421A-A6AC-C139BA25AFEF}"/>
    <cellStyle name="Separador de milhares 2 18 2" xfId="2" xr:uid="{9D94684C-2D1A-4CC0-8393-2FE4A705EB2E}"/>
  </cellStyles>
  <dxfs count="23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Franklin Gothic Book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153167291664614E-2"/>
          <c:y val="1.9914290192009423E-3"/>
          <c:w val="0.95877914317572288"/>
          <c:h val="0.800705559032183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'Dados Gráfico'!$D$2:$D$20</c:f>
              <c:strCache>
                <c:ptCount val="19"/>
                <c:pt idx="0">
                  <c:v>PBGÁS (PB)</c:v>
                </c:pt>
                <c:pt idx="1">
                  <c:v>CEGÁS (CE)</c:v>
                </c:pt>
                <c:pt idx="2">
                  <c:v>GASMIG (MG)</c:v>
                </c:pt>
                <c:pt idx="3">
                  <c:v>Naturgy SPS (SP)</c:v>
                </c:pt>
                <c:pt idx="4">
                  <c:v>COMPAGAS (PR)</c:v>
                </c:pt>
                <c:pt idx="5">
                  <c:v>CEG (RJ)</c:v>
                </c:pt>
                <c:pt idx="6">
                  <c:v>COMGÁS (SP)</c:v>
                </c:pt>
                <c:pt idx="7">
                  <c:v>GÁS BRASILIANO (SP) </c:v>
                </c:pt>
                <c:pt idx="8">
                  <c:v>ALGÁS (AL)</c:v>
                </c:pt>
                <c:pt idx="9">
                  <c:v>MSGÁS (MS)</c:v>
                </c:pt>
                <c:pt idx="10">
                  <c:v>ESGÁS (ES)</c:v>
                </c:pt>
                <c:pt idx="11">
                  <c:v>CEG RIO (RJ)</c:v>
                </c:pt>
                <c:pt idx="12">
                  <c:v>SULGÁS (RS)</c:v>
                </c:pt>
                <c:pt idx="13">
                  <c:v>SCGÁS (SC)</c:v>
                </c:pt>
                <c:pt idx="14">
                  <c:v>BAHIAGÁS (BA)</c:v>
                </c:pt>
                <c:pt idx="15">
                  <c:v>CIGÁS (AM)</c:v>
                </c:pt>
                <c:pt idx="16">
                  <c:v>COPERGÁS (PE)</c:v>
                </c:pt>
                <c:pt idx="17">
                  <c:v>SERGÁS (SE)</c:v>
                </c:pt>
                <c:pt idx="18">
                  <c:v>POTIGÁS (RN)</c:v>
                </c:pt>
              </c:strCache>
            </c:strRef>
          </c:cat>
          <c:val>
            <c:numRef>
              <c:f>'Dados Gráfico'!$E$2:$E$20</c:f>
              <c:numCache>
                <c:formatCode>General</c:formatCode>
                <c:ptCount val="19"/>
                <c:pt idx="0">
                  <c:v>18.14</c:v>
                </c:pt>
                <c:pt idx="1">
                  <c:v>12.802857142857144</c:v>
                </c:pt>
                <c:pt idx="2">
                  <c:v>12.559082</c:v>
                </c:pt>
                <c:pt idx="3">
                  <c:v>11.200832643704873</c:v>
                </c:pt>
                <c:pt idx="4">
                  <c:v>9.6108064285714274</c:v>
                </c:pt>
                <c:pt idx="5">
                  <c:v>9.5297000000000001</c:v>
                </c:pt>
                <c:pt idx="6">
                  <c:v>8.9087328571428568</c:v>
                </c:pt>
                <c:pt idx="7">
                  <c:v>8.2584269012059739</c:v>
                </c:pt>
                <c:pt idx="8">
                  <c:v>7.7796000000000003</c:v>
                </c:pt>
                <c:pt idx="9">
                  <c:v>7.6860999999999997</c:v>
                </c:pt>
                <c:pt idx="10">
                  <c:v>7.484285714285714</c:v>
                </c:pt>
                <c:pt idx="11">
                  <c:v>7.2915999999999999</c:v>
                </c:pt>
                <c:pt idx="12">
                  <c:v>7.1623000000000001</c:v>
                </c:pt>
                <c:pt idx="13">
                  <c:v>7.1505000000000001</c:v>
                </c:pt>
                <c:pt idx="14">
                  <c:v>6.8068714285714282</c:v>
                </c:pt>
                <c:pt idx="15">
                  <c:v>6.7069999999999999</c:v>
                </c:pt>
                <c:pt idx="16">
                  <c:v>6.4894999999999996</c:v>
                </c:pt>
                <c:pt idx="17">
                  <c:v>6.1525999999999996</c:v>
                </c:pt>
                <c:pt idx="18">
                  <c:v>5.7618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2-4831-8AF2-B5EFEC46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7805392"/>
        <c:axId val="1877802896"/>
      </c:barChart>
      <c:catAx>
        <c:axId val="187780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1877802896"/>
        <c:crosses val="autoZero"/>
        <c:auto val="1"/>
        <c:lblAlgn val="ctr"/>
        <c:lblOffset val="100"/>
        <c:noMultiLvlLbl val="0"/>
      </c:catAx>
      <c:valAx>
        <c:axId val="1877802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7780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sv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Calculadora!A1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1</xdr:row>
      <xdr:rowOff>44450</xdr:rowOff>
    </xdr:from>
    <xdr:to>
      <xdr:col>9</xdr:col>
      <xdr:colOff>552449</xdr:colOff>
      <xdr:row>35</xdr:row>
      <xdr:rowOff>146050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73C3CB8-7EF8-4F2C-8AD5-944C835ADF8A}"/>
            </a:ext>
          </a:extLst>
        </xdr:cNvPr>
        <xdr:cNvSpPr txBox="1"/>
      </xdr:nvSpPr>
      <xdr:spPr>
        <a:xfrm>
          <a:off x="196850" y="234950"/>
          <a:ext cx="7213599" cy="65786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            </a:t>
          </a:r>
        </a:p>
        <a:p>
          <a:pPr algn="l"/>
          <a:r>
            <a:rPr lang="pt-BR" sz="12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                                    </a:t>
          </a:r>
          <a:r>
            <a:rPr lang="pt-BR" sz="1200" b="1" i="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Instruções</a:t>
          </a:r>
          <a:r>
            <a:rPr lang="pt-BR" sz="1200" b="1" i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Uso da Calculadora da Tarifa de Distribuição de Gás Natural</a:t>
          </a:r>
          <a:endParaRPr lang="pt-BR" sz="1200" b="1" i="0" u="sng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pt-BR" sz="11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1" i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Passo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Após abrir o arquivo excel, clique em "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Habilitar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Edição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</a:t>
          </a:r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1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2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Passo</a:t>
          </a:r>
          <a:r>
            <a:rPr lang="pt-BR" sz="12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2</a:t>
          </a:r>
          <a:r>
            <a:rPr lang="pt-BR" sz="12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05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Clique em "</a:t>
          </a:r>
          <a:r>
            <a:rPr lang="pt-BR" sz="105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Habilitar</a:t>
          </a:r>
          <a:r>
            <a:rPr lang="pt-BR" sz="105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Conteúdo</a:t>
          </a:r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 para o correto funcionamento da calculadora.</a:t>
          </a: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2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Passo 3</a:t>
          </a:r>
          <a:r>
            <a:rPr lang="pt-BR" sz="12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simular o valor da sua tarifa, leia atentamente as observações na aba "Calculadora" e simule o valor da sua tarifa. </a:t>
          </a: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pt-BR" sz="12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5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_________________________________________________________________________________________________________</a:t>
          </a:r>
        </a:p>
        <a:p>
          <a:pPr algn="l"/>
          <a:endParaRPr lang="pt-BR" sz="105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2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Periodicidade de atualização da calculadora</a:t>
          </a:r>
          <a:r>
            <a:rPr lang="pt-BR" sz="12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cada reajuste tarifário de gás natural no estado do Rio de Janeiro, a Firjan SENAI SESI irá realizar a atualização das informações da calculadora de gás natural para todos os estados e segmentos.</a:t>
          </a:r>
        </a:p>
        <a:p>
          <a:pPr algn="l"/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_________________________________________________________________________________________________________</a:t>
          </a:r>
        </a:p>
        <a:p>
          <a:pPr algn="l"/>
          <a:endParaRPr lang="pt-BR" sz="105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caso de dúvidas </a:t>
          </a:r>
          <a:r>
            <a:rPr lang="pt-BR" sz="105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é possível entrar em contato,</a:t>
          </a:r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qualquer momento, </a:t>
          </a:r>
          <a:r>
            <a:rPr lang="pt-BR" sz="105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por meio do seguinte endereço eletrônico: </a:t>
          </a:r>
          <a:r>
            <a:rPr lang="pt-BR" sz="105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fmontera@firjan.com.br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</a:p>
      </xdr:txBody>
    </xdr:sp>
    <xdr:clientData/>
  </xdr:twoCellAnchor>
  <xdr:twoCellAnchor editAs="oneCell">
    <xdr:from>
      <xdr:col>0</xdr:col>
      <xdr:colOff>287019</xdr:colOff>
      <xdr:row>14</xdr:row>
      <xdr:rowOff>134620</xdr:rowOff>
    </xdr:from>
    <xdr:to>
      <xdr:col>9</xdr:col>
      <xdr:colOff>474980</xdr:colOff>
      <xdr:row>19</xdr:row>
      <xdr:rowOff>87113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3F312B7-034D-400A-B571-582C4F2F4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19" y="2801620"/>
          <a:ext cx="7217411" cy="904993"/>
        </a:xfrm>
        <a:prstGeom prst="rect">
          <a:avLst/>
        </a:prstGeom>
      </xdr:spPr>
    </xdr:pic>
    <xdr:clientData/>
  </xdr:twoCellAnchor>
  <xdr:twoCellAnchor>
    <xdr:from>
      <xdr:col>2</xdr:col>
      <xdr:colOff>698500</xdr:colOff>
      <xdr:row>18</xdr:row>
      <xdr:rowOff>31750</xdr:rowOff>
    </xdr:from>
    <xdr:to>
      <xdr:col>3</xdr:col>
      <xdr:colOff>723900</xdr:colOff>
      <xdr:row>19</xdr:row>
      <xdr:rowOff>38100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1627EAB-5F3C-4E54-A8D9-1234699427D4}"/>
            </a:ext>
          </a:extLst>
        </xdr:cNvPr>
        <xdr:cNvSpPr/>
      </xdr:nvSpPr>
      <xdr:spPr>
        <a:xfrm>
          <a:off x="2222500" y="3460750"/>
          <a:ext cx="787400" cy="1968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698500</xdr:colOff>
      <xdr:row>18</xdr:row>
      <xdr:rowOff>0</xdr:rowOff>
    </xdr:from>
    <xdr:to>
      <xdr:col>4</xdr:col>
      <xdr:colOff>349250</xdr:colOff>
      <xdr:row>20</xdr:row>
      <xdr:rowOff>31750</xdr:rowOff>
    </xdr:to>
    <xdr:pic>
      <xdr:nvPicPr>
        <xdr:cNvPr id="7" name="Gráfico 6" descr="Cursor com preenchimento sólido">
          <a:extLst>
            <a:ext uri="{FF2B5EF4-FFF2-40B4-BE49-F238E27FC236}">
              <a16:creationId xmlns:a16="http://schemas.microsoft.com/office/drawing/2014/main" id="{E3A173E6-4C27-4E65-8BF4-39D639F8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984500" y="3429000"/>
          <a:ext cx="412750" cy="412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24</xdr:row>
      <xdr:rowOff>38102</xdr:rowOff>
    </xdr:from>
    <xdr:to>
      <xdr:col>7</xdr:col>
      <xdr:colOff>247650</xdr:colOff>
      <xdr:row>29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C1D7965-B1D7-4831-B1FD-E389A0E0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1150" y="4305302"/>
          <a:ext cx="4914900" cy="984248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273050</xdr:colOff>
      <xdr:row>8</xdr:row>
      <xdr:rowOff>165101</xdr:rowOff>
    </xdr:from>
    <xdr:to>
      <xdr:col>9</xdr:col>
      <xdr:colOff>469900</xdr:colOff>
      <xdr:row>11</xdr:row>
      <xdr:rowOff>110116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D000EBC-A0D1-4C6A-A9A3-39597F15E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3050" y="1689101"/>
          <a:ext cx="7054850" cy="516515"/>
        </a:xfrm>
        <a:prstGeom prst="rect">
          <a:avLst/>
        </a:prstGeom>
      </xdr:spPr>
    </xdr:pic>
    <xdr:clientData/>
  </xdr:twoCellAnchor>
  <xdr:twoCellAnchor>
    <xdr:from>
      <xdr:col>8</xdr:col>
      <xdr:colOff>292100</xdr:colOff>
      <xdr:row>10</xdr:row>
      <xdr:rowOff>25400</xdr:rowOff>
    </xdr:from>
    <xdr:to>
      <xdr:col>9</xdr:col>
      <xdr:colOff>228600</xdr:colOff>
      <xdr:row>11</xdr:row>
      <xdr:rowOff>44450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A8997922-7FF2-4923-A9EF-1290462FB7CE}"/>
            </a:ext>
          </a:extLst>
        </xdr:cNvPr>
        <xdr:cNvSpPr/>
      </xdr:nvSpPr>
      <xdr:spPr>
        <a:xfrm>
          <a:off x="6388100" y="1930400"/>
          <a:ext cx="698500" cy="2095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196850</xdr:colOff>
      <xdr:row>9</xdr:row>
      <xdr:rowOff>177800</xdr:rowOff>
    </xdr:from>
    <xdr:to>
      <xdr:col>9</xdr:col>
      <xdr:colOff>609600</xdr:colOff>
      <xdr:row>12</xdr:row>
      <xdr:rowOff>19050</xdr:rowOff>
    </xdr:to>
    <xdr:pic>
      <xdr:nvPicPr>
        <xdr:cNvPr id="12" name="Gráfico 11" descr="Cursor com preenchimento sólido">
          <a:extLst>
            <a:ext uri="{FF2B5EF4-FFF2-40B4-BE49-F238E27FC236}">
              <a16:creationId xmlns:a16="http://schemas.microsoft.com/office/drawing/2014/main" id="{DA158653-995F-498F-8777-9505C5701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054850" y="1892300"/>
          <a:ext cx="412750" cy="41275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355601</xdr:colOff>
      <xdr:row>25</xdr:row>
      <xdr:rowOff>6350</xdr:rowOff>
    </xdr:from>
    <xdr:to>
      <xdr:col>9</xdr:col>
      <xdr:colOff>421625</xdr:colOff>
      <xdr:row>28</xdr:row>
      <xdr:rowOff>101599</xdr:rowOff>
    </xdr:to>
    <xdr:pic>
      <xdr:nvPicPr>
        <xdr:cNvPr id="14" name="Imagem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D5131B-620F-4D2D-ACD0-10F08DD7A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1453"/>
        <a:stretch/>
      </xdr:blipFill>
      <xdr:spPr>
        <a:xfrm>
          <a:off x="5334001" y="4451350"/>
          <a:ext cx="1488424" cy="628649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222251</xdr:colOff>
      <xdr:row>26</xdr:row>
      <xdr:rowOff>57151</xdr:rowOff>
    </xdr:from>
    <xdr:to>
      <xdr:col>9</xdr:col>
      <xdr:colOff>460375</xdr:colOff>
      <xdr:row>28</xdr:row>
      <xdr:rowOff>0</xdr:rowOff>
    </xdr:to>
    <xdr:pic>
      <xdr:nvPicPr>
        <xdr:cNvPr id="16" name="Imagem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78C1848-DEFD-4B23-9139-9AE34B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51" y="5010151"/>
          <a:ext cx="238124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420844</xdr:colOff>
      <xdr:row>2</xdr:row>
      <xdr:rowOff>19050</xdr:rowOff>
    </xdr:from>
    <xdr:to>
      <xdr:col>2</xdr:col>
      <xdr:colOff>114581</xdr:colOff>
      <xdr:row>5</xdr:row>
      <xdr:rowOff>120330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3F62A1A3-0C3F-4E0C-A89A-B72FDEAC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0844" y="400050"/>
          <a:ext cx="1255837" cy="672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7936</xdr:colOff>
      <xdr:row>0</xdr:row>
      <xdr:rowOff>7934</xdr:rowOff>
    </xdr:from>
    <xdr:to>
      <xdr:col>13</xdr:col>
      <xdr:colOff>0</xdr:colOff>
      <xdr:row>1</xdr:row>
      <xdr:rowOff>2377</xdr:rowOff>
    </xdr:to>
    <xdr:pic>
      <xdr:nvPicPr>
        <xdr:cNvPr id="11" name="Imagem 10" descr="Particle and wire frame network">
          <a:extLst>
            <a:ext uri="{FF2B5EF4-FFF2-40B4-BE49-F238E27FC236}">
              <a16:creationId xmlns:a16="http://schemas.microsoft.com/office/drawing/2014/main" id="{353F543A-E8F4-4919-B355-026692984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alphaModFix amt="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39" b="44389"/>
        <a:stretch/>
      </xdr:blipFill>
      <xdr:spPr bwMode="auto">
        <a:xfrm>
          <a:off x="3270249" y="7934"/>
          <a:ext cx="7913689" cy="108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15873</xdr:colOff>
      <xdr:row>0</xdr:row>
      <xdr:rowOff>15873</xdr:rowOff>
    </xdr:from>
    <xdr:to>
      <xdr:col>13</xdr:col>
      <xdr:colOff>0</xdr:colOff>
      <xdr:row>1</xdr:row>
      <xdr:rowOff>16670</xdr:rowOff>
    </xdr:to>
    <xdr:pic>
      <xdr:nvPicPr>
        <xdr:cNvPr id="2" name="Imagem 1" descr="Ilustração abstrata de linhas e ondas" title="Faix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grayscl/>
          <a:alphaModFix amt="35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8186" y="15873"/>
          <a:ext cx="7905752" cy="1083472"/>
        </a:xfrm>
        <a:prstGeom prst="rect">
          <a:avLst/>
        </a:prstGeom>
      </xdr:spPr>
    </xdr:pic>
    <xdr:clientData/>
  </xdr:twoCellAnchor>
  <xdr:twoCellAnchor>
    <xdr:from>
      <xdr:col>5</xdr:col>
      <xdr:colOff>59054</xdr:colOff>
      <xdr:row>0</xdr:row>
      <xdr:rowOff>104616</xdr:rowOff>
    </xdr:from>
    <xdr:to>
      <xdr:col>10</xdr:col>
      <xdr:colOff>520065</xdr:colOff>
      <xdr:row>0</xdr:row>
      <xdr:rowOff>977900</xdr:rowOff>
    </xdr:to>
    <xdr:sp macro="" textlink="">
      <xdr:nvSpPr>
        <xdr:cNvPr id="5" name="Caixa de 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484754" y="104616"/>
          <a:ext cx="5553711" cy="87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400" b="1"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Calculadora</a:t>
          </a:r>
          <a:r>
            <a:rPr lang="pt-BR" sz="2400" b="1" baseline="0"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 </a:t>
          </a:r>
          <a:r>
            <a:rPr lang="pt-BR" sz="2400" b="1"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da</a:t>
          </a:r>
          <a:r>
            <a:rPr lang="pt-BR" sz="2400" b="1" baseline="0"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 Tarifa de Gás Natural</a:t>
          </a:r>
          <a:r>
            <a:rPr lang="pt-BR" sz="2400" b="1">
              <a:solidFill>
                <a:schemeClr val="bg1"/>
              </a:solidFill>
              <a:effectLst/>
              <a:latin typeface="+mj-lt"/>
              <a:ea typeface="+mn-ea"/>
              <a:cs typeface="+mn-cs"/>
            </a:rPr>
            <a:t> </a:t>
          </a:r>
          <a:endParaRPr lang="en-US" sz="2400" b="1">
            <a:solidFill>
              <a:schemeClr val="bg1"/>
            </a:solidFill>
            <a:effectLst/>
            <a:latin typeface="+mj-lt"/>
          </a:endParaRPr>
        </a:p>
        <a:p>
          <a:pPr rtl="0"/>
          <a:r>
            <a:rPr lang="pt-BR" sz="1400">
              <a:solidFill>
                <a:schemeClr val="bg1"/>
              </a:solidFill>
            </a:rPr>
            <a:t>Data</a:t>
          </a:r>
          <a:r>
            <a:rPr lang="pt-BR" sz="1400" baseline="0">
              <a:solidFill>
                <a:schemeClr val="bg1"/>
              </a:solidFill>
            </a:rPr>
            <a:t> de lançamento: 07 </a:t>
          </a:r>
          <a:r>
            <a:rPr lang="pt-BR" sz="1400">
              <a:solidFill>
                <a:schemeClr val="bg1"/>
              </a:solidFill>
            </a:rPr>
            <a:t>Dez/2022 </a:t>
          </a:r>
        </a:p>
        <a:p>
          <a:pPr rtl="0"/>
          <a:r>
            <a:rPr lang="pt-BR" sz="1400">
              <a:solidFill>
                <a:schemeClr val="bg1"/>
              </a:solidFill>
            </a:rPr>
            <a:t>Última atualização:</a:t>
          </a:r>
          <a:r>
            <a:rPr lang="pt-BR" sz="1400" baseline="0">
              <a:solidFill>
                <a:schemeClr val="bg1"/>
              </a:solidFill>
            </a:rPr>
            <a:t> 20 Fev/2024</a:t>
          </a:r>
          <a:endParaRPr lang="en-US" sz="1400">
            <a:solidFill>
              <a:schemeClr val="bg1"/>
            </a:solidFill>
          </a:endParaRPr>
        </a:p>
        <a:p>
          <a:pPr rtl="0"/>
          <a:endParaRPr lang="en-US" sz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218440</xdr:colOff>
      <xdr:row>35</xdr:row>
      <xdr:rowOff>47623</xdr:rowOff>
    </xdr:from>
    <xdr:to>
      <xdr:col>11</xdr:col>
      <xdr:colOff>1317308</xdr:colOff>
      <xdr:row>63</xdr:row>
      <xdr:rowOff>152875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9C5474B-B72B-F6BF-A176-61480781A7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652939</xdr:colOff>
      <xdr:row>0</xdr:row>
      <xdr:rowOff>190500</xdr:rowOff>
    </xdr:from>
    <xdr:to>
      <xdr:col>12</xdr:col>
      <xdr:colOff>3503</xdr:colOff>
      <xdr:row>0</xdr:row>
      <xdr:rowOff>933661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AB00599-541C-4280-A344-50B02706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03970" y="190500"/>
          <a:ext cx="1737212" cy="7298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D9D522A-B76B-49FF-A0F9-AD5C88A0E3DA}" name="Tabela1" displayName="Tabela1" ref="A1:L6207" totalsRowShown="0" headerRowDxfId="22">
  <autoFilter ref="A1:L6207" xr:uid="{3D9D522A-B76B-49FF-A0F9-AD5C88A0E3DA}"/>
  <tableColumns count="12">
    <tableColumn id="1" xr3:uid="{BD68F17E-3E03-491D-9959-E58EB6E7A817}" name="UF"/>
    <tableColumn id="2" xr3:uid="{2038B8AE-263B-4670-AE14-247C0B1429A0}" name="ESTADO"/>
    <tableColumn id="3" xr3:uid="{447520C2-34DD-49FA-9678-429790F8BA86}" name="MUNICÍPIO" dataDxfId="21"/>
    <tableColumn id="4" xr3:uid="{9767F00D-E2A0-42A9-88DC-80A1956FA368}" name="AGÊNCIA REGULADORA"/>
    <tableColumn id="5" xr3:uid="{26731804-0421-4BA9-B0BA-0D8D3F681A73}" name="DISTRIBUIDORA"/>
    <tableColumn id="6" xr3:uid="{7F035870-DC1B-4321-A136-D44BB02E9C77}" name="SEGMENTO"/>
    <tableColumn id="7" xr3:uid="{5FB18AFC-F26B-4014-846D-4A6A55CDDC73}" name="CONSUMO"/>
    <tableColumn id="8" xr3:uid="{71F71CF7-0A6C-4E9E-B161-2CBA9A8CE8D5}" name="FAIXA INICIAL"/>
    <tableColumn id="9" xr3:uid="{E441E315-489F-43B4-B907-5E1A9906D14A}" name="FAIXA FINAL"/>
    <tableColumn id="10" xr3:uid="{0977E9A6-7ED2-458A-8B0A-806CC1FD84D8}" name="VARIÁVEL"/>
    <tableColumn id="11" xr3:uid="{879113E6-A8C9-469E-9BDF-5C0445B7385B}" name="FIXO"/>
    <tableColumn id="12" xr3:uid="{B728212F-427D-4E30-BB93-F8C0F528A5BC}" name="OBS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rsep.rn.gov.br/2022/website2/legislacao/resolucoes-ordinarias" TargetMode="External"/><Relationship Id="rId13" Type="http://schemas.openxmlformats.org/officeDocument/2006/relationships/hyperlink" Target="https://www.msgas.com.br/segmentos/residencial/tarifas" TargetMode="External"/><Relationship Id="rId18" Type="http://schemas.openxmlformats.org/officeDocument/2006/relationships/hyperlink" Target="https://www.agenersa.rj.gov.br/index.php/tarifas-em-vigor" TargetMode="External"/><Relationship Id="rId3" Type="http://schemas.openxmlformats.org/officeDocument/2006/relationships/hyperlink" Target="https://www.sulgas.com.vc/residencial/tabela-tarifaria" TargetMode="External"/><Relationship Id="rId21" Type="http://schemas.openxmlformats.org/officeDocument/2006/relationships/hyperlink" Target="http://www.arsesp.sp.gov.br/Paginas/Tarifas.aspx" TargetMode="External"/><Relationship Id="rId7" Type="http://schemas.openxmlformats.org/officeDocument/2006/relationships/hyperlink" Target="https://pbgas.com.br/tarifas/" TargetMode="External"/><Relationship Id="rId12" Type="http://schemas.openxmlformats.org/officeDocument/2006/relationships/hyperlink" Target="https://www.cigas-am.com.br/tabela-tarifaria" TargetMode="External"/><Relationship Id="rId17" Type="http://schemas.openxmlformats.org/officeDocument/2006/relationships/hyperlink" Target="https://algas.com.br/gas-natural/gas-residencial/" TargetMode="External"/><Relationship Id="rId25" Type="http://schemas.openxmlformats.org/officeDocument/2006/relationships/printerSettings" Target="../printerSettings/printerSettings3.bin"/><Relationship Id="rId2" Type="http://schemas.openxmlformats.org/officeDocument/2006/relationships/hyperlink" Target="http://www.gasmig.com.br/NossosServicos/Residencial/Paginas/Tarifas.aspx" TargetMode="External"/><Relationship Id="rId16" Type="http://schemas.openxmlformats.org/officeDocument/2006/relationships/hyperlink" Target="http://www.desenvolvimento.mg.gov.br/application/projetos/projeto/1085" TargetMode="External"/><Relationship Id="rId20" Type="http://schemas.openxmlformats.org/officeDocument/2006/relationships/hyperlink" Target="http://www.arsesp.sp.gov.br/Paginas/Tarifas.aspx" TargetMode="External"/><Relationship Id="rId1" Type="http://schemas.openxmlformats.org/officeDocument/2006/relationships/hyperlink" Target="https://esgas.com.br/informacoes-importantes/" TargetMode="External"/><Relationship Id="rId6" Type="http://schemas.openxmlformats.org/officeDocument/2006/relationships/hyperlink" Target="https://novo.copergas.com.br/informacoes/tarifas/" TargetMode="External"/><Relationship Id="rId11" Type="http://schemas.openxmlformats.org/officeDocument/2006/relationships/hyperlink" Target="https://mob.ma.gov.br/programas-ou-campanhas/gas-e-saneamento" TargetMode="External"/><Relationship Id="rId24" Type="http://schemas.openxmlformats.org/officeDocument/2006/relationships/hyperlink" Target="https://www.comgas.com.br/minha-conta/tarifas" TargetMode="External"/><Relationship Id="rId5" Type="http://schemas.openxmlformats.org/officeDocument/2006/relationships/hyperlink" Target="https://www.sergipegas.com.br/wp/tarifas-praticadas/" TargetMode="External"/><Relationship Id="rId15" Type="http://schemas.openxmlformats.org/officeDocument/2006/relationships/hyperlink" Target="https://www.scgas.com.br/scgas/app/Content.aspx?c=27" TargetMode="External"/><Relationship Id="rId23" Type="http://schemas.openxmlformats.org/officeDocument/2006/relationships/hyperlink" Target="https://potigas.com.br/sistema-tarifario/vigente" TargetMode="External"/><Relationship Id="rId10" Type="http://schemas.openxmlformats.org/officeDocument/2006/relationships/hyperlink" Target="http://www.agrespi.pi.gov.br/" TargetMode="External"/><Relationship Id="rId19" Type="http://schemas.openxmlformats.org/officeDocument/2006/relationships/hyperlink" Target="https://www.agenersa.rj.gov.br/index.php/tarifas-em-vigor" TargetMode="External"/><Relationship Id="rId4" Type="http://schemas.openxmlformats.org/officeDocument/2006/relationships/hyperlink" Target="https://www.bahiagas.com.br/gas-natural/tabela-tarifaria" TargetMode="External"/><Relationship Id="rId9" Type="http://schemas.openxmlformats.org/officeDocument/2006/relationships/hyperlink" Target="https://www.cegas.com.br/tabela-de-tarifas-atual-3/" TargetMode="External"/><Relationship Id="rId14" Type="http://schemas.openxmlformats.org/officeDocument/2006/relationships/hyperlink" Target="https://www.compagas.com.br/portal-de-tarifas/" TargetMode="External"/><Relationship Id="rId22" Type="http://schemas.openxmlformats.org/officeDocument/2006/relationships/hyperlink" Target="http://www.arsesp.sp.gov.br/Paginas/Tarifas.asp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33930-3C66-4AB6-BA93-8266EE9A4C01}">
  <sheetPr codeName="Planilha7"/>
  <dimension ref="A1:J37"/>
  <sheetViews>
    <sheetView showGridLines="0" showRowColHeaders="0" zoomScaleNormal="100" workbookViewId="0">
      <selection activeCell="J19" sqref="J19"/>
    </sheetView>
  </sheetViews>
  <sheetFormatPr baseColWidth="10" defaultColWidth="0" defaultRowHeight="14" zeroHeight="1"/>
  <cols>
    <col min="1" max="10" width="9.33203125" customWidth="1"/>
    <col min="11" max="16384" width="9.33203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pDOPM4a5EnhhWjipOvgZwM0j2CKEHSre6rUdjCxVuxWDSCWQUjkg8ss8ORiDG8Ha9IJ2E2lkn7R/txV56EYbpg==" saltValue="+bU2LX0a54AHCHzOUNW6TA==" spinCount="100000" sheet="1" scenarios="1" selectLockedCells="1" selectUnlockedCells="1"/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C1:Z75"/>
  <sheetViews>
    <sheetView showGridLines="0" tabSelected="1" zoomScaleNormal="80" workbookViewId="0">
      <selection activeCell="J9" sqref="J9"/>
    </sheetView>
  </sheetViews>
  <sheetFormatPr baseColWidth="10" defaultColWidth="8.83203125" defaultRowHeight="18" customHeight="1"/>
  <cols>
    <col min="1" max="1" width="4.83203125" style="121" customWidth="1"/>
    <col min="2" max="2" width="5" style="121" customWidth="1"/>
    <col min="3" max="3" width="10.33203125" style="121" customWidth="1"/>
    <col min="4" max="4" width="8.83203125" style="121" customWidth="1"/>
    <col min="5" max="5" width="2.83203125" style="121" customWidth="1"/>
    <col min="6" max="6" width="17.33203125" style="146" bestFit="1" customWidth="1"/>
    <col min="7" max="7" width="13.33203125" style="145" customWidth="1"/>
    <col min="8" max="9" width="11.6640625" style="145" customWidth="1"/>
    <col min="10" max="11" width="12.83203125" style="145" customWidth="1"/>
    <col min="12" max="12" width="16.1640625" style="145" customWidth="1"/>
    <col min="13" max="13" width="0.1640625" style="121" customWidth="1"/>
    <col min="14" max="14" width="15.33203125" style="121" hidden="1" customWidth="1"/>
    <col min="15" max="15" width="12.5" style="121" hidden="1" customWidth="1"/>
    <col min="16" max="26" width="8.83203125" style="121" hidden="1" customWidth="1"/>
    <col min="27" max="16384" width="8.83203125" style="121"/>
  </cols>
  <sheetData>
    <row r="1" spans="3:26" ht="86" customHeight="1">
      <c r="F1" s="1"/>
      <c r="G1" s="2"/>
      <c r="H1" s="2"/>
      <c r="I1" s="2"/>
      <c r="J1" s="2"/>
      <c r="K1" s="2"/>
      <c r="L1" s="2"/>
      <c r="M1" s="3" t="s">
        <v>0</v>
      </c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3:26" ht="48" customHeight="1">
      <c r="F2" s="231" t="s">
        <v>1</v>
      </c>
      <c r="G2" s="232"/>
      <c r="H2" s="232"/>
      <c r="I2" s="232"/>
      <c r="J2" s="232"/>
      <c r="K2" s="232"/>
      <c r="L2" s="23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3:26" ht="21" customHeight="1">
      <c r="C3" s="122"/>
      <c r="F3" s="242" t="s">
        <v>2</v>
      </c>
      <c r="G3" s="243"/>
      <c r="H3" s="243"/>
      <c r="I3" s="243"/>
      <c r="J3" s="243"/>
      <c r="K3" s="243"/>
      <c r="L3" s="24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3:26" ht="93" customHeight="1">
      <c r="F4" s="236" t="s">
        <v>706</v>
      </c>
      <c r="G4" s="237"/>
      <c r="H4" s="237"/>
      <c r="I4" s="237"/>
      <c r="J4" s="237"/>
      <c r="K4" s="237"/>
      <c r="L4" s="238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3:26" ht="21" customHeight="1">
      <c r="F5" s="239" t="s">
        <v>3</v>
      </c>
      <c r="G5" s="240"/>
      <c r="H5" s="240"/>
      <c r="I5" s="240"/>
      <c r="J5" s="240"/>
      <c r="K5" s="240"/>
      <c r="L5" s="24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3:26" ht="5" customHeight="1">
      <c r="F6" s="131"/>
      <c r="G6" s="48"/>
      <c r="H6" s="48"/>
      <c r="I6" s="2"/>
      <c r="J6" s="2"/>
      <c r="K6" s="2"/>
      <c r="L6" s="13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3:26" ht="20.25" customHeight="1">
      <c r="F7" s="133" t="s">
        <v>4</v>
      </c>
      <c r="G7" s="123" t="s">
        <v>93</v>
      </c>
      <c r="H7" s="2"/>
      <c r="I7" s="49" t="s">
        <v>5</v>
      </c>
      <c r="J7" s="125" t="str">
        <f>IF($Q$10="","",$Q$10)</f>
        <v>CEG</v>
      </c>
      <c r="K7" s="2"/>
      <c r="L7" s="134"/>
      <c r="M7" s="3"/>
      <c r="N7" s="3"/>
      <c r="O7" s="49"/>
      <c r="P7" s="100"/>
      <c r="Q7" s="50"/>
      <c r="R7" s="3"/>
      <c r="S7" s="3"/>
      <c r="T7" s="3"/>
      <c r="U7" s="3"/>
      <c r="V7" s="3"/>
      <c r="W7" s="3"/>
      <c r="X7" s="3"/>
      <c r="Y7" s="3"/>
      <c r="Z7" s="3"/>
    </row>
    <row r="8" spans="3:26" ht="20.25" customHeight="1">
      <c r="F8" s="133" t="s">
        <v>6</v>
      </c>
      <c r="G8" s="123" t="s">
        <v>89</v>
      </c>
      <c r="H8" s="3"/>
      <c r="I8" s="49" t="s">
        <v>7</v>
      </c>
      <c r="J8" s="125" t="str">
        <f>IF($P$10="","",$P$10)</f>
        <v>AGENERSA</v>
      </c>
      <c r="K8" s="48"/>
      <c r="L8" s="134"/>
      <c r="M8" s="3"/>
      <c r="N8" s="93" t="s">
        <v>8</v>
      </c>
      <c r="O8" s="94"/>
      <c r="P8" s="94"/>
      <c r="Q8" s="94"/>
      <c r="R8" s="94"/>
      <c r="S8" s="94"/>
      <c r="T8" s="94"/>
      <c r="U8" s="94"/>
      <c r="V8" s="94"/>
      <c r="W8" s="95"/>
      <c r="X8" s="3"/>
      <c r="Y8" s="2" t="str" cm="1">
        <f t="array" ref="Y8">_xlfn._xlws.FILTER(Tabela1[CONSUMO],($J$9&gt;=Tabela1[FAIXA INICIAL])*($J$9&lt;=Tabela1[FAIXA FINAL])*($G$7=Tabela1[SEGMENTO])*($G$8=Tabela1[UF])*($G$9=Tabela1[MUNICÍPIO]),"")</f>
        <v>Mensal</v>
      </c>
      <c r="Z8" s="105" t="str" cm="1">
        <f t="array" ref="Z8">_xlfn._xlws.FILTER(Tabela1[CONSUMO],($J$9&gt;=Tabela1[FAIXA INICIAL])*($G$7=Tabela1[SEGMENTO])*($G$8=Tabela1[UF])*($G$9=Tabela1[MUNICÍPIO]),"")</f>
        <v>Mensal</v>
      </c>
    </row>
    <row r="9" spans="3:26" ht="20.25" customHeight="1">
      <c r="F9" s="133" t="s">
        <v>9</v>
      </c>
      <c r="G9" s="124" t="s">
        <v>90</v>
      </c>
      <c r="H9" s="51"/>
      <c r="I9" s="49" t="s">
        <v>10</v>
      </c>
      <c r="J9" s="224">
        <f>7/30</f>
        <v>0.23333333333333334</v>
      </c>
      <c r="K9" s="50" t="s">
        <v>11</v>
      </c>
      <c r="L9" s="134"/>
      <c r="M9" s="3"/>
      <c r="N9" s="96" t="s">
        <v>12</v>
      </c>
      <c r="O9" s="3" t="s">
        <v>9</v>
      </c>
      <c r="P9" s="3" t="s">
        <v>13</v>
      </c>
      <c r="Q9" s="3" t="s">
        <v>5</v>
      </c>
      <c r="R9" s="3" t="s">
        <v>4</v>
      </c>
      <c r="S9" s="3" t="s">
        <v>14</v>
      </c>
      <c r="T9" s="3" t="s">
        <v>15</v>
      </c>
      <c r="U9" s="3" t="s">
        <v>16</v>
      </c>
      <c r="V9" s="3" t="s">
        <v>17</v>
      </c>
      <c r="W9" s="97" t="s">
        <v>18</v>
      </c>
      <c r="X9" s="3"/>
      <c r="Y9" s="3"/>
      <c r="Z9" s="3"/>
    </row>
    <row r="10" spans="3:26" ht="10" customHeight="1">
      <c r="F10" s="133"/>
      <c r="G10" s="75"/>
      <c r="H10" s="49"/>
      <c r="I10" s="75"/>
      <c r="J10" s="50"/>
      <c r="K10" s="2"/>
      <c r="L10" s="134"/>
      <c r="M10" s="3"/>
      <c r="N10" s="96" t="str" cm="1">
        <f t="array" ref="N10:W10">_xlfn._xlws.FILTER(Tabela1[[ESTADO]:[FIXO]],($H$14&gt;=Tabela1[FAIXA INICIAL])*($G$7=Tabela1[SEGMENTO])*($G$8=Tabela1[UF])*($G$9=Tabela1[MUNICÍPIO]),"Não foi encontrado valor para esse município e segmento com esse volume")</f>
        <v>Rio de Janeiro</v>
      </c>
      <c r="O10" s="3" t="str">
        <v>Rio de Janeiro</v>
      </c>
      <c r="P10" s="3" t="str">
        <v>AGENERSA</v>
      </c>
      <c r="Q10" s="3" t="str">
        <v>CEG</v>
      </c>
      <c r="R10" s="3" t="str">
        <v>Residencial</v>
      </c>
      <c r="S10" s="3" t="str">
        <v>Mensal</v>
      </c>
      <c r="T10" s="3">
        <v>0</v>
      </c>
      <c r="U10" s="3">
        <v>7</v>
      </c>
      <c r="V10" s="3">
        <v>9.5297000000000001</v>
      </c>
      <c r="W10" s="97">
        <v>0</v>
      </c>
      <c r="X10" s="3"/>
      <c r="Y10" s="3"/>
      <c r="Z10" s="3"/>
    </row>
    <row r="11" spans="3:26" ht="20.25" customHeight="1">
      <c r="F11" s="135" t="s">
        <v>19</v>
      </c>
      <c r="G11" s="126">
        <f>IFERROR(K33/J31,"")</f>
        <v>9.5297000000000001</v>
      </c>
      <c r="H11" s="74" t="s">
        <v>20</v>
      </c>
      <c r="I11" s="112"/>
      <c r="J11" s="153"/>
      <c r="K11" s="234"/>
      <c r="L11" s="235"/>
      <c r="M11" s="3"/>
      <c r="N11" s="96"/>
      <c r="O11" s="3"/>
      <c r="P11" s="3"/>
      <c r="Q11" s="3"/>
      <c r="R11" s="3"/>
      <c r="S11" s="3"/>
      <c r="T11" s="3"/>
      <c r="U11" s="3"/>
      <c r="V11" s="3"/>
      <c r="W11" s="97"/>
      <c r="X11" s="3"/>
      <c r="Y11" s="3"/>
      <c r="Z11" s="3"/>
    </row>
    <row r="12" spans="3:26" ht="18" hidden="1" customHeight="1">
      <c r="F12" s="136" t="str">
        <f>I14</f>
        <v>Mensal</v>
      </c>
      <c r="G12" s="2"/>
      <c r="H12" s="2"/>
      <c r="I12" s="2"/>
      <c r="J12" s="2"/>
      <c r="K12" s="2"/>
      <c r="L12" s="132"/>
      <c r="M12" s="3"/>
      <c r="N12" s="96"/>
      <c r="O12" s="3"/>
      <c r="P12" s="3"/>
      <c r="Q12" s="3"/>
      <c r="R12" s="3"/>
      <c r="S12" s="3"/>
      <c r="T12" s="3"/>
      <c r="U12" s="3"/>
      <c r="V12" s="3"/>
      <c r="W12" s="97"/>
      <c r="X12" s="3"/>
      <c r="Y12" s="3"/>
      <c r="Z12" s="3"/>
    </row>
    <row r="13" spans="3:26" ht="18" hidden="1" customHeight="1">
      <c r="F13" s="137"/>
      <c r="G13" s="2" t="s">
        <v>11</v>
      </c>
      <c r="H13" s="2" t="s">
        <v>11</v>
      </c>
      <c r="I13" s="2"/>
      <c r="J13" s="2"/>
      <c r="K13" s="2"/>
      <c r="L13" s="132"/>
      <c r="M13" s="3"/>
      <c r="N13" s="96"/>
      <c r="O13" s="3"/>
      <c r="P13" s="3"/>
      <c r="Q13" s="3"/>
      <c r="R13" s="3"/>
      <c r="S13" s="3"/>
      <c r="T13" s="3"/>
      <c r="U13" s="3"/>
      <c r="V13" s="3"/>
      <c r="W13" s="97"/>
      <c r="X13" s="3"/>
      <c r="Y13" s="3"/>
      <c r="Z13" s="3"/>
    </row>
    <row r="14" spans="3:26" ht="21.5" hidden="1" customHeight="1">
      <c r="F14" s="137"/>
      <c r="G14" s="69">
        <f>J9</f>
        <v>0.23333333333333334</v>
      </c>
      <c r="H14" s="79">
        <f>IF($I$14="Mensal",$J$9*30,IF($I$14="Semanal",$J$9*7,IF($I$14="Faixa Única",$J$9*30,$J$9)))</f>
        <v>7</v>
      </c>
      <c r="I14" s="2" t="str" cm="1">
        <f t="array" ref="I14">IF(_xlfn._xlws.FILTER(Tabela1[CONSUMO],($J$9&gt;=Tabela1[FAIXA INICIAL])*($J$9&lt;=Tabela1[FAIXA FINAL])*($G$7=Tabela1[SEGMENTO])*($G$8=Tabela1[UF])*($G$9=Tabela1[MUNICÍPIO]),"")="", Z8,Y8)</f>
        <v>Mensal</v>
      </c>
      <c r="J14" s="2"/>
      <c r="K14" s="2"/>
      <c r="L14" s="132"/>
      <c r="M14" s="3"/>
      <c r="N14" s="96"/>
      <c r="O14" s="3"/>
      <c r="P14" s="3"/>
      <c r="Q14" s="3"/>
      <c r="R14" s="3"/>
      <c r="S14" s="3"/>
      <c r="T14" s="3"/>
      <c r="U14" s="3"/>
      <c r="V14" s="3"/>
      <c r="W14" s="97"/>
      <c r="X14" s="3"/>
      <c r="Y14" s="3"/>
      <c r="Z14" s="3"/>
    </row>
    <row r="15" spans="3:26" ht="28">
      <c r="F15" s="229" t="s">
        <v>21</v>
      </c>
      <c r="G15" s="230"/>
      <c r="H15" s="130" t="s">
        <v>22</v>
      </c>
      <c r="I15" s="130" t="s">
        <v>23</v>
      </c>
      <c r="J15" s="130" t="s">
        <v>24</v>
      </c>
      <c r="K15" s="245" t="s">
        <v>25</v>
      </c>
      <c r="L15" s="246"/>
      <c r="M15" s="3"/>
      <c r="N15" s="96"/>
      <c r="O15" s="3"/>
      <c r="P15" s="103"/>
      <c r="Q15" s="3"/>
      <c r="R15" s="3"/>
      <c r="S15" s="3"/>
      <c r="T15" s="3"/>
      <c r="U15" s="3"/>
      <c r="V15" s="3"/>
      <c r="W15" s="97"/>
      <c r="X15" s="3"/>
      <c r="Y15" s="3"/>
      <c r="Z15" s="3"/>
    </row>
    <row r="16" spans="3:26" ht="18" customHeight="1">
      <c r="F16" s="140">
        <f t="shared" ref="F16:F29" si="0">T10</f>
        <v>0</v>
      </c>
      <c r="G16" s="127">
        <f t="shared" ref="G16:G29" si="1">U10</f>
        <v>7</v>
      </c>
      <c r="H16" s="128">
        <f>IF(AND(J7='Base Gráfico'!B383,Calculadora!J9&lt;20/3),Cálculo!H515,IF(AND(J7='Base Gráfico'!B441,Calculadora!J9&lt;20/3),Cálculo!H588,$W10))</f>
        <v>0</v>
      </c>
      <c r="I16" s="149">
        <f>$V10</f>
        <v>9.5297000000000001</v>
      </c>
      <c r="J16" s="129">
        <f>IF(J9&lt;=7/30,7,IF(OR(AND($G$8="PB",$F$17&lt;&gt;0,OR($G$7="Residencial",$G$7="Comercial")),AND($G$8="CE",$F$17&lt;&gt;0,OR($G$7="Residencial",$G$7="Comercial"))),0,IF(AND($G$8="SP",OR(AND($J$7="COMGÁS",OR($G$7="Industrial",$G$7="Comercial")),AND($J$7="GÁS BRASILIANO",$G$7="Comercial"),AND($J$7="Naturgy SPS",$G$7&lt;&gt;"GNV"))),IF(AND(F16&lt;&gt;0,G16=0),$H$14,IF(G16&gt;=$H$14,$H$14,0)),IF($I$14="Faixa Única",$H$14,IF($G16&gt;=$H$14,$H$14,$G16-$F16)))))</f>
        <v>7</v>
      </c>
      <c r="K16" s="227">
        <f>($J16*$I16)</f>
        <v>66.707899999999995</v>
      </c>
      <c r="L16" s="228"/>
      <c r="M16" s="3"/>
      <c r="N16" s="96"/>
      <c r="O16" s="3"/>
      <c r="P16" s="3"/>
      <c r="Q16" s="3"/>
      <c r="R16" s="3"/>
      <c r="S16" s="3"/>
      <c r="T16" s="3"/>
      <c r="U16" s="3"/>
      <c r="V16" s="3"/>
      <c r="W16" s="97"/>
      <c r="X16" s="3"/>
      <c r="Y16" s="3"/>
      <c r="Z16" s="3"/>
    </row>
    <row r="17" spans="6:26" ht="18" customHeight="1">
      <c r="F17" s="140">
        <f t="shared" si="0"/>
        <v>0</v>
      </c>
      <c r="G17" s="127">
        <f t="shared" si="1"/>
        <v>0</v>
      </c>
      <c r="H17" s="128">
        <f t="shared" ref="H17:H29" si="2">$W11</f>
        <v>0</v>
      </c>
      <c r="I17" s="149">
        <f t="shared" ref="I17:I29" si="3">$V11</f>
        <v>0</v>
      </c>
      <c r="J17" s="129">
        <f>IF(AND($J$9&lt;=7/30,$G$8="RJ"),0,IF(AND($G$8="SP",OR(AND($J$7="COMGÁS",OR($G$7="Industrial",$G$7="Comercial")),AND($J$7="GÁS BRASILIANO",$G$7="Comercial"),AND($J$7="Naturgy SPS",$G$7&lt;&gt;"GNV"))),IF(AND(F17&lt;&gt;0,G17=0),$H$14,IF(G17&gt;=$H$14,$H$14,0)),IF($I$14&lt;&gt;"Faixa Única",IF($I$14&lt;&gt;"",IF(SUM($J$16:$J16,$G17)&gt;$H$14,$H$14-SUM($J$16:$J16),IF($G17=0,$H$14-SUM($J$16:$J16),$G17-$F17)),"0"),"0")))</f>
        <v>0</v>
      </c>
      <c r="K17" s="227">
        <f>($J17*$I17)</f>
        <v>0</v>
      </c>
      <c r="L17" s="228"/>
      <c r="M17" s="3"/>
      <c r="N17" s="96"/>
      <c r="O17" s="3"/>
      <c r="P17" s="3"/>
      <c r="Q17" s="3"/>
      <c r="R17" s="3"/>
      <c r="S17" s="3"/>
      <c r="T17" s="3"/>
      <c r="U17" s="3"/>
      <c r="V17" s="3"/>
      <c r="W17" s="97"/>
      <c r="X17" s="3"/>
      <c r="Y17" s="3"/>
      <c r="Z17" s="3"/>
    </row>
    <row r="18" spans="6:26" ht="18" customHeight="1">
      <c r="F18" s="140">
        <f t="shared" si="0"/>
        <v>0</v>
      </c>
      <c r="G18" s="127">
        <f t="shared" si="1"/>
        <v>0</v>
      </c>
      <c r="H18" s="128">
        <f t="shared" si="2"/>
        <v>0</v>
      </c>
      <c r="I18" s="149">
        <f t="shared" si="3"/>
        <v>0</v>
      </c>
      <c r="J18" s="129">
        <f>IF(AND($J$9&lt;=7/30,$G$8="RJ"),0,IF(AND($G$8="SP",OR(AND($J$7="COMGÁS",OR($G$7="Industrial",$G$7="Comercial")),AND($J$7="GÁS BRASILIANO",$G$7="Comercial"),AND($J$7="Naturgy SPS",$G$7&lt;&gt;"GNV"))),IF(AND(F18&lt;&gt;0,G18=0),$H$14,IF(G18&gt;=$H$14,$H$14,0)),IF($I$14&lt;&gt;"Faixa Única",IF($I$14&lt;&gt;"",IF(SUM($J$16:$J17,$G18)&gt;$H$14,$H$14-SUM($J$16:$J17),IF($G18=0,$H$14-SUM($J$16:$J17),$G18-$F18)),"0"),"0")))</f>
        <v>0</v>
      </c>
      <c r="K18" s="227">
        <f t="shared" ref="K18:K29" si="4">($J18*$I18)</f>
        <v>0</v>
      </c>
      <c r="L18" s="228"/>
      <c r="M18" s="3"/>
      <c r="N18" s="96"/>
      <c r="O18" s="3"/>
      <c r="P18" s="3"/>
      <c r="Q18" s="3"/>
      <c r="R18" s="3"/>
      <c r="S18" s="3"/>
      <c r="T18" s="3"/>
      <c r="U18" s="3"/>
      <c r="V18" s="3"/>
      <c r="W18" s="97"/>
      <c r="X18" s="3"/>
      <c r="Y18" s="3"/>
      <c r="Z18" s="3"/>
    </row>
    <row r="19" spans="6:26" ht="18" customHeight="1">
      <c r="F19" s="140">
        <f t="shared" si="0"/>
        <v>0</v>
      </c>
      <c r="G19" s="127">
        <f t="shared" si="1"/>
        <v>0</v>
      </c>
      <c r="H19" s="128">
        <f t="shared" si="2"/>
        <v>0</v>
      </c>
      <c r="I19" s="149">
        <f t="shared" si="3"/>
        <v>0</v>
      </c>
      <c r="J19" s="129">
        <f>IF(AND($J$9&lt;=7/30,$G$8="RJ"),0,IF(AND($G$8="SP",OR(AND($J$7="COMGÁS",OR($G$7="Industrial",$G$7="Comercial")),AND($J$7="GÁS BRASILIANO",$G$7="Comercial"),AND($J$7="Naturgy SPS",$G$7&lt;&gt;"GNV"))),IF(AND(F19&lt;&gt;0,G19=0),$H$14,IF(G19&gt;=$H$14,$H$14,0)),IF($I$14&lt;&gt;"Faixa Única",IF($I$14&lt;&gt;"",IF(SUM($J$16:$J18,$G19)&gt;$H$14,$H$14-SUM($J$16:$J18),IF($G19=0,$H$14-SUM($J$16:$J18),$G19-$F19)),"0"),"0")))</f>
        <v>0</v>
      </c>
      <c r="K19" s="227">
        <f t="shared" si="4"/>
        <v>0</v>
      </c>
      <c r="L19" s="228"/>
      <c r="M19" s="3"/>
      <c r="N19" s="96"/>
      <c r="O19" s="3"/>
      <c r="P19" s="3"/>
      <c r="Q19" s="3"/>
      <c r="R19" s="3"/>
      <c r="S19" s="3"/>
      <c r="T19" s="3"/>
      <c r="U19" s="3"/>
      <c r="V19" s="3"/>
      <c r="W19" s="97"/>
      <c r="X19" s="3"/>
      <c r="Y19" s="3"/>
      <c r="Z19" s="3"/>
    </row>
    <row r="20" spans="6:26" ht="18" customHeight="1">
      <c r="F20" s="140">
        <f t="shared" si="0"/>
        <v>0</v>
      </c>
      <c r="G20" s="127">
        <f t="shared" si="1"/>
        <v>0</v>
      </c>
      <c r="H20" s="128">
        <f t="shared" si="2"/>
        <v>0</v>
      </c>
      <c r="I20" s="149">
        <f t="shared" si="3"/>
        <v>0</v>
      </c>
      <c r="J20" s="129">
        <f>IF(AND($J$9&lt;=7/30,$G$8="RJ"),0,IF(AND($G$8="SP",OR(AND($J$7="COMGÁS",OR($G$7="Industrial",$G$7="Comercial")),AND($J$7="GÁS BRASILIANO",$G$7="Comercial"),AND($J$7="Naturgy SPS",$G$7&lt;&gt;"GNV"))),IF(AND(F20&lt;&gt;0,G20=0),$H$14,IF(G20&gt;=$H$14,$H$14,0)),IF($I$14&lt;&gt;"Faixa Única",IF($I$14&lt;&gt;"",IF(SUM($J$16:$J19,$G20)&gt;$H$14,$H$14-SUM($J$16:$J19),IF($G20=0,$H$14-SUM($J$16:$J19),$G20-$F20)),"0"),"0")))</f>
        <v>0</v>
      </c>
      <c r="K20" s="227">
        <f t="shared" si="4"/>
        <v>0</v>
      </c>
      <c r="L20" s="228"/>
      <c r="M20" s="3"/>
      <c r="N20" s="96"/>
      <c r="O20" s="3"/>
      <c r="P20" s="3"/>
      <c r="Q20" s="3"/>
      <c r="R20" s="3"/>
      <c r="S20" s="3"/>
      <c r="T20" s="3"/>
      <c r="U20" s="3"/>
      <c r="V20" s="3"/>
      <c r="W20" s="97"/>
      <c r="X20" s="3"/>
      <c r="Y20" s="3"/>
      <c r="Z20" s="3"/>
    </row>
    <row r="21" spans="6:26" ht="18" customHeight="1">
      <c r="F21" s="140">
        <f t="shared" si="0"/>
        <v>0</v>
      </c>
      <c r="G21" s="127">
        <f t="shared" si="1"/>
        <v>0</v>
      </c>
      <c r="H21" s="128">
        <f t="shared" si="2"/>
        <v>0</v>
      </c>
      <c r="I21" s="149">
        <f t="shared" si="3"/>
        <v>0</v>
      </c>
      <c r="J21" s="129">
        <f>IF(AND($J$9&lt;=7/30,$G$8="RJ"),0,IF(AND($G$8="SP",OR(AND($J$7="COMGÁS",OR($G$7="Industrial",$G$7="Comercial")),AND($J$7="GÁS BRASILIANO",$G$7="Comercial"),AND($J$7="Naturgy SPS",$G$7&lt;&gt;"GNV"))),IF(AND(F21&lt;&gt;0,G21=0),$H$14,IF(G21&gt;=$H$14,$H$14,0)),IF($I$14&lt;&gt;"Faixa Única",IF($I$14&lt;&gt;"",IF(SUM($J$16:$J20,$G21)&gt;$H$14,$H$14-SUM($J$16:$J20),IF($G21=0,$H$14-SUM($J$16:$J20),$G21-$F21)),"0"),"0")))</f>
        <v>0</v>
      </c>
      <c r="K21" s="227">
        <f t="shared" si="4"/>
        <v>0</v>
      </c>
      <c r="L21" s="228"/>
      <c r="M21" s="3"/>
      <c r="N21" s="96"/>
      <c r="O21" s="3"/>
      <c r="P21" s="3"/>
      <c r="Q21" s="3"/>
      <c r="R21" s="3"/>
      <c r="S21" s="3"/>
      <c r="T21" s="3"/>
      <c r="U21" s="3"/>
      <c r="V21" s="3"/>
      <c r="W21" s="97"/>
      <c r="X21" s="3"/>
      <c r="Y21" s="3"/>
      <c r="Z21" s="3"/>
    </row>
    <row r="22" spans="6:26" ht="18" customHeight="1">
      <c r="F22" s="140">
        <f t="shared" si="0"/>
        <v>0</v>
      </c>
      <c r="G22" s="127">
        <f t="shared" si="1"/>
        <v>0</v>
      </c>
      <c r="H22" s="128">
        <f t="shared" si="2"/>
        <v>0</v>
      </c>
      <c r="I22" s="149">
        <f t="shared" si="3"/>
        <v>0</v>
      </c>
      <c r="J22" s="129">
        <f>IF(AND($J$9&lt;=7/30,$G$8="RJ"),0,IF(AND($G$8="SP",OR(AND($J$7="COMGÁS",OR($G$7="Industrial",$G$7="Comercial")),AND($J$7="GÁS BRASILIANO",$G$7="Comercial"),AND($J$7="Naturgy SPS",$G$7&lt;&gt;"GNV"))),IF(AND(F22&lt;&gt;0,G22=0),$H$14,IF(G22&gt;=$H$14,$H$14,0)),IF($I$14&lt;&gt;"Faixa Única",IF($I$14&lt;&gt;"",IF(SUM($J$16:$J21,$G22)&gt;$H$14,$H$14-SUM($J$16:$J21),IF($G22=0,$H$14-SUM($J$16:$J21),$G22-$F22)),"0"),"0")))</f>
        <v>0</v>
      </c>
      <c r="K22" s="227">
        <f t="shared" si="4"/>
        <v>0</v>
      </c>
      <c r="L22" s="228"/>
      <c r="M22" s="3"/>
      <c r="N22" s="96"/>
      <c r="O22" s="3"/>
      <c r="P22" s="3"/>
      <c r="Q22" s="3"/>
      <c r="R22" s="3"/>
      <c r="S22" s="3"/>
      <c r="T22" s="3"/>
      <c r="U22" s="3"/>
      <c r="V22" s="3"/>
      <c r="W22" s="97"/>
      <c r="X22" s="3"/>
      <c r="Y22" s="3"/>
      <c r="Z22" s="3"/>
    </row>
    <row r="23" spans="6:26" ht="18" customHeight="1">
      <c r="F23" s="140">
        <f t="shared" si="0"/>
        <v>0</v>
      </c>
      <c r="G23" s="127">
        <f t="shared" si="1"/>
        <v>0</v>
      </c>
      <c r="H23" s="128">
        <f t="shared" si="2"/>
        <v>0</v>
      </c>
      <c r="I23" s="149">
        <f t="shared" si="3"/>
        <v>0</v>
      </c>
      <c r="J23" s="129">
        <f>IF(AND($J$9&lt;=7/30,$G$8="RJ"),0,IF(AND($G$8="SP",OR(AND($J$7="COMGÁS",OR($G$7="Industrial",$G$7="Comercial")),AND($J$7="GÁS BRASILIANO",$G$7="Comercial"),AND($J$7="Naturgy SPS",$G$7&lt;&gt;"GNV"))),IF(AND(F23&lt;&gt;0,G23=0),$H$14,IF(G23&gt;=$H$14,$H$14,0)),IF($I$14&lt;&gt;"Faixa Única",IF($I$14&lt;&gt;"",IF(SUM($J$16:$J22,$G23)&gt;$H$14,$H$14-SUM($J$16:$J22),IF($G23=0,$H$14-SUM($J$16:$J22),$G23-$F23)),"0"),"0")))</f>
        <v>0</v>
      </c>
      <c r="K23" s="227">
        <f t="shared" si="4"/>
        <v>0</v>
      </c>
      <c r="L23" s="228"/>
      <c r="M23" s="3"/>
      <c r="N23" s="96"/>
      <c r="O23" s="3"/>
      <c r="P23" s="3"/>
      <c r="Q23" s="3"/>
      <c r="R23" s="3"/>
      <c r="S23" s="3"/>
      <c r="T23" s="3"/>
      <c r="U23" s="3"/>
      <c r="V23" s="3"/>
      <c r="W23" s="97"/>
      <c r="X23" s="3"/>
      <c r="Y23" s="3"/>
      <c r="Z23" s="3"/>
    </row>
    <row r="24" spans="6:26" ht="18" customHeight="1">
      <c r="F24" s="140">
        <f t="shared" si="0"/>
        <v>0</v>
      </c>
      <c r="G24" s="127">
        <f t="shared" si="1"/>
        <v>0</v>
      </c>
      <c r="H24" s="128">
        <f t="shared" si="2"/>
        <v>0</v>
      </c>
      <c r="I24" s="149">
        <f t="shared" si="3"/>
        <v>0</v>
      </c>
      <c r="J24" s="129">
        <f>IF(AND($J$9&lt;=7/30,$G$8="RJ"),0,IF(AND($G$8="SP",OR(AND($J$7="COMGÁS",OR($G$7="Industrial",$G$7="Comercial")),AND($J$7="GÁS BRASILIANO",$G$7="Comercial"),AND($J$7="Naturgy SPS",$G$7&lt;&gt;"GNV"))),IF(AND(F24&lt;&gt;0,G24=0),$H$14,IF(G24&gt;=$H$14,$H$14,0)),IF($I$14&lt;&gt;"Faixa Única",IF($I$14&lt;&gt;"",IF(SUM($J$16:$J23,$G24)&gt;$H$14,$H$14-SUM($J$16:$J23),IF($G24=0,$H$14-SUM($J$16:$J23),$G24-$F24)),"0"),"0")))</f>
        <v>0</v>
      </c>
      <c r="K24" s="227">
        <f t="shared" si="4"/>
        <v>0</v>
      </c>
      <c r="L24" s="228"/>
      <c r="M24" s="3"/>
      <c r="N24" s="96"/>
      <c r="O24" s="3"/>
      <c r="P24" s="3"/>
      <c r="Q24" s="3"/>
      <c r="R24" s="3"/>
      <c r="S24" s="3"/>
      <c r="T24" s="3"/>
      <c r="U24" s="3"/>
      <c r="V24" s="3"/>
      <c r="W24" s="97"/>
      <c r="X24" s="3"/>
      <c r="Y24" s="3"/>
      <c r="Z24" s="3"/>
    </row>
    <row r="25" spans="6:26" ht="18" customHeight="1">
      <c r="F25" s="140">
        <f t="shared" si="0"/>
        <v>0</v>
      </c>
      <c r="G25" s="127">
        <f t="shared" si="1"/>
        <v>0</v>
      </c>
      <c r="H25" s="128">
        <f t="shared" si="2"/>
        <v>0</v>
      </c>
      <c r="I25" s="149">
        <f t="shared" si="3"/>
        <v>0</v>
      </c>
      <c r="J25" s="129">
        <f>IF(AND($J$9&lt;=7/30,$G$8="RJ"),0,IF(AND($G$8="SP",OR(AND($J$7="COMGÁS",OR($G$7="Industrial",$G$7="Comercial")),AND($J$7="GÁS BRASILIANO",$G$7="Comercial"),AND($J$7="Naturgy SPS",$G$7&lt;&gt;"GNV"))),IF(AND(F25&lt;&gt;0,G25=0),$H$14,IF(G25&gt;=$H$14,$H$14,0)),IF($I$14&lt;&gt;"Faixa Única",IF($I$14&lt;&gt;"",IF(SUM($J$16:$J24,$G25)&gt;$H$14,$H$14-SUM($J$16:$J24),IF($G25=0,$H$14-SUM($J$16:$J24),$G25-$F25)),"0"),"0")))</f>
        <v>0</v>
      </c>
      <c r="K25" s="227">
        <f t="shared" si="4"/>
        <v>0</v>
      </c>
      <c r="L25" s="228"/>
      <c r="M25" s="3"/>
      <c r="N25" s="96"/>
      <c r="O25" s="3"/>
      <c r="P25" s="3"/>
      <c r="Q25" s="3"/>
      <c r="R25" s="3"/>
      <c r="S25" s="3"/>
      <c r="T25" s="3"/>
      <c r="U25" s="3"/>
      <c r="V25" s="3"/>
      <c r="W25" s="97"/>
      <c r="X25" s="3"/>
      <c r="Y25" s="3"/>
      <c r="Z25" s="3"/>
    </row>
    <row r="26" spans="6:26" ht="18" customHeight="1">
      <c r="F26" s="140">
        <f t="shared" si="0"/>
        <v>0</v>
      </c>
      <c r="G26" s="127">
        <f t="shared" si="1"/>
        <v>0</v>
      </c>
      <c r="H26" s="128">
        <f t="shared" si="2"/>
        <v>0</v>
      </c>
      <c r="I26" s="149">
        <f t="shared" si="3"/>
        <v>0</v>
      </c>
      <c r="J26" s="129">
        <f>IF(AND($J$9&lt;=7/30,$G$8="RJ"),0,IF(AND($G$8="SP",OR(AND($J$7="COMGÁS",OR($G$7="Industrial",$G$7="Comercial")),AND($J$7="GÁS BRASILIANO",$G$7="Comercial"),AND($J$7="Naturgy SPS",$G$7&lt;&gt;"GNV"))),IF(AND(F26&lt;&gt;0,G26=0),$H$14,IF(G26&gt;=$H$14,$H$14,0)),IF($I$14&lt;&gt;"Faixa Única",IF($I$14&lt;&gt;"",IF(SUM($J$16:$J25,$G26)&gt;$H$14,$H$14-SUM($J$16:$J25),IF($G26=0,$H$14-SUM($J$16:$J25),$G26-$F26)),"0"),"0")))</f>
        <v>0</v>
      </c>
      <c r="K26" s="227">
        <f t="shared" si="4"/>
        <v>0</v>
      </c>
      <c r="L26" s="228"/>
      <c r="M26" s="3"/>
      <c r="N26" s="96"/>
      <c r="O26" s="3"/>
      <c r="P26" s="3"/>
      <c r="Q26" s="3"/>
      <c r="R26" s="3"/>
      <c r="S26" s="3"/>
      <c r="T26" s="3"/>
      <c r="U26" s="3"/>
      <c r="V26" s="3"/>
      <c r="W26" s="97"/>
      <c r="X26" s="3"/>
      <c r="Y26" s="3"/>
      <c r="Z26" s="3"/>
    </row>
    <row r="27" spans="6:26" ht="18" customHeight="1">
      <c r="F27" s="140">
        <f t="shared" si="0"/>
        <v>0</v>
      </c>
      <c r="G27" s="127">
        <f t="shared" si="1"/>
        <v>0</v>
      </c>
      <c r="H27" s="128">
        <f t="shared" si="2"/>
        <v>0</v>
      </c>
      <c r="I27" s="149">
        <f t="shared" si="3"/>
        <v>0</v>
      </c>
      <c r="J27" s="129">
        <f>IF(AND($J$9&lt;=7/30,$G$8="RJ"),0,IF(AND($G$8="SP",OR(AND($J$7="COMGÁS",OR($G$7="Industrial",$G$7="Comercial")),AND($J$7="GÁS BRASILIANO",$G$7="Comercial"),AND($J$7="Naturgy SPS",$G$7&lt;&gt;"GNV"))),IF(AND(F27&lt;&gt;0,G27=0),$H$14,IF(G27&gt;=$H$14,$H$14,0)),IF($I$14&lt;&gt;"Faixa Única",IF($I$14&lt;&gt;"",IF(SUM($J$16:$J26,$G27)&gt;$H$14,$H$14-SUM($J$16:$J26),IF($G27=0,$H$14-SUM($J$16:$J26),$G27-$F27)),"0"),"0")))</f>
        <v>0</v>
      </c>
      <c r="K27" s="227">
        <f t="shared" si="4"/>
        <v>0</v>
      </c>
      <c r="L27" s="228"/>
      <c r="M27" s="3"/>
      <c r="N27" s="96"/>
      <c r="O27" s="102"/>
      <c r="P27" s="3"/>
      <c r="Q27" s="3"/>
      <c r="R27" s="3"/>
      <c r="S27" s="3"/>
      <c r="T27" s="3"/>
      <c r="U27" s="3"/>
      <c r="V27" s="3"/>
      <c r="W27" s="97"/>
      <c r="X27" s="3"/>
      <c r="Y27" s="3"/>
      <c r="Z27" s="3"/>
    </row>
    <row r="28" spans="6:26" ht="18" customHeight="1">
      <c r="F28" s="140">
        <f t="shared" si="0"/>
        <v>0</v>
      </c>
      <c r="G28" s="127">
        <f t="shared" si="1"/>
        <v>0</v>
      </c>
      <c r="H28" s="128">
        <f t="shared" si="2"/>
        <v>0</v>
      </c>
      <c r="I28" s="149">
        <f t="shared" si="3"/>
        <v>0</v>
      </c>
      <c r="J28" s="129">
        <f>IF(AND($J$9&lt;=7/30,$G$8="RJ"),0,IF(AND($G$8="SP",OR(AND($J$7="COMGÁS",OR($G$7="Industrial",$G$7="Comercial")),AND($J$7="GÁS BRASILIANO",$G$7="Comercial"),AND($J$7="Naturgy SPS",$G$7&lt;&gt;"GNV"))),IF(AND(F28&lt;&gt;0,G28=0),$H$14,IF(G28&gt;=$H$14,$H$14,0)),IF($I$14&lt;&gt;"Faixa Única",IF($I$14&lt;&gt;"",IF(SUM($J$16:$J27,$G28)&gt;$H$14,$H$14-SUM($J$16:$J27),IF($G28=0,$H$14-SUM($J$16:$J27),$G28-$F28)),"0"),"0")))</f>
        <v>0</v>
      </c>
      <c r="K28" s="227">
        <f t="shared" si="4"/>
        <v>0</v>
      </c>
      <c r="L28" s="228"/>
      <c r="M28" s="3"/>
      <c r="N28" s="98"/>
      <c r="O28" s="92"/>
      <c r="P28" s="92"/>
      <c r="Q28" s="92"/>
      <c r="R28" s="92"/>
      <c r="S28" s="92"/>
      <c r="T28" s="92"/>
      <c r="U28" s="92"/>
      <c r="V28" s="92"/>
      <c r="W28" s="99"/>
      <c r="X28" s="3"/>
      <c r="Y28" s="3"/>
      <c r="Z28" s="3"/>
    </row>
    <row r="29" spans="6:26" ht="18" customHeight="1">
      <c r="F29" s="140">
        <f t="shared" si="0"/>
        <v>0</v>
      </c>
      <c r="G29" s="127">
        <f t="shared" si="1"/>
        <v>0</v>
      </c>
      <c r="H29" s="128">
        <f t="shared" si="2"/>
        <v>0</v>
      </c>
      <c r="I29" s="149">
        <f t="shared" si="3"/>
        <v>0</v>
      </c>
      <c r="J29" s="129">
        <f>IF(AND($J$9&lt;=7/30,$G$8="RJ"),0,IF(AND($G$8="SP",OR(AND($J$7="COMGÁS",OR($G$7="Industrial",$G$7="Comercial")),AND($J$7="GÁS BRASILIANO",$G$7="Comercial"),AND($J$7="Naturgy SPS",$G$7&lt;&gt;"GNV"))),IF(AND(F29&lt;&gt;0,G29=0),$H$14,IF(G29&gt;=$H$14,$H$14,0)),IF($I$14&lt;&gt;"Faixa Única",IF($I$14&lt;&gt;"",IF(SUM($J$16:$J28,$G29)&gt;$H$14,$H$14-SUM($J$16:$J28),IF($G29=0,$H$14-SUM($J$16:$J28),$G29-$F29)),"0"),"0")))</f>
        <v>0</v>
      </c>
      <c r="K29" s="227">
        <f t="shared" si="4"/>
        <v>0</v>
      </c>
      <c r="L29" s="228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6:26" ht="18" customHeight="1">
      <c r="F30" s="137"/>
      <c r="G30" s="106"/>
      <c r="H30" s="67"/>
      <c r="I30" s="3"/>
      <c r="J30" s="3"/>
      <c r="K30" s="3"/>
      <c r="L30" s="97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6:26" ht="18" customHeight="1">
      <c r="F31" s="96"/>
      <c r="G31" s="70"/>
      <c r="H31" s="71"/>
      <c r="I31" s="64" t="s">
        <v>26</v>
      </c>
      <c r="J31" s="129">
        <f>SUM(J16:J29)</f>
        <v>7</v>
      </c>
      <c r="K31" s="227">
        <f>SUM(K16:K29)</f>
        <v>66.707899999999995</v>
      </c>
      <c r="L31" s="228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6:26" ht="18" customHeight="1">
      <c r="F32" s="137"/>
      <c r="G32" s="2"/>
      <c r="H32" s="2"/>
      <c r="I32" s="64" t="s">
        <v>27</v>
      </c>
      <c r="J32" s="2"/>
      <c r="K32" s="227">
        <f>IF(AND(G8="MG",G7="Industrial"),0.4587*J31,LARGE($H$16:$H$29,1))</f>
        <v>0</v>
      </c>
      <c r="L32" s="228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6:26" ht="18" customHeight="1">
      <c r="F33" s="137"/>
      <c r="G33" s="2"/>
      <c r="H33" s="2"/>
      <c r="I33" s="64" t="s">
        <v>28</v>
      </c>
      <c r="J33" s="2"/>
      <c r="K33" s="227">
        <f>K31+K32</f>
        <v>66.707899999999995</v>
      </c>
      <c r="L33" s="228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6:26" ht="18" customHeight="1">
      <c r="F34" s="137"/>
      <c r="G34" s="2"/>
      <c r="H34" s="2"/>
      <c r="I34" s="64"/>
      <c r="J34" s="2"/>
      <c r="K34" s="143"/>
      <c r="L34" s="132"/>
      <c r="M34" s="3"/>
      <c r="N34" s="93" t="s">
        <v>29</v>
      </c>
      <c r="O34" s="94"/>
      <c r="P34" s="94"/>
      <c r="Q34" s="94"/>
      <c r="R34" s="94"/>
      <c r="S34" s="94"/>
      <c r="T34" s="94"/>
      <c r="U34" s="94"/>
      <c r="V34" s="94"/>
      <c r="W34" s="95"/>
      <c r="X34" s="3"/>
      <c r="Y34" s="3"/>
      <c r="Z34" s="3"/>
    </row>
    <row r="35" spans="6:26" ht="18" customHeight="1">
      <c r="F35" s="141" t="s">
        <v>30</v>
      </c>
      <c r="G35" s="86"/>
      <c r="H35" s="86"/>
      <c r="I35" s="86"/>
      <c r="J35" s="86"/>
      <c r="K35" s="86"/>
      <c r="L35" s="144"/>
      <c r="M35" s="3"/>
      <c r="N35" s="96" t="s">
        <v>12</v>
      </c>
      <c r="O35" s="3" t="s">
        <v>9</v>
      </c>
      <c r="P35" s="3" t="s">
        <v>13</v>
      </c>
      <c r="Q35" s="3" t="s">
        <v>5</v>
      </c>
      <c r="R35" s="3" t="s">
        <v>4</v>
      </c>
      <c r="S35" s="3" t="s">
        <v>14</v>
      </c>
      <c r="T35" s="3" t="s">
        <v>15</v>
      </c>
      <c r="U35" s="3" t="s">
        <v>16</v>
      </c>
      <c r="V35" s="3" t="s">
        <v>17</v>
      </c>
      <c r="W35" s="97" t="s">
        <v>18</v>
      </c>
      <c r="X35" s="3"/>
      <c r="Y35" s="3"/>
      <c r="Z35" s="3"/>
    </row>
    <row r="36" spans="6:26" ht="18" customHeight="1">
      <c r="F36" s="137"/>
      <c r="G36" s="2"/>
      <c r="H36" s="2"/>
      <c r="I36" s="2"/>
      <c r="J36" s="2"/>
      <c r="K36" s="2"/>
      <c r="L36" s="132"/>
      <c r="M36" s="3"/>
      <c r="N36" s="96" t="str" cm="1">
        <f t="array" ref="N36:W39">_xlfn._xlws.FILTER(Tabela1[[ESTADO]:[FIXO]],($G$7=Tabela1[SEGMENTO])*($G$8=Tabela1[UF])*($G$9=Tabela1[MUNICÍPIO]),"Não foi encontrado valor para esse município e segmento com esse volume")</f>
        <v>Rio de Janeiro</v>
      </c>
      <c r="O36" s="3" t="str">
        <v>Rio de Janeiro</v>
      </c>
      <c r="P36" s="3" t="str">
        <v>AGENERSA</v>
      </c>
      <c r="Q36" s="3" t="str">
        <v>CEG</v>
      </c>
      <c r="R36" s="3" t="str">
        <v>Residencial</v>
      </c>
      <c r="S36" s="3" t="str">
        <v>Mensal</v>
      </c>
      <c r="T36" s="3">
        <v>0</v>
      </c>
      <c r="U36" s="3">
        <v>7</v>
      </c>
      <c r="V36" s="3">
        <v>9.5297000000000001</v>
      </c>
      <c r="W36" s="97">
        <v>0</v>
      </c>
      <c r="X36" s="3"/>
      <c r="Y36" s="3"/>
      <c r="Z36" s="3"/>
    </row>
    <row r="37" spans="6:26" ht="18" customHeight="1">
      <c r="F37" s="137"/>
      <c r="G37" s="2"/>
      <c r="H37" s="2"/>
      <c r="I37" s="2"/>
      <c r="J37" s="2"/>
      <c r="K37" s="2"/>
      <c r="L37" s="132"/>
      <c r="M37" s="3"/>
      <c r="N37" s="96" t="str">
        <v>Rio de Janeiro</v>
      </c>
      <c r="O37" s="3" t="str">
        <v>Rio de Janeiro</v>
      </c>
      <c r="P37" s="3" t="str">
        <v>AGENERSA</v>
      </c>
      <c r="Q37" s="3" t="str">
        <v>CEG</v>
      </c>
      <c r="R37" s="3" t="str">
        <v>Residencial</v>
      </c>
      <c r="S37" s="3" t="str">
        <v>Mensal</v>
      </c>
      <c r="T37" s="3">
        <v>7.01</v>
      </c>
      <c r="U37" s="3">
        <v>23</v>
      </c>
      <c r="V37" s="3">
        <v>12.308999999999999</v>
      </c>
      <c r="W37" s="97">
        <v>0</v>
      </c>
      <c r="X37" s="3"/>
      <c r="Y37" s="3"/>
      <c r="Z37" s="3"/>
    </row>
    <row r="38" spans="6:26" ht="18" customHeight="1">
      <c r="F38" s="137"/>
      <c r="G38" s="2"/>
      <c r="H38" s="2"/>
      <c r="I38" s="2"/>
      <c r="J38" s="2"/>
      <c r="K38" s="2"/>
      <c r="L38" s="132"/>
      <c r="M38" s="3"/>
      <c r="N38" s="96" t="str">
        <v>Rio de Janeiro</v>
      </c>
      <c r="O38" s="3" t="str">
        <v>Rio de Janeiro</v>
      </c>
      <c r="P38" s="3" t="str">
        <v>AGENERSA</v>
      </c>
      <c r="Q38" s="3" t="str">
        <v>CEG</v>
      </c>
      <c r="R38" s="3" t="str">
        <v>Residencial</v>
      </c>
      <c r="S38" s="3" t="str">
        <v>Mensal</v>
      </c>
      <c r="T38" s="3">
        <v>23.01</v>
      </c>
      <c r="U38" s="3">
        <v>83</v>
      </c>
      <c r="V38" s="3">
        <v>14.8233</v>
      </c>
      <c r="W38" s="97">
        <v>0</v>
      </c>
      <c r="X38" s="3"/>
      <c r="Y38" s="3"/>
      <c r="Z38" s="3"/>
    </row>
    <row r="39" spans="6:26" ht="18" customHeight="1">
      <c r="F39" s="137"/>
      <c r="G39" s="2"/>
      <c r="H39" s="2"/>
      <c r="I39" s="2"/>
      <c r="J39" s="2"/>
      <c r="K39" s="2"/>
      <c r="L39" s="132"/>
      <c r="M39" s="3"/>
      <c r="N39" s="96" t="str">
        <v>Rio de Janeiro</v>
      </c>
      <c r="O39" s="3" t="str">
        <v>Rio de Janeiro</v>
      </c>
      <c r="P39" s="3" t="str">
        <v>AGENERSA</v>
      </c>
      <c r="Q39" s="3" t="str">
        <v>CEG</v>
      </c>
      <c r="R39" s="3" t="str">
        <v>Residencial</v>
      </c>
      <c r="S39" s="3" t="str">
        <v>Mensal</v>
      </c>
      <c r="T39" s="3">
        <v>83.01</v>
      </c>
      <c r="U39" s="3">
        <v>0</v>
      </c>
      <c r="V39" s="3">
        <v>15.6203</v>
      </c>
      <c r="W39" s="97">
        <v>0</v>
      </c>
      <c r="X39" s="3"/>
      <c r="Y39" s="3"/>
      <c r="Z39" s="3"/>
    </row>
    <row r="40" spans="6:26" ht="18" customHeight="1">
      <c r="F40" s="137"/>
      <c r="G40" s="2"/>
      <c r="H40" s="2"/>
      <c r="I40" s="2"/>
      <c r="J40" s="2"/>
      <c r="K40" s="2"/>
      <c r="L40" s="132"/>
      <c r="M40" s="3"/>
      <c r="N40" s="96"/>
      <c r="O40" s="3"/>
      <c r="P40" s="3"/>
      <c r="Q40" s="3"/>
      <c r="R40" s="3"/>
      <c r="S40" s="3"/>
      <c r="T40" s="3"/>
      <c r="U40" s="3"/>
      <c r="V40" s="3"/>
      <c r="W40" s="97"/>
      <c r="X40" s="3"/>
      <c r="Y40" s="3"/>
      <c r="Z40" s="3"/>
    </row>
    <row r="41" spans="6:26" ht="18" customHeight="1">
      <c r="F41" s="137"/>
      <c r="G41" s="2"/>
      <c r="H41" s="2"/>
      <c r="I41" s="2"/>
      <c r="J41" s="2"/>
      <c r="K41" s="2"/>
      <c r="L41" s="132"/>
      <c r="M41" s="3"/>
      <c r="N41" s="96"/>
      <c r="O41" s="3"/>
      <c r="P41" s="3"/>
      <c r="Q41" s="3"/>
      <c r="R41" s="3"/>
      <c r="S41" s="3"/>
      <c r="T41" s="3"/>
      <c r="U41" s="3"/>
      <c r="V41" s="3"/>
      <c r="W41" s="97"/>
      <c r="X41" s="3"/>
      <c r="Y41" s="3"/>
      <c r="Z41" s="3"/>
    </row>
    <row r="42" spans="6:26" ht="18" customHeight="1">
      <c r="F42" s="137"/>
      <c r="G42" s="2"/>
      <c r="H42" s="2"/>
      <c r="I42" s="2"/>
      <c r="J42" s="2"/>
      <c r="K42" s="2"/>
      <c r="L42" s="132"/>
      <c r="M42" s="3"/>
      <c r="N42" s="96"/>
      <c r="O42" s="3"/>
      <c r="P42" s="3"/>
      <c r="Q42" s="3"/>
      <c r="R42" s="3"/>
      <c r="S42" s="3"/>
      <c r="T42" s="3"/>
      <c r="U42" s="3"/>
      <c r="V42" s="3"/>
      <c r="W42" s="97"/>
      <c r="X42" s="3"/>
      <c r="Y42" s="3"/>
      <c r="Z42" s="3"/>
    </row>
    <row r="43" spans="6:26" ht="18" customHeight="1">
      <c r="F43" s="137"/>
      <c r="G43" s="2"/>
      <c r="H43" s="2"/>
      <c r="I43" s="2"/>
      <c r="J43" s="2"/>
      <c r="K43" s="2"/>
      <c r="L43" s="132"/>
      <c r="M43" s="3"/>
      <c r="N43" s="96"/>
      <c r="O43" s="3"/>
      <c r="P43" s="3"/>
      <c r="Q43" s="3"/>
      <c r="R43" s="3"/>
      <c r="S43" s="3"/>
      <c r="T43" s="3"/>
      <c r="U43" s="3"/>
      <c r="V43" s="3"/>
      <c r="W43" s="97"/>
      <c r="X43" s="3"/>
      <c r="Y43" s="3"/>
      <c r="Z43" s="3"/>
    </row>
    <row r="44" spans="6:26" ht="18" customHeight="1">
      <c r="F44" s="137"/>
      <c r="G44" s="2"/>
      <c r="H44" s="2"/>
      <c r="I44" s="2"/>
      <c r="J44" s="2"/>
      <c r="K44" s="2"/>
      <c r="L44" s="132"/>
      <c r="M44" s="3"/>
      <c r="N44" s="96"/>
      <c r="O44" s="3"/>
      <c r="P44" s="3"/>
      <c r="Q44" s="3"/>
      <c r="R44" s="3"/>
      <c r="S44" s="3"/>
      <c r="T44" s="3"/>
      <c r="U44" s="3"/>
      <c r="V44" s="3"/>
      <c r="W44" s="97"/>
      <c r="X44" s="3"/>
      <c r="Y44" s="3"/>
      <c r="Z44" s="3"/>
    </row>
    <row r="45" spans="6:26" ht="18" customHeight="1">
      <c r="F45" s="137"/>
      <c r="G45" s="2"/>
      <c r="H45" s="2"/>
      <c r="I45" s="2"/>
      <c r="J45" s="2"/>
      <c r="K45" s="2"/>
      <c r="L45" s="132"/>
      <c r="M45" s="3"/>
      <c r="N45" s="96"/>
      <c r="O45" s="3"/>
      <c r="P45" s="3"/>
      <c r="Q45" s="3"/>
      <c r="R45" s="3"/>
      <c r="S45" s="3"/>
      <c r="T45" s="3"/>
      <c r="U45" s="3"/>
      <c r="V45" s="3"/>
      <c r="W45" s="97"/>
      <c r="X45" s="3"/>
      <c r="Y45" s="3"/>
      <c r="Z45" s="3"/>
    </row>
    <row r="46" spans="6:26" ht="18" customHeight="1">
      <c r="F46" s="137"/>
      <c r="G46" s="2"/>
      <c r="H46" s="2"/>
      <c r="I46" s="2"/>
      <c r="J46" s="2"/>
      <c r="K46" s="2"/>
      <c r="L46" s="132"/>
      <c r="M46" s="3"/>
      <c r="N46" s="96"/>
      <c r="O46" s="3"/>
      <c r="P46" s="3"/>
      <c r="Q46" s="3"/>
      <c r="R46" s="3"/>
      <c r="S46" s="3"/>
      <c r="T46" s="3"/>
      <c r="U46" s="3"/>
      <c r="V46" s="3"/>
      <c r="W46" s="97"/>
      <c r="X46" s="3"/>
      <c r="Y46" s="3"/>
      <c r="Z46" s="3"/>
    </row>
    <row r="47" spans="6:26" ht="18" customHeight="1">
      <c r="F47" s="137"/>
      <c r="G47" s="2"/>
      <c r="H47" s="2"/>
      <c r="I47" s="2"/>
      <c r="J47" s="2"/>
      <c r="K47" s="2"/>
      <c r="L47" s="132"/>
      <c r="M47" s="3"/>
      <c r="N47" s="96"/>
      <c r="O47" s="3"/>
      <c r="P47" s="3"/>
      <c r="Q47" s="3"/>
      <c r="R47" s="3"/>
      <c r="S47" s="3"/>
      <c r="T47" s="3"/>
      <c r="U47" s="3"/>
      <c r="V47" s="3"/>
      <c r="W47" s="97"/>
      <c r="X47" s="3"/>
      <c r="Y47" s="3"/>
      <c r="Z47" s="3"/>
    </row>
    <row r="48" spans="6:26" ht="18" customHeight="1">
      <c r="F48" s="137"/>
      <c r="G48" s="2"/>
      <c r="H48" s="2"/>
      <c r="I48" s="2"/>
      <c r="J48" s="2"/>
      <c r="K48" s="2"/>
      <c r="L48" s="132"/>
      <c r="M48" s="3"/>
      <c r="N48" s="96"/>
      <c r="O48" s="3"/>
      <c r="P48" s="3"/>
      <c r="Q48" s="3"/>
      <c r="R48" s="3"/>
      <c r="S48" s="3"/>
      <c r="T48" s="3"/>
      <c r="U48" s="3"/>
      <c r="V48" s="3"/>
      <c r="W48" s="97"/>
      <c r="X48" s="3"/>
      <c r="Y48" s="3"/>
      <c r="Z48" s="3"/>
    </row>
    <row r="49" spans="6:26" ht="18" customHeight="1">
      <c r="F49" s="137"/>
      <c r="G49" s="2"/>
      <c r="H49" s="2"/>
      <c r="I49" s="2"/>
      <c r="J49" s="2"/>
      <c r="K49" s="2"/>
      <c r="L49" s="132"/>
      <c r="M49" s="3"/>
      <c r="N49" s="96"/>
      <c r="O49" s="3"/>
      <c r="P49" s="3"/>
      <c r="Q49" s="3"/>
      <c r="R49" s="3"/>
      <c r="S49" s="3"/>
      <c r="T49" s="3"/>
      <c r="U49" s="3"/>
      <c r="V49" s="3"/>
      <c r="W49" s="97"/>
      <c r="X49" s="3"/>
      <c r="Y49" s="3"/>
      <c r="Z49" s="3"/>
    </row>
    <row r="50" spans="6:26" ht="18" customHeight="1">
      <c r="F50" s="137"/>
      <c r="G50" s="2"/>
      <c r="H50" s="2"/>
      <c r="I50" s="2"/>
      <c r="J50" s="2"/>
      <c r="K50" s="2"/>
      <c r="L50" s="132"/>
      <c r="M50" s="3"/>
      <c r="N50" s="96"/>
      <c r="O50" s="3"/>
      <c r="P50" s="3"/>
      <c r="Q50" s="3"/>
      <c r="R50" s="3"/>
      <c r="S50" s="3"/>
      <c r="T50" s="3"/>
      <c r="U50" s="3"/>
      <c r="V50" s="3"/>
      <c r="W50" s="97"/>
      <c r="X50" s="3"/>
      <c r="Y50" s="3"/>
      <c r="Z50" s="3"/>
    </row>
    <row r="51" spans="6:26" ht="18" customHeight="1">
      <c r="F51" s="137"/>
      <c r="G51" s="2"/>
      <c r="H51" s="2"/>
      <c r="I51" s="2"/>
      <c r="J51" s="2"/>
      <c r="K51" s="2"/>
      <c r="L51" s="132"/>
      <c r="M51" s="3"/>
      <c r="N51" s="96"/>
      <c r="O51" s="3"/>
      <c r="P51" s="3"/>
      <c r="Q51" s="3"/>
      <c r="R51" s="3"/>
      <c r="S51" s="3"/>
      <c r="T51" s="3"/>
      <c r="U51" s="3"/>
      <c r="V51" s="3"/>
      <c r="W51" s="97"/>
      <c r="X51" s="3"/>
      <c r="Y51" s="3"/>
      <c r="Z51" s="3"/>
    </row>
    <row r="52" spans="6:26" ht="18" customHeight="1">
      <c r="F52" s="137"/>
      <c r="G52" s="2"/>
      <c r="H52" s="2"/>
      <c r="I52" s="2"/>
      <c r="J52" s="2"/>
      <c r="K52" s="2"/>
      <c r="L52" s="132"/>
      <c r="M52" s="3"/>
      <c r="N52" s="98"/>
      <c r="O52" s="92"/>
      <c r="P52" s="92"/>
      <c r="Q52" s="92"/>
      <c r="R52" s="92"/>
      <c r="S52" s="92"/>
      <c r="T52" s="92"/>
      <c r="U52" s="92"/>
      <c r="V52" s="92"/>
      <c r="W52" s="99"/>
      <c r="X52" s="3"/>
      <c r="Y52" s="3"/>
      <c r="Z52" s="3"/>
    </row>
    <row r="53" spans="6:26" ht="14">
      <c r="F53" s="142"/>
      <c r="G53"/>
      <c r="H53" s="2"/>
      <c r="I53" s="2"/>
      <c r="J53" s="2"/>
      <c r="K53" s="2"/>
      <c r="L53" s="13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6:26" ht="18" customHeight="1">
      <c r="F54" s="137"/>
      <c r="G54" s="2"/>
      <c r="H54" s="2"/>
      <c r="I54" s="2"/>
      <c r="J54" s="2"/>
      <c r="K54" s="2"/>
      <c r="L54" s="13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6:26" ht="14">
      <c r="F55" s="142"/>
      <c r="G55"/>
      <c r="H55"/>
      <c r="I55" s="2"/>
      <c r="J55" s="2"/>
      <c r="K55" s="2"/>
      <c r="L55" s="13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6:26" ht="14">
      <c r="F56" s="142"/>
      <c r="G56"/>
      <c r="H56"/>
      <c r="I56" s="2"/>
      <c r="J56" s="2"/>
      <c r="K56" s="2"/>
      <c r="L56" s="13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6:26" ht="14">
      <c r="F57" s="142"/>
      <c r="G57"/>
      <c r="H57"/>
      <c r="I57" s="2"/>
      <c r="J57" s="2"/>
      <c r="K57" s="2"/>
      <c r="L57" s="13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6:26" ht="14">
      <c r="F58" s="142"/>
      <c r="G58"/>
      <c r="H58"/>
      <c r="I58" s="2"/>
      <c r="J58" s="2"/>
      <c r="K58" s="2"/>
      <c r="L58" s="13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6:26" ht="14">
      <c r="F59" s="142"/>
      <c r="G59"/>
      <c r="H59"/>
      <c r="I59" s="2"/>
      <c r="J59" s="2"/>
      <c r="K59" s="2"/>
      <c r="L59" s="13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6:26" ht="14">
      <c r="F60" s="142"/>
      <c r="G60"/>
      <c r="H60"/>
      <c r="I60" s="2"/>
      <c r="J60" s="2"/>
      <c r="K60" s="2"/>
      <c r="L60" s="13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6:26" ht="14">
      <c r="F61" s="142"/>
      <c r="G61"/>
      <c r="H61"/>
      <c r="I61" s="2"/>
      <c r="J61" s="2"/>
      <c r="K61" s="2"/>
      <c r="L61" s="13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6:26" ht="14">
      <c r="F62" s="142"/>
      <c r="G62"/>
      <c r="H62"/>
      <c r="I62" s="2"/>
      <c r="J62" s="2"/>
      <c r="K62" s="2"/>
      <c r="L62" s="13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6:26" ht="14">
      <c r="F63" s="142"/>
      <c r="G63"/>
      <c r="H63"/>
      <c r="I63" s="2"/>
      <c r="J63" s="2"/>
      <c r="K63" s="2"/>
      <c r="L63" s="13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6:26" ht="14">
      <c r="F64" s="147"/>
      <c r="G64" s="148"/>
      <c r="H64" s="148"/>
      <c r="I64" s="138"/>
      <c r="J64" s="138"/>
      <c r="K64" s="138"/>
      <c r="L64" s="139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6:8" ht="14">
      <c r="F65" s="122"/>
      <c r="G65" s="122"/>
      <c r="H65" s="122"/>
    </row>
    <row r="66" spans="6:8" ht="14">
      <c r="F66" s="122"/>
      <c r="G66" s="122"/>
      <c r="H66" s="122"/>
    </row>
    <row r="67" spans="6:8" ht="14">
      <c r="F67" s="122"/>
      <c r="G67" s="122"/>
      <c r="H67" s="122"/>
    </row>
    <row r="68" spans="6:8" ht="14">
      <c r="F68" s="122"/>
      <c r="G68" s="122"/>
      <c r="H68" s="122"/>
    </row>
    <row r="69" spans="6:8" ht="14">
      <c r="F69" s="122"/>
      <c r="G69" s="122"/>
      <c r="H69" s="122"/>
    </row>
    <row r="70" spans="6:8" ht="14">
      <c r="F70" s="122"/>
      <c r="G70" s="122"/>
      <c r="H70" s="122"/>
    </row>
    <row r="71" spans="6:8" ht="14">
      <c r="F71" s="122"/>
      <c r="G71" s="122"/>
      <c r="H71" s="122"/>
    </row>
    <row r="72" spans="6:8" ht="14">
      <c r="F72" s="122"/>
      <c r="G72" s="122"/>
      <c r="H72" s="122"/>
    </row>
    <row r="73" spans="6:8" ht="14">
      <c r="F73" s="122"/>
      <c r="G73" s="122"/>
    </row>
    <row r="74" spans="6:8" ht="14">
      <c r="F74" s="122"/>
      <c r="G74" s="122"/>
    </row>
    <row r="75" spans="6:8" ht="14">
      <c r="F75" s="122"/>
      <c r="G75" s="122"/>
    </row>
  </sheetData>
  <sheetProtection algorithmName="SHA-512" hashValue="KieYvOkIYSGorvgZDo40lbstpPl7UUpRy2LLkf2wlRZMQtIW+Rnj3/RwisZliOeba5YNw/9JAioqwHbyvlXHZQ==" saltValue="0yMTcg4cl9sl3utdjoZUhQ==" spinCount="100000" sheet="1" selectLockedCells="1"/>
  <protectedRanges>
    <protectedRange algorithmName="SHA-512" hashValue="tQoD53ng4MfPtVzFjC9CkBk0KBU3Ks32T0JsMbOa8zeILLfss4W+kLin2xieW6DkKIhbBR0ooNJW3FNz44VQXg==" saltValue="hLBXlH8UYuajXKb/UR3SHQ==" spinCount="100000" sqref="G7:G9 J7:J9" name="Intervalo1"/>
  </protectedRanges>
  <mergeCells count="24">
    <mergeCell ref="F15:G15"/>
    <mergeCell ref="F2:L2"/>
    <mergeCell ref="K11:L11"/>
    <mergeCell ref="F4:L4"/>
    <mergeCell ref="F5:L5"/>
    <mergeCell ref="F3:L3"/>
    <mergeCell ref="K15:L15"/>
    <mergeCell ref="K16:L16"/>
    <mergeCell ref="K17:L17"/>
    <mergeCell ref="K18:L18"/>
    <mergeCell ref="K31:L31"/>
    <mergeCell ref="K32:L32"/>
    <mergeCell ref="K25:L25"/>
    <mergeCell ref="K24:L24"/>
    <mergeCell ref="K23:L23"/>
    <mergeCell ref="K22:L22"/>
    <mergeCell ref="K21:L21"/>
    <mergeCell ref="K20:L20"/>
    <mergeCell ref="K19:L19"/>
    <mergeCell ref="K33:L33"/>
    <mergeCell ref="K29:L29"/>
    <mergeCell ref="K28:L28"/>
    <mergeCell ref="K27:L27"/>
    <mergeCell ref="K26:L26"/>
  </mergeCells>
  <conditionalFormatting sqref="K11">
    <cfRule type="cellIs" dxfId="20" priority="3" operator="lessThan">
      <formula>0</formula>
    </cfRule>
  </conditionalFormatting>
  <conditionalFormatting sqref="P7">
    <cfRule type="cellIs" dxfId="19" priority="6" operator="lessThan">
      <formula>0</formula>
    </cfRule>
  </conditionalFormatting>
  <dataValidations count="3">
    <dataValidation type="list" allowBlank="1" showInputMessage="1" showErrorMessage="1" sqref="G8" xr:uid="{E6D328F0-BC2C-49AA-8092-EF4B80CE1436}">
      <formula1>UF</formula1>
    </dataValidation>
    <dataValidation type="list" allowBlank="1" showInputMessage="1" showErrorMessage="1" sqref="G7" xr:uid="{06A662EB-3A5E-47F8-B055-7AB143474FC3}">
      <formula1>Segmento</formula1>
    </dataValidation>
    <dataValidation type="list" allowBlank="1" showInputMessage="1" showErrorMessage="1" sqref="G9" xr:uid="{DE277B07-D71C-4212-924A-A44E95BD57C8}">
      <formula1>INDIRECT(G8)</formula1>
    </dataValidation>
  </dataValidations>
  <printOptions horizontalCentered="1"/>
  <pageMargins left="0.51181102362204722" right="0.51181102362204722" top="0.39370078740157483" bottom="0.39370078740157483" header="0.19685039370078741" footer="0.19685039370078741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CE190-85FE-4993-B6BA-D8DFDC7F984D}">
  <sheetPr codeName="Planilha3"/>
  <dimension ref="A1:AG969"/>
  <sheetViews>
    <sheetView showGridLines="0" zoomScaleNormal="100" workbookViewId="0">
      <selection activeCell="H515" sqref="H515"/>
    </sheetView>
  </sheetViews>
  <sheetFormatPr baseColWidth="10" defaultColWidth="8.83203125" defaultRowHeight="14"/>
  <cols>
    <col min="1" max="1" width="24.83203125" customWidth="1"/>
    <col min="2" max="2" width="22.6640625" bestFit="1" customWidth="1"/>
    <col min="3" max="3" width="12.33203125" bestFit="1" customWidth="1"/>
    <col min="4" max="4" width="11.5" bestFit="1" customWidth="1"/>
    <col min="5" max="5" width="10.33203125" bestFit="1" customWidth="1"/>
    <col min="8" max="8" width="21.33203125" bestFit="1" customWidth="1"/>
    <col min="10" max="10" width="11.6640625" bestFit="1" customWidth="1"/>
    <col min="11" max="11" width="12.6640625" bestFit="1" customWidth="1"/>
    <col min="14" max="14" width="11.6640625" bestFit="1" customWidth="1"/>
    <col min="15" max="15" width="10.5" customWidth="1"/>
    <col min="18" max="18" width="12.33203125" customWidth="1"/>
    <col min="23" max="24" width="10.33203125" bestFit="1" customWidth="1"/>
    <col min="28" max="28" width="0" hidden="1" customWidth="1"/>
    <col min="29" max="29" width="11.33203125" bestFit="1" customWidth="1"/>
    <col min="30" max="30" width="11.33203125" hidden="1" customWidth="1"/>
    <col min="31" max="31" width="11.33203125" bestFit="1" customWidth="1"/>
    <col min="32" max="32" width="11.33203125" hidden="1" customWidth="1"/>
    <col min="33" max="33" width="4.83203125" bestFit="1" customWidth="1"/>
  </cols>
  <sheetData>
    <row r="1" spans="1:33">
      <c r="A1" s="5" t="s">
        <v>20</v>
      </c>
      <c r="B1" s="248" t="s">
        <v>62</v>
      </c>
      <c r="C1" s="248"/>
      <c r="D1" s="248"/>
      <c r="E1" s="5" t="s">
        <v>413</v>
      </c>
      <c r="H1" s="25" t="s">
        <v>596</v>
      </c>
      <c r="I1" s="40"/>
      <c r="N1" s="5" t="s">
        <v>117</v>
      </c>
      <c r="W1" t="s">
        <v>703</v>
      </c>
      <c r="AC1" t="s">
        <v>702</v>
      </c>
    </row>
    <row r="2" spans="1:33">
      <c r="A2" t="s">
        <v>414</v>
      </c>
      <c r="D2" s="6" t="s">
        <v>415</v>
      </c>
      <c r="E2" s="255">
        <v>45323</v>
      </c>
      <c r="F2" s="252"/>
      <c r="G2" s="7" t="s">
        <v>17</v>
      </c>
      <c r="H2" s="7" t="s">
        <v>416</v>
      </c>
      <c r="J2" s="255"/>
      <c r="K2" s="255"/>
      <c r="L2" s="7" t="s">
        <v>17</v>
      </c>
      <c r="M2" s="7" t="s">
        <v>416</v>
      </c>
      <c r="P2" s="7" t="s">
        <v>417</v>
      </c>
      <c r="Q2" s="7" t="s">
        <v>418</v>
      </c>
      <c r="R2">
        <v>9.4000000000000004E-3</v>
      </c>
      <c r="W2" s="44">
        <v>45292</v>
      </c>
      <c r="X2" s="44">
        <v>45323</v>
      </c>
      <c r="AC2" s="217">
        <v>45292</v>
      </c>
      <c r="AD2" s="217"/>
      <c r="AE2" s="217">
        <v>45323</v>
      </c>
      <c r="AF2" s="217"/>
    </row>
    <row r="3" spans="1:33">
      <c r="A3" s="16" t="s">
        <v>93</v>
      </c>
      <c r="B3" s="17">
        <v>0</v>
      </c>
      <c r="C3" s="17">
        <v>7</v>
      </c>
      <c r="D3" s="7"/>
      <c r="E3" s="23">
        <v>0</v>
      </c>
      <c r="F3" s="20">
        <v>7</v>
      </c>
      <c r="G3" s="8">
        <v>7.2915999999999999</v>
      </c>
      <c r="H3" s="9"/>
      <c r="I3" s="40"/>
      <c r="J3" s="23">
        <v>0</v>
      </c>
      <c r="K3" s="20">
        <v>7</v>
      </c>
      <c r="L3" s="8">
        <f>G3-G3*0.2125</f>
        <v>5.7421350000000002</v>
      </c>
      <c r="M3" s="9"/>
      <c r="P3" s="39">
        <f>G3-D3-Q3</f>
        <v>5.8230717599999995</v>
      </c>
      <c r="Q3" s="39">
        <f>T3+U3</f>
        <v>1.4685282399999999</v>
      </c>
      <c r="R3">
        <v>0.79459999999999997</v>
      </c>
      <c r="T3" s="40">
        <f>(G3*0.12)</f>
        <v>0.87499199999999999</v>
      </c>
      <c r="U3" s="40">
        <f>(G3-T3)*0.0925</f>
        <v>0.59353624000000005</v>
      </c>
      <c r="V3" t="s">
        <v>93</v>
      </c>
      <c r="W3">
        <v>7.4173999999999998</v>
      </c>
      <c r="X3" s="8">
        <v>7.2915999999999999</v>
      </c>
      <c r="Y3" s="216">
        <f>X3/W3-1</f>
        <v>-1.6960120797044786E-2</v>
      </c>
      <c r="AB3">
        <v>200</v>
      </c>
      <c r="AC3">
        <v>7.3049999999999997</v>
      </c>
      <c r="AD3">
        <f>AC3*AB3</f>
        <v>1461</v>
      </c>
      <c r="AE3">
        <v>7.1765999999999996</v>
      </c>
      <c r="AF3">
        <f>AE3*AD3</f>
        <v>10485.0126</v>
      </c>
      <c r="AG3" s="216">
        <f>AE3/AC3-1</f>
        <v>-1.757700205338808E-2</v>
      </c>
    </row>
    <row r="4" spans="1:33">
      <c r="A4" s="16"/>
      <c r="B4" s="21">
        <v>8.01</v>
      </c>
      <c r="C4" s="17">
        <v>23</v>
      </c>
      <c r="D4" s="7"/>
      <c r="E4" s="23">
        <v>8.01</v>
      </c>
      <c r="F4" s="20">
        <v>23</v>
      </c>
      <c r="G4" s="8">
        <v>9.15</v>
      </c>
      <c r="H4" s="9"/>
      <c r="J4" s="23">
        <v>7.01</v>
      </c>
      <c r="K4" s="20">
        <v>23</v>
      </c>
      <c r="L4" s="8">
        <f>G4-G4*0.2125</f>
        <v>7.2056250000000004</v>
      </c>
      <c r="M4" s="9"/>
      <c r="P4" s="39">
        <f>G4-D4-Q4</f>
        <v>7.3071900000000003</v>
      </c>
      <c r="Q4" s="39">
        <f>T4+U4</f>
        <v>1.8428100000000001</v>
      </c>
      <c r="T4" s="40">
        <f>(G4*0.12)</f>
        <v>1.0980000000000001</v>
      </c>
      <c r="U4" s="40">
        <f>(G4-T4)*0.0925</f>
        <v>0.74480999999999997</v>
      </c>
      <c r="W4">
        <v>9.2764000000000006</v>
      </c>
      <c r="X4" s="8">
        <v>9.15</v>
      </c>
      <c r="Y4" s="216">
        <f t="shared" ref="Y4:Y26" si="0">X4/W4-1</f>
        <v>-1.3625975593980488E-2</v>
      </c>
      <c r="AB4">
        <v>1800</v>
      </c>
      <c r="AC4">
        <v>5.0377000000000001</v>
      </c>
      <c r="AD4">
        <f t="shared" ref="AD4:AF6" si="1">AC4*AB4</f>
        <v>9067.86</v>
      </c>
      <c r="AE4">
        <v>4.9093</v>
      </c>
      <c r="AF4">
        <f t="shared" si="1"/>
        <v>44516.845098000005</v>
      </c>
      <c r="AG4" s="216">
        <f t="shared" ref="AG4:AG12" si="2">AE4/AC4-1</f>
        <v>-2.5487821823451218E-2</v>
      </c>
    </row>
    <row r="5" spans="1:33">
      <c r="A5" s="16"/>
      <c r="B5" s="21">
        <v>24.01</v>
      </c>
      <c r="C5" s="17">
        <v>83</v>
      </c>
      <c r="D5" s="7"/>
      <c r="E5" s="23">
        <v>24.01</v>
      </c>
      <c r="F5" s="20">
        <v>83</v>
      </c>
      <c r="G5" s="8">
        <v>10.852499999999999</v>
      </c>
      <c r="H5" s="9"/>
      <c r="J5" s="23">
        <v>23.01</v>
      </c>
      <c r="K5" s="20">
        <v>83</v>
      </c>
      <c r="L5" s="8">
        <f>G5-G5*0.2125</f>
        <v>8.5463437499999984</v>
      </c>
      <c r="M5" s="9"/>
      <c r="P5" s="39">
        <f>G5-D5-Q5</f>
        <v>8.6668064999999999</v>
      </c>
      <c r="Q5" s="39">
        <f>T5+U5</f>
        <v>2.1856934999999997</v>
      </c>
      <c r="T5" s="40">
        <f>(G5*0.12)</f>
        <v>1.3022999999999998</v>
      </c>
      <c r="U5" s="40">
        <f>(G5-T5)*0.0925</f>
        <v>0.88339350000000005</v>
      </c>
      <c r="W5">
        <v>10.978300000000001</v>
      </c>
      <c r="X5" s="8">
        <v>10.852499999999999</v>
      </c>
      <c r="Y5" s="216">
        <f t="shared" si="0"/>
        <v>-1.1458969057140167E-2</v>
      </c>
      <c r="AB5">
        <v>8000</v>
      </c>
      <c r="AC5">
        <v>4.6801000000000004</v>
      </c>
      <c r="AD5">
        <f t="shared" si="1"/>
        <v>37440.800000000003</v>
      </c>
      <c r="AE5">
        <v>4.5517000000000003</v>
      </c>
      <c r="AF5">
        <f t="shared" si="1"/>
        <v>170419.28936000002</v>
      </c>
      <c r="AG5" s="216">
        <f t="shared" si="2"/>
        <v>-2.7435311211298941E-2</v>
      </c>
    </row>
    <row r="6" spans="1:33">
      <c r="A6" s="18" t="s">
        <v>419</v>
      </c>
      <c r="B6" s="21">
        <v>83.01</v>
      </c>
      <c r="C6" s="17"/>
      <c r="D6" s="7"/>
      <c r="E6" s="23">
        <v>83.01</v>
      </c>
      <c r="F6" s="20"/>
      <c r="G6" s="8">
        <v>12.052199999999999</v>
      </c>
      <c r="H6" s="9"/>
      <c r="J6" s="23">
        <v>83.01</v>
      </c>
      <c r="K6" s="20"/>
      <c r="L6" s="8">
        <f>G6-G6*0.2125</f>
        <v>9.4911075</v>
      </c>
      <c r="M6" s="9"/>
      <c r="P6" s="39">
        <f>G6-D6-Q6</f>
        <v>9.6248869199999998</v>
      </c>
      <c r="Q6" s="39">
        <f>T6+U6</f>
        <v>2.4273130799999998</v>
      </c>
      <c r="T6" s="40">
        <f>(G6*0.12)</f>
        <v>1.4462639999999998</v>
      </c>
      <c r="U6" s="40">
        <f>(G6-T6)*0.0925</f>
        <v>0.98104908000000002</v>
      </c>
      <c r="W6">
        <v>12.178000000000001</v>
      </c>
      <c r="X6" s="8">
        <v>12.052199999999999</v>
      </c>
      <c r="Y6" s="216">
        <f t="shared" si="0"/>
        <v>-1.0330103465265417E-2</v>
      </c>
      <c r="AB6">
        <f>AE14-10000</f>
        <v>-10000</v>
      </c>
      <c r="AC6">
        <v>4.1878000000000002</v>
      </c>
      <c r="AD6">
        <f t="shared" si="1"/>
        <v>-41878</v>
      </c>
      <c r="AE6">
        <v>4.0594000000000001</v>
      </c>
      <c r="AF6">
        <f t="shared" si="1"/>
        <v>-169999.55319999999</v>
      </c>
      <c r="AG6" s="216">
        <f t="shared" si="2"/>
        <v>-3.0660489994746687E-2</v>
      </c>
    </row>
    <row r="7" spans="1:33">
      <c r="A7" s="11"/>
      <c r="B7" s="12"/>
      <c r="C7" s="12"/>
      <c r="D7" s="7"/>
      <c r="Y7" s="216"/>
      <c r="AC7">
        <v>3.9961000000000002</v>
      </c>
      <c r="AE7">
        <v>3.8677000000000001</v>
      </c>
      <c r="AG7" s="216">
        <f t="shared" si="2"/>
        <v>-3.2131328044843754E-2</v>
      </c>
    </row>
    <row r="8" spans="1:33">
      <c r="A8" s="5"/>
      <c r="B8" s="12"/>
      <c r="C8" s="12"/>
      <c r="D8" s="7"/>
      <c r="G8" s="7" t="s">
        <v>17</v>
      </c>
      <c r="H8" s="7" t="s">
        <v>416</v>
      </c>
      <c r="L8" s="7" t="s">
        <v>17</v>
      </c>
      <c r="M8" s="7" t="s">
        <v>416</v>
      </c>
      <c r="P8" s="7" t="s">
        <v>417</v>
      </c>
      <c r="Q8" s="7" t="s">
        <v>418</v>
      </c>
      <c r="X8" s="7" t="s">
        <v>17</v>
      </c>
      <c r="Y8" s="216"/>
      <c r="AC8">
        <v>3.7902999999999998</v>
      </c>
      <c r="AE8">
        <v>3.6619000000000002</v>
      </c>
      <c r="AG8" s="216">
        <f t="shared" si="2"/>
        <v>-3.3875946495000253E-2</v>
      </c>
    </row>
    <row r="9" spans="1:33">
      <c r="A9" s="16" t="s">
        <v>95</v>
      </c>
      <c r="B9" s="17">
        <v>0</v>
      </c>
      <c r="C9" s="17">
        <v>200</v>
      </c>
      <c r="D9" s="7"/>
      <c r="E9" s="23">
        <v>0</v>
      </c>
      <c r="F9" s="20">
        <v>200</v>
      </c>
      <c r="G9" s="8">
        <v>6.2965999999999998</v>
      </c>
      <c r="H9" s="9"/>
      <c r="J9" s="23">
        <v>0</v>
      </c>
      <c r="K9" s="20">
        <v>200</v>
      </c>
      <c r="L9" s="8">
        <f t="shared" ref="L9:L14" si="3">G9-G9*0.2125</f>
        <v>4.9585724999999998</v>
      </c>
      <c r="M9" s="9"/>
      <c r="P9" s="39">
        <f t="shared" ref="P9:P14" si="4">G9-D9-Q9</f>
        <v>5.0284647600000003</v>
      </c>
      <c r="Q9" s="39">
        <f t="shared" ref="Q9:Q14" si="5">T9+U9</f>
        <v>1.2681352399999999</v>
      </c>
      <c r="T9" s="40">
        <f t="shared" ref="T9:T14" si="6">(G9*0.12)</f>
        <v>0.75559199999999993</v>
      </c>
      <c r="U9" s="40">
        <f t="shared" ref="U9:U14" si="7">(G9-T9)*0.0925</f>
        <v>0.51254323999999996</v>
      </c>
      <c r="V9" t="s">
        <v>95</v>
      </c>
      <c r="W9">
        <v>6.4223999999999997</v>
      </c>
      <c r="X9" s="8">
        <v>6.2965999999999998</v>
      </c>
      <c r="Y9" s="216">
        <f t="shared" si="0"/>
        <v>-1.9587693074240131E-2</v>
      </c>
      <c r="AC9">
        <v>3.5468999999999999</v>
      </c>
      <c r="AE9">
        <v>3.4184999999999999</v>
      </c>
      <c r="AG9" s="216">
        <f t="shared" si="2"/>
        <v>-3.6200625898672123E-2</v>
      </c>
    </row>
    <row r="10" spans="1:33">
      <c r="A10" s="16"/>
      <c r="B10" s="21">
        <v>201.01</v>
      </c>
      <c r="C10" s="17">
        <v>500</v>
      </c>
      <c r="D10" s="7"/>
      <c r="E10" s="23">
        <v>201.01</v>
      </c>
      <c r="F10" s="20">
        <v>500</v>
      </c>
      <c r="G10" s="8">
        <v>6.2278000000000002</v>
      </c>
      <c r="H10" s="9"/>
      <c r="J10" s="23">
        <v>200.01</v>
      </c>
      <c r="K10" s="20">
        <v>500</v>
      </c>
      <c r="L10" s="8">
        <f>G10-G10*0.2125</f>
        <v>4.9043925000000002</v>
      </c>
      <c r="M10" s="9"/>
      <c r="P10" s="39">
        <f t="shared" si="4"/>
        <v>4.9735210800000003</v>
      </c>
      <c r="Q10" s="39">
        <f t="shared" si="5"/>
        <v>1.25427892</v>
      </c>
      <c r="T10" s="40">
        <f t="shared" si="6"/>
        <v>0.747336</v>
      </c>
      <c r="U10" s="40">
        <f t="shared" si="7"/>
        <v>0.50694292000000007</v>
      </c>
      <c r="W10">
        <v>6.3536000000000001</v>
      </c>
      <c r="X10" s="8">
        <v>6.2278000000000002</v>
      </c>
      <c r="Y10" s="216">
        <f t="shared" si="0"/>
        <v>-1.9799798539410718E-2</v>
      </c>
      <c r="AC10">
        <v>3.5402999999999998</v>
      </c>
      <c r="AE10">
        <v>3.4119000000000002</v>
      </c>
      <c r="AG10" s="216">
        <f t="shared" si="2"/>
        <v>-3.6268112871790437E-2</v>
      </c>
    </row>
    <row r="11" spans="1:33">
      <c r="A11" s="16"/>
      <c r="B11" s="21">
        <v>501.01</v>
      </c>
      <c r="C11" s="17">
        <v>2000</v>
      </c>
      <c r="D11" s="7"/>
      <c r="E11" s="23">
        <v>501.01</v>
      </c>
      <c r="F11" s="20">
        <v>2000</v>
      </c>
      <c r="G11" s="8">
        <v>5.1668000000000003</v>
      </c>
      <c r="H11" s="9"/>
      <c r="J11" s="23">
        <v>500.01</v>
      </c>
      <c r="K11" s="20">
        <v>2000</v>
      </c>
      <c r="L11" s="8">
        <f t="shared" si="3"/>
        <v>4.0688550000000001</v>
      </c>
      <c r="M11" s="9"/>
      <c r="P11" s="39">
        <f t="shared" si="4"/>
        <v>4.1262064800000005</v>
      </c>
      <c r="Q11" s="39">
        <f t="shared" si="5"/>
        <v>1.04059352</v>
      </c>
      <c r="T11" s="40">
        <f t="shared" si="6"/>
        <v>0.62001600000000001</v>
      </c>
      <c r="U11" s="40">
        <f t="shared" si="7"/>
        <v>0.42057752000000004</v>
      </c>
      <c r="W11">
        <v>5.2926000000000002</v>
      </c>
      <c r="X11" s="8">
        <v>5.1668000000000003</v>
      </c>
      <c r="Y11" s="216">
        <f t="shared" si="0"/>
        <v>-2.3769036012545763E-2</v>
      </c>
      <c r="AC11">
        <v>3.5230000000000001</v>
      </c>
      <c r="AE11">
        <v>3.3946000000000001</v>
      </c>
      <c r="AG11" s="216">
        <f t="shared" si="2"/>
        <v>-3.6446210615952324E-2</v>
      </c>
    </row>
    <row r="12" spans="1:33">
      <c r="A12" s="16"/>
      <c r="B12" s="21">
        <v>2001.01</v>
      </c>
      <c r="C12" s="17">
        <v>20000</v>
      </c>
      <c r="D12" s="7"/>
      <c r="E12" s="23">
        <v>2001.01</v>
      </c>
      <c r="F12" s="20">
        <v>20000</v>
      </c>
      <c r="G12" s="8">
        <v>5.0536000000000003</v>
      </c>
      <c r="H12" s="9"/>
      <c r="J12" s="23">
        <v>2000.01</v>
      </c>
      <c r="K12" s="20">
        <v>20000</v>
      </c>
      <c r="L12" s="8">
        <f t="shared" si="3"/>
        <v>3.9797100000000003</v>
      </c>
      <c r="M12" s="9"/>
      <c r="P12" s="39">
        <f t="shared" si="4"/>
        <v>4.0358049600000001</v>
      </c>
      <c r="Q12" s="39">
        <f t="shared" si="5"/>
        <v>1.01779504</v>
      </c>
      <c r="T12" s="40">
        <f t="shared" si="6"/>
        <v>0.60643199999999997</v>
      </c>
      <c r="U12" s="40">
        <f t="shared" si="7"/>
        <v>0.41136304000000001</v>
      </c>
      <c r="W12">
        <v>5.1794000000000002</v>
      </c>
      <c r="X12" s="8">
        <v>5.0536000000000003</v>
      </c>
      <c r="Y12" s="216">
        <f t="shared" si="0"/>
        <v>-2.4288527628682832E-2</v>
      </c>
      <c r="AC12">
        <v>3.4630000000000001</v>
      </c>
      <c r="AE12">
        <v>3.3346</v>
      </c>
      <c r="AG12" s="216">
        <f t="shared" si="2"/>
        <v>-3.7077678313600981E-2</v>
      </c>
    </row>
    <row r="13" spans="1:33">
      <c r="A13" s="16"/>
      <c r="B13" s="21">
        <v>20001.009999999998</v>
      </c>
      <c r="C13" s="17">
        <v>50000</v>
      </c>
      <c r="D13" s="7"/>
      <c r="E13" s="23">
        <v>20001.009999999998</v>
      </c>
      <c r="F13" s="20">
        <v>50000</v>
      </c>
      <c r="G13" s="8">
        <v>4.9550999999999998</v>
      </c>
      <c r="H13" s="9"/>
      <c r="J13" s="23">
        <v>20000.009999999998</v>
      </c>
      <c r="K13" s="20">
        <v>50000</v>
      </c>
      <c r="L13" s="8">
        <f t="shared" si="3"/>
        <v>3.9021412499999997</v>
      </c>
      <c r="M13" s="9"/>
      <c r="P13" s="39">
        <f t="shared" si="4"/>
        <v>3.9571428599999998</v>
      </c>
      <c r="Q13" s="39">
        <f t="shared" si="5"/>
        <v>0.99795713999999991</v>
      </c>
      <c r="T13" s="40">
        <f t="shared" si="6"/>
        <v>0.59461199999999992</v>
      </c>
      <c r="U13" s="40">
        <f t="shared" si="7"/>
        <v>0.40334513999999999</v>
      </c>
      <c r="W13">
        <v>5.0808999999999997</v>
      </c>
      <c r="X13" s="8">
        <v>4.9550999999999998</v>
      </c>
      <c r="Y13" s="216">
        <f t="shared" si="0"/>
        <v>-2.475939302092145E-2</v>
      </c>
    </row>
    <row r="14" spans="1:33">
      <c r="A14" s="18" t="s">
        <v>419</v>
      </c>
      <c r="B14" s="21">
        <v>50000.01</v>
      </c>
      <c r="C14" s="17"/>
      <c r="D14" s="7"/>
      <c r="E14" s="23">
        <v>50000.01</v>
      </c>
      <c r="F14" s="20"/>
      <c r="G14" s="8">
        <v>4.8567</v>
      </c>
      <c r="H14" s="9"/>
      <c r="J14" s="23">
        <v>50000.01</v>
      </c>
      <c r="K14" s="20"/>
      <c r="L14" s="8">
        <f t="shared" si="3"/>
        <v>3.8246512500000001</v>
      </c>
      <c r="M14" s="9"/>
      <c r="P14" s="39">
        <f t="shared" si="4"/>
        <v>3.87856062</v>
      </c>
      <c r="Q14" s="39">
        <f t="shared" si="5"/>
        <v>0.97813938</v>
      </c>
      <c r="T14" s="40">
        <f t="shared" si="6"/>
        <v>0.58280399999999999</v>
      </c>
      <c r="U14" s="40">
        <f t="shared" si="7"/>
        <v>0.39533537999999996</v>
      </c>
      <c r="W14">
        <v>4.9824999999999999</v>
      </c>
      <c r="X14" s="8">
        <v>4.8567</v>
      </c>
      <c r="Y14" s="216">
        <f t="shared" si="0"/>
        <v>-2.5248369292523831E-2</v>
      </c>
      <c r="AF14">
        <f>SUM(AF3:AF6)</f>
        <v>55421.593858000037</v>
      </c>
    </row>
    <row r="15" spans="1:33">
      <c r="A15" s="11"/>
      <c r="B15" s="12"/>
      <c r="C15" s="12"/>
      <c r="D15" s="7"/>
      <c r="E15" s="13"/>
      <c r="F15" s="13"/>
      <c r="G15" s="14"/>
      <c r="H15" s="15"/>
      <c r="J15" s="13"/>
      <c r="K15" s="13"/>
      <c r="L15" s="14"/>
      <c r="M15" s="15"/>
      <c r="X15" s="14"/>
      <c r="Y15" s="216"/>
      <c r="AD15" t="e">
        <f>AD14/AC14-1</f>
        <v>#DIV/0!</v>
      </c>
      <c r="AF15" t="e">
        <f>AF14/AD14-1</f>
        <v>#DIV/0!</v>
      </c>
      <c r="AG15" s="216" t="e">
        <f>AF15/AD15-1</f>
        <v>#DIV/0!</v>
      </c>
    </row>
    <row r="16" spans="1:33">
      <c r="A16" s="5"/>
      <c r="B16" s="12"/>
      <c r="C16" s="12"/>
      <c r="D16" s="7"/>
      <c r="G16" s="7" t="s">
        <v>17</v>
      </c>
      <c r="H16" s="7" t="s">
        <v>416</v>
      </c>
      <c r="L16" s="7" t="s">
        <v>17</v>
      </c>
      <c r="M16" s="7" t="s">
        <v>416</v>
      </c>
      <c r="P16" s="7" t="s">
        <v>417</v>
      </c>
      <c r="Q16" s="7" t="s">
        <v>418</v>
      </c>
      <c r="X16" s="7" t="s">
        <v>17</v>
      </c>
      <c r="Y16" s="216"/>
    </row>
    <row r="17" spans="1:25">
      <c r="A17" s="16" t="s">
        <v>96</v>
      </c>
      <c r="B17" s="17">
        <v>0</v>
      </c>
      <c r="C17" s="17">
        <v>200</v>
      </c>
      <c r="D17" s="7"/>
      <c r="E17" s="23">
        <v>0</v>
      </c>
      <c r="F17" s="20">
        <v>200</v>
      </c>
      <c r="G17" s="8">
        <v>5.1243999999999996</v>
      </c>
      <c r="H17" s="9"/>
      <c r="J17" s="23">
        <v>0</v>
      </c>
      <c r="K17" s="20">
        <v>200</v>
      </c>
      <c r="L17" s="8">
        <f t="shared" ref="L17:L26" si="8">G17-G17*0.2125</f>
        <v>4.0354649999999994</v>
      </c>
      <c r="M17" s="9"/>
      <c r="P17" s="39">
        <f>G17-D17-Q17</f>
        <v>4.0354650000000003</v>
      </c>
      <c r="Q17" s="39">
        <f>(G17*0.12)+(G17*0.0925)</f>
        <v>1.0889349999999998</v>
      </c>
      <c r="T17" s="40">
        <f t="shared" ref="T17:T26" si="9">(G17*0.12)</f>
        <v>0.61492799999999992</v>
      </c>
      <c r="U17" s="40">
        <f t="shared" ref="U17:U26" si="10">(G17-T17)*0.0925</f>
        <v>0.41712615999999997</v>
      </c>
      <c r="V17" t="s">
        <v>96</v>
      </c>
      <c r="W17">
        <v>5.2544000000000004</v>
      </c>
      <c r="X17" s="8">
        <v>5.1243999999999996</v>
      </c>
      <c r="Y17" s="216">
        <f t="shared" si="0"/>
        <v>-2.4741169305724897E-2</v>
      </c>
    </row>
    <row r="18" spans="1:25">
      <c r="A18" s="16"/>
      <c r="B18" s="21">
        <v>201.01</v>
      </c>
      <c r="C18" s="17">
        <v>2000</v>
      </c>
      <c r="D18" s="7"/>
      <c r="E18" s="23">
        <v>201.01</v>
      </c>
      <c r="F18" s="20">
        <v>2000</v>
      </c>
      <c r="G18" s="8">
        <v>2.9883999999999999</v>
      </c>
      <c r="H18" s="9"/>
      <c r="J18" s="23">
        <v>200.01</v>
      </c>
      <c r="K18" s="20">
        <v>2000</v>
      </c>
      <c r="L18" s="8">
        <f t="shared" si="8"/>
        <v>2.3533650000000002</v>
      </c>
      <c r="M18" s="9"/>
      <c r="P18" s="39">
        <f t="shared" ref="P18:P26" si="11">G18-D18-Q18</f>
        <v>2.3533650000000002</v>
      </c>
      <c r="Q18" s="39">
        <f t="shared" ref="Q18:Q26" si="12">(G18*0.12)+(G18*0.0925)</f>
        <v>0.63503500000000002</v>
      </c>
      <c r="T18" s="40">
        <f t="shared" si="9"/>
        <v>0.35860799999999998</v>
      </c>
      <c r="U18" s="40">
        <f t="shared" si="10"/>
        <v>0.24325576000000002</v>
      </c>
      <c r="W18">
        <v>5.1184000000000003</v>
      </c>
      <c r="X18" s="8">
        <v>4.9884000000000004</v>
      </c>
      <c r="Y18" s="216">
        <f t="shared" si="0"/>
        <v>-2.5398562050640838E-2</v>
      </c>
    </row>
    <row r="19" spans="1:25">
      <c r="A19" s="16"/>
      <c r="B19" s="21">
        <v>2001.01</v>
      </c>
      <c r="C19" s="17">
        <v>10000</v>
      </c>
      <c r="D19" s="7"/>
      <c r="E19" s="23">
        <v>2001.01</v>
      </c>
      <c r="F19" s="20">
        <v>10000</v>
      </c>
      <c r="G19" s="8">
        <v>4.9067999999999996</v>
      </c>
      <c r="H19" s="9"/>
      <c r="J19" s="23">
        <v>2000.01</v>
      </c>
      <c r="K19" s="20">
        <v>10000</v>
      </c>
      <c r="L19" s="8">
        <f t="shared" si="8"/>
        <v>3.8641049999999995</v>
      </c>
      <c r="M19" s="9"/>
      <c r="P19" s="39">
        <f t="shared" si="11"/>
        <v>3.8641049999999995</v>
      </c>
      <c r="Q19" s="39">
        <f t="shared" si="12"/>
        <v>1.0426949999999999</v>
      </c>
      <c r="T19" s="40">
        <f t="shared" si="9"/>
        <v>0.5888159999999999</v>
      </c>
      <c r="U19" s="40">
        <f t="shared" si="10"/>
        <v>0.39941352000000002</v>
      </c>
      <c r="W19">
        <v>5.0368000000000004</v>
      </c>
      <c r="X19" s="8">
        <v>4.9067999999999996</v>
      </c>
      <c r="Y19" s="216">
        <f t="shared" si="0"/>
        <v>-2.5810038119441048E-2</v>
      </c>
    </row>
    <row r="20" spans="1:25">
      <c r="A20" s="16"/>
      <c r="B20" s="21">
        <v>10001.01</v>
      </c>
      <c r="C20" s="17">
        <v>50000</v>
      </c>
      <c r="D20" s="7"/>
      <c r="E20" s="23">
        <v>10001.01</v>
      </c>
      <c r="F20" s="20">
        <v>50000</v>
      </c>
      <c r="G20" s="8">
        <v>4.3433999999999999</v>
      </c>
      <c r="H20" s="9"/>
      <c r="J20" s="23">
        <v>10000.01</v>
      </c>
      <c r="K20" s="20">
        <v>50000</v>
      </c>
      <c r="L20" s="8">
        <f t="shared" si="8"/>
        <v>3.4204274999999997</v>
      </c>
      <c r="M20" s="9"/>
      <c r="P20" s="39">
        <f t="shared" si="11"/>
        <v>3.4204274999999997</v>
      </c>
      <c r="Q20" s="39">
        <f t="shared" si="12"/>
        <v>0.92297249999999997</v>
      </c>
      <c r="T20" s="40">
        <f t="shared" si="9"/>
        <v>0.521208</v>
      </c>
      <c r="U20" s="40">
        <f t="shared" si="10"/>
        <v>0.35355275999999997</v>
      </c>
      <c r="W20">
        <v>4.4733999999999998</v>
      </c>
      <c r="X20" s="8">
        <v>4.3433999999999999</v>
      </c>
      <c r="Y20" s="216">
        <f t="shared" si="0"/>
        <v>-2.9060669736665545E-2</v>
      </c>
    </row>
    <row r="21" spans="1:25">
      <c r="A21" s="16"/>
      <c r="B21" s="21">
        <v>50001.01</v>
      </c>
      <c r="C21" s="17">
        <v>100000</v>
      </c>
      <c r="D21" s="7"/>
      <c r="E21" s="23">
        <v>5000.01</v>
      </c>
      <c r="F21" s="20">
        <v>100000</v>
      </c>
      <c r="G21" s="8">
        <v>4.1002000000000001</v>
      </c>
      <c r="H21" s="9"/>
      <c r="J21" s="23">
        <v>50000.01</v>
      </c>
      <c r="K21" s="20">
        <v>100000</v>
      </c>
      <c r="L21" s="8">
        <f t="shared" si="8"/>
        <v>3.2289075</v>
      </c>
      <c r="M21" s="9"/>
      <c r="P21" s="39">
        <f t="shared" si="11"/>
        <v>3.2289075</v>
      </c>
      <c r="Q21" s="39">
        <f t="shared" si="12"/>
        <v>0.87129250000000003</v>
      </c>
      <c r="T21" s="40">
        <f t="shared" si="9"/>
        <v>0.49202400000000002</v>
      </c>
      <c r="U21" s="40">
        <f t="shared" si="10"/>
        <v>0.33375628000000002</v>
      </c>
      <c r="W21">
        <v>4.2302</v>
      </c>
      <c r="X21" s="8">
        <v>4.1002000000000001</v>
      </c>
      <c r="Y21" s="216">
        <f t="shared" si="0"/>
        <v>-3.073140749846337E-2</v>
      </c>
    </row>
    <row r="22" spans="1:25">
      <c r="A22" s="16"/>
      <c r="B22" s="21">
        <v>100001.01</v>
      </c>
      <c r="C22" s="17">
        <v>300000</v>
      </c>
      <c r="D22" s="7"/>
      <c r="E22" s="23">
        <v>100001.01</v>
      </c>
      <c r="F22" s="20">
        <v>300000</v>
      </c>
      <c r="G22" s="8">
        <v>3.8393999999999999</v>
      </c>
      <c r="H22" s="9"/>
      <c r="J22" s="23">
        <v>100000.01</v>
      </c>
      <c r="K22" s="20">
        <v>300000</v>
      </c>
      <c r="L22" s="8">
        <f t="shared" si="8"/>
        <v>3.0235275000000001</v>
      </c>
      <c r="M22" s="9"/>
      <c r="P22" s="39">
        <f t="shared" si="11"/>
        <v>3.0235275000000001</v>
      </c>
      <c r="Q22" s="39">
        <f t="shared" si="12"/>
        <v>0.8158725</v>
      </c>
      <c r="T22" s="40">
        <f t="shared" si="9"/>
        <v>0.46072799999999997</v>
      </c>
      <c r="U22" s="40">
        <f t="shared" si="10"/>
        <v>0.31252715999999997</v>
      </c>
      <c r="W22">
        <v>3.9693999999999998</v>
      </c>
      <c r="X22" s="8">
        <v>3.8393999999999999</v>
      </c>
      <c r="Y22" s="216">
        <f t="shared" si="0"/>
        <v>-3.2750541643573272E-2</v>
      </c>
    </row>
    <row r="23" spans="1:25">
      <c r="A23" s="16"/>
      <c r="B23" s="21">
        <v>300001.01</v>
      </c>
      <c r="C23" s="17">
        <v>600000</v>
      </c>
      <c r="D23" s="7"/>
      <c r="E23" s="23">
        <v>300001.01</v>
      </c>
      <c r="F23" s="20">
        <v>600000</v>
      </c>
      <c r="G23" s="8">
        <v>3.5312000000000001</v>
      </c>
      <c r="H23" s="9"/>
      <c r="J23" s="23">
        <v>300000.01</v>
      </c>
      <c r="K23" s="20">
        <v>600000</v>
      </c>
      <c r="L23" s="8">
        <f t="shared" si="8"/>
        <v>2.7808200000000003</v>
      </c>
      <c r="M23" s="9"/>
      <c r="P23" s="39">
        <f t="shared" si="11"/>
        <v>2.7808200000000003</v>
      </c>
      <c r="Q23" s="39">
        <f t="shared" si="12"/>
        <v>0.75038000000000005</v>
      </c>
      <c r="T23" s="40">
        <f t="shared" si="9"/>
        <v>0.42374400000000001</v>
      </c>
      <c r="U23" s="40">
        <f t="shared" si="10"/>
        <v>0.28743967999999998</v>
      </c>
      <c r="W23">
        <v>3.6612</v>
      </c>
      <c r="X23" s="8">
        <v>3.5312000000000001</v>
      </c>
      <c r="Y23" s="216">
        <f t="shared" si="0"/>
        <v>-3.5507483885064972E-2</v>
      </c>
    </row>
    <row r="24" spans="1:25">
      <c r="A24" s="16"/>
      <c r="B24" s="21">
        <v>600001.01</v>
      </c>
      <c r="C24" s="17">
        <v>1500000</v>
      </c>
      <c r="D24" s="7"/>
      <c r="E24" s="23">
        <v>600001.01</v>
      </c>
      <c r="F24" s="20">
        <v>1500000</v>
      </c>
      <c r="G24" s="8">
        <v>3.5226999999999999</v>
      </c>
      <c r="H24" s="9"/>
      <c r="J24" s="23">
        <v>600000.01</v>
      </c>
      <c r="K24" s="20">
        <v>1500000</v>
      </c>
      <c r="L24" s="8">
        <f t="shared" si="8"/>
        <v>2.7741262500000001</v>
      </c>
      <c r="M24" s="9"/>
      <c r="P24" s="39">
        <f t="shared" si="11"/>
        <v>2.7741262500000001</v>
      </c>
      <c r="Q24" s="39">
        <f t="shared" si="12"/>
        <v>0.74857375000000004</v>
      </c>
      <c r="T24" s="40">
        <f t="shared" si="9"/>
        <v>0.42272399999999999</v>
      </c>
      <c r="U24" s="40">
        <f t="shared" si="10"/>
        <v>0.28674778000000001</v>
      </c>
      <c r="W24">
        <v>3.6526999999999998</v>
      </c>
      <c r="X24" s="8">
        <v>3.5226999999999999</v>
      </c>
      <c r="Y24" s="216">
        <f t="shared" si="0"/>
        <v>-3.5590111424425697E-2</v>
      </c>
    </row>
    <row r="25" spans="1:25">
      <c r="A25" s="16"/>
      <c r="B25" s="21">
        <v>1500001.01</v>
      </c>
      <c r="C25" s="17">
        <v>3000000</v>
      </c>
      <c r="D25" s="7"/>
      <c r="E25" s="23">
        <v>1500001.01</v>
      </c>
      <c r="F25" s="20">
        <v>3000000</v>
      </c>
      <c r="G25" s="8">
        <v>3.4998999999999998</v>
      </c>
      <c r="H25" s="9"/>
      <c r="J25" s="23">
        <v>1500000.01</v>
      </c>
      <c r="K25" s="20">
        <v>3000000</v>
      </c>
      <c r="L25" s="8">
        <f t="shared" si="8"/>
        <v>2.75617125</v>
      </c>
      <c r="M25" s="9"/>
      <c r="P25" s="39">
        <f t="shared" si="11"/>
        <v>2.75617125</v>
      </c>
      <c r="Q25" s="39">
        <f t="shared" si="12"/>
        <v>0.74372874999999994</v>
      </c>
      <c r="T25" s="40">
        <f t="shared" si="9"/>
        <v>0.41998799999999997</v>
      </c>
      <c r="U25" s="40">
        <f t="shared" si="10"/>
        <v>0.28489186</v>
      </c>
      <c r="W25">
        <v>3.6299000000000001</v>
      </c>
      <c r="X25" s="8">
        <v>3.4998999999999998</v>
      </c>
      <c r="Y25" s="216">
        <f t="shared" si="0"/>
        <v>-3.5813658778478863E-2</v>
      </c>
    </row>
    <row r="26" spans="1:25">
      <c r="A26" s="19" t="s">
        <v>419</v>
      </c>
      <c r="B26" s="21">
        <v>3000000.01</v>
      </c>
      <c r="C26" s="17"/>
      <c r="D26" s="7"/>
      <c r="E26" s="23">
        <v>300000.01</v>
      </c>
      <c r="F26" s="20"/>
      <c r="G26" s="8">
        <v>3.4243000000000001</v>
      </c>
      <c r="H26" s="9"/>
      <c r="J26" s="23">
        <v>3000000.01</v>
      </c>
      <c r="K26" s="20"/>
      <c r="L26" s="8">
        <f t="shared" si="8"/>
        <v>2.6966362500000001</v>
      </c>
      <c r="M26" s="9"/>
      <c r="P26" s="39">
        <f t="shared" si="11"/>
        <v>2.6966362500000001</v>
      </c>
      <c r="Q26" s="39">
        <f t="shared" si="12"/>
        <v>0.72766375000000005</v>
      </c>
      <c r="T26" s="40">
        <f t="shared" si="9"/>
        <v>0.410916</v>
      </c>
      <c r="U26" s="40">
        <f t="shared" si="10"/>
        <v>0.27873802000000003</v>
      </c>
      <c r="W26">
        <v>3.5543</v>
      </c>
      <c r="X26" s="8">
        <v>3.4243000000000001</v>
      </c>
      <c r="Y26" s="216">
        <f t="shared" si="0"/>
        <v>-3.6575415693666846E-2</v>
      </c>
    </row>
    <row r="27" spans="1:25">
      <c r="D27" s="7"/>
      <c r="Y27" s="216"/>
    </row>
    <row r="28" spans="1:25">
      <c r="D28" s="7"/>
      <c r="L28" s="7"/>
      <c r="M28" s="7"/>
      <c r="P28" s="7" t="s">
        <v>417</v>
      </c>
      <c r="Q28" s="7" t="s">
        <v>418</v>
      </c>
      <c r="Y28" s="216"/>
    </row>
    <row r="29" spans="1:25">
      <c r="A29" s="16" t="s">
        <v>97</v>
      </c>
      <c r="B29" s="247" t="s">
        <v>420</v>
      </c>
      <c r="C29" s="247"/>
      <c r="D29" s="54"/>
      <c r="E29" s="251" t="s">
        <v>420</v>
      </c>
      <c r="F29" s="251"/>
      <c r="G29" s="249">
        <v>3.4365999999999999</v>
      </c>
      <c r="H29" s="250"/>
      <c r="J29" s="257" t="s">
        <v>420</v>
      </c>
      <c r="K29" s="258"/>
      <c r="L29" s="249">
        <f>G29-G29*0.2125</f>
        <v>2.7063224999999997</v>
      </c>
      <c r="M29" s="250"/>
      <c r="P29" s="55">
        <f>G29-D29-Q29</f>
        <v>3.0242079999999998</v>
      </c>
      <c r="Q29" s="39">
        <f>G29*0.12</f>
        <v>0.41239199999999998</v>
      </c>
      <c r="R29">
        <v>0.87560000000000004</v>
      </c>
      <c r="T29" s="40"/>
      <c r="U29" s="40"/>
      <c r="V29" t="s">
        <v>97</v>
      </c>
      <c r="W29">
        <v>3.5649999999999999</v>
      </c>
      <c r="X29">
        <v>3.4365999999999999</v>
      </c>
      <c r="Y29" s="216">
        <f t="shared" ref="Y29" si="13">X29/W29-1</f>
        <v>-3.6016830294530178E-2</v>
      </c>
    </row>
    <row r="30" spans="1:25">
      <c r="A30" t="s">
        <v>421</v>
      </c>
    </row>
    <row r="32" spans="1:25">
      <c r="A32" s="5" t="s">
        <v>20</v>
      </c>
      <c r="B32" s="248" t="s">
        <v>50</v>
      </c>
      <c r="C32" s="248"/>
      <c r="D32" s="248"/>
      <c r="E32" s="5" t="s">
        <v>413</v>
      </c>
      <c r="H32" s="25" t="s">
        <v>596</v>
      </c>
      <c r="N32" s="5" t="s">
        <v>117</v>
      </c>
    </row>
    <row r="33" spans="1:28">
      <c r="A33" t="s">
        <v>414</v>
      </c>
      <c r="D33" s="6" t="s">
        <v>415</v>
      </c>
      <c r="E33" s="255">
        <v>45323</v>
      </c>
      <c r="F33" s="252"/>
      <c r="G33" s="7" t="s">
        <v>17</v>
      </c>
      <c r="H33" s="7" t="s">
        <v>416</v>
      </c>
      <c r="J33" s="255"/>
      <c r="K33" s="255"/>
      <c r="L33" s="7" t="s">
        <v>17</v>
      </c>
      <c r="M33" s="7" t="s">
        <v>416</v>
      </c>
      <c r="P33" s="7" t="s">
        <v>417</v>
      </c>
      <c r="Q33" s="7" t="s">
        <v>418</v>
      </c>
      <c r="R33">
        <v>0.79459999999999997</v>
      </c>
      <c r="W33" t="s">
        <v>50</v>
      </c>
      <c r="X33" t="s">
        <v>700</v>
      </c>
      <c r="Y33" t="s">
        <v>701</v>
      </c>
    </row>
    <row r="34" spans="1:28">
      <c r="A34" s="16" t="s">
        <v>93</v>
      </c>
      <c r="B34" s="17">
        <v>0</v>
      </c>
      <c r="C34" s="17">
        <v>7</v>
      </c>
      <c r="D34" s="7"/>
      <c r="E34" s="23">
        <v>0</v>
      </c>
      <c r="F34" s="20">
        <v>7</v>
      </c>
      <c r="G34" s="8">
        <v>9.5297000000000001</v>
      </c>
      <c r="H34" s="9"/>
      <c r="I34" s="40"/>
      <c r="J34" s="23">
        <v>0</v>
      </c>
      <c r="K34" s="20">
        <v>7</v>
      </c>
      <c r="L34" s="8">
        <f>G34-G34*0.2125</f>
        <v>7.5046387499999998</v>
      </c>
      <c r="M34" s="9"/>
      <c r="P34" s="39">
        <f>G34-D34-Q34</f>
        <v>7.6104184200000002</v>
      </c>
      <c r="Q34" s="39">
        <f>T34+U34</f>
        <v>1.91928158</v>
      </c>
      <c r="R34">
        <v>8.0000000000000002E-3</v>
      </c>
      <c r="T34" s="40">
        <f>(G34*0.12)</f>
        <v>1.143564</v>
      </c>
      <c r="U34" s="40">
        <f>(G34-T34)*0.0925</f>
        <v>0.77571758000000002</v>
      </c>
      <c r="W34" t="s">
        <v>93</v>
      </c>
      <c r="X34" s="8">
        <v>9.6684000000000001</v>
      </c>
      <c r="Y34">
        <v>9.5297000000000001</v>
      </c>
      <c r="Z34" s="170">
        <f>Y34/X34-1</f>
        <v>-1.4345703529022424E-2</v>
      </c>
      <c r="AA34" s="170"/>
      <c r="AB34" s="170"/>
    </row>
    <row r="35" spans="1:28">
      <c r="A35" s="16"/>
      <c r="B35" s="21">
        <v>8.01</v>
      </c>
      <c r="C35" s="17">
        <v>23</v>
      </c>
      <c r="D35" s="7"/>
      <c r="E35" s="23">
        <v>8.01</v>
      </c>
      <c r="F35" s="20">
        <v>23</v>
      </c>
      <c r="G35" s="8">
        <v>12.308999999999999</v>
      </c>
      <c r="H35" s="9"/>
      <c r="J35" s="23">
        <v>7.01</v>
      </c>
      <c r="K35" s="20">
        <v>23</v>
      </c>
      <c r="L35" s="8">
        <f>G35-G35*0.2125</f>
        <v>9.6933375000000002</v>
      </c>
      <c r="M35" s="9"/>
      <c r="P35" s="39">
        <f>G35-D35-Q35</f>
        <v>9.8299673999999992</v>
      </c>
      <c r="Q35" s="39">
        <f>T35+U35</f>
        <v>2.4790326</v>
      </c>
      <c r="T35" s="40">
        <f>(G35*0.12)</f>
        <v>1.4770799999999999</v>
      </c>
      <c r="U35" s="40">
        <f>(G35-T35)*0.0925</f>
        <v>1.0019526000000001</v>
      </c>
      <c r="X35" s="8">
        <v>12.447699999999999</v>
      </c>
      <c r="Y35">
        <v>12.308999999999999</v>
      </c>
      <c r="Z35" s="170">
        <f>Y35/X35-1</f>
        <v>-1.114262072511385E-2</v>
      </c>
      <c r="AA35" s="170"/>
      <c r="AB35" s="170"/>
    </row>
    <row r="36" spans="1:28">
      <c r="A36" s="16"/>
      <c r="B36" s="21">
        <v>24.01</v>
      </c>
      <c r="C36" s="17">
        <v>83</v>
      </c>
      <c r="D36" s="7"/>
      <c r="E36" s="23">
        <v>24.01</v>
      </c>
      <c r="F36" s="20">
        <v>83</v>
      </c>
      <c r="G36" s="8">
        <v>14.8233</v>
      </c>
      <c r="H36" s="9"/>
      <c r="J36" s="23">
        <v>23.01</v>
      </c>
      <c r="K36" s="20">
        <v>83</v>
      </c>
      <c r="L36" s="8">
        <f>G36-G36*0.2125</f>
        <v>11.673348749999999</v>
      </c>
      <c r="M36" s="9"/>
      <c r="P36" s="39">
        <f>G36-D36-Q36</f>
        <v>11.83788738</v>
      </c>
      <c r="Q36" s="39">
        <f>T36+U36</f>
        <v>2.98541262</v>
      </c>
      <c r="T36" s="40">
        <f>(G36*0.12)</f>
        <v>1.7787959999999998</v>
      </c>
      <c r="U36" s="40">
        <f>(G36-T36)*0.0925</f>
        <v>1.2066166199999999</v>
      </c>
      <c r="X36" s="8">
        <v>14.962</v>
      </c>
      <c r="Y36">
        <v>14.8233</v>
      </c>
      <c r="Z36" s="170">
        <f>Y36/X36-1</f>
        <v>-9.2701510493249373E-3</v>
      </c>
      <c r="AA36" s="170"/>
      <c r="AB36" s="170"/>
    </row>
    <row r="37" spans="1:28">
      <c r="A37" s="18" t="s">
        <v>419</v>
      </c>
      <c r="B37" s="21">
        <v>83.01</v>
      </c>
      <c r="C37" s="17"/>
      <c r="D37" s="7"/>
      <c r="E37" s="23">
        <v>83.01</v>
      </c>
      <c r="F37" s="20"/>
      <c r="G37" s="8">
        <v>15.6203</v>
      </c>
      <c r="H37" s="9"/>
      <c r="J37" s="23">
        <v>83.01</v>
      </c>
      <c r="K37" s="20"/>
      <c r="L37" s="8">
        <f>G37-G37*0.2125</f>
        <v>12.300986250000001</v>
      </c>
      <c r="M37" s="9"/>
      <c r="P37" s="39">
        <f>G37-D37-Q37</f>
        <v>12.47437158</v>
      </c>
      <c r="Q37" s="39">
        <f>T37+U37</f>
        <v>3.1459284200000002</v>
      </c>
      <c r="R37" s="40"/>
      <c r="T37" s="40">
        <f>(G37*0.12)</f>
        <v>1.874436</v>
      </c>
      <c r="U37" s="40">
        <f>(G37-T37)*0.0925</f>
        <v>1.2714924200000002</v>
      </c>
      <c r="X37" s="8">
        <v>15.759</v>
      </c>
      <c r="Y37">
        <v>15.6203</v>
      </c>
      <c r="Z37" s="170">
        <f>Y37/X37-1</f>
        <v>-8.8013198807030957E-3</v>
      </c>
      <c r="AA37" s="170"/>
      <c r="AB37" s="170"/>
    </row>
    <row r="38" spans="1:28">
      <c r="A38" s="11"/>
      <c r="B38" s="12"/>
      <c r="C38" s="12"/>
      <c r="D38" s="7"/>
      <c r="Z38" s="170"/>
      <c r="AA38" s="170"/>
      <c r="AB38" s="170"/>
    </row>
    <row r="39" spans="1:28">
      <c r="A39" s="5"/>
      <c r="B39" s="12"/>
      <c r="C39" s="12"/>
      <c r="D39" s="7"/>
      <c r="G39" s="7" t="s">
        <v>17</v>
      </c>
      <c r="H39" s="7" t="s">
        <v>416</v>
      </c>
      <c r="L39" s="7" t="s">
        <v>17</v>
      </c>
      <c r="M39" s="7" t="s">
        <v>416</v>
      </c>
      <c r="P39" s="7" t="s">
        <v>417</v>
      </c>
      <c r="Q39" s="7" t="s">
        <v>418</v>
      </c>
      <c r="X39" s="7" t="s">
        <v>17</v>
      </c>
      <c r="Y39" t="s">
        <v>17</v>
      </c>
      <c r="Z39" s="170"/>
      <c r="AA39" s="170"/>
      <c r="AB39" s="170"/>
    </row>
    <row r="40" spans="1:28">
      <c r="A40" s="16" t="s">
        <v>95</v>
      </c>
      <c r="B40" s="17">
        <v>0</v>
      </c>
      <c r="C40" s="17">
        <v>200</v>
      </c>
      <c r="D40" s="7"/>
      <c r="E40" s="23">
        <v>0</v>
      </c>
      <c r="F40" s="20">
        <v>200</v>
      </c>
      <c r="G40" s="8">
        <v>9.3140000000000001</v>
      </c>
      <c r="H40" s="9"/>
      <c r="J40" s="23">
        <v>0</v>
      </c>
      <c r="K40" s="20">
        <v>200</v>
      </c>
      <c r="L40" s="8">
        <f t="shared" ref="L40:L45" si="14">G40-G40*0.2125</f>
        <v>7.3347750000000005</v>
      </c>
      <c r="M40" s="9"/>
      <c r="P40" s="39">
        <f t="shared" ref="P40:P45" si="15">G40-D40-Q40</f>
        <v>7.4381604000000001</v>
      </c>
      <c r="Q40" s="39">
        <f t="shared" ref="Q40:Q45" si="16">T40+U40</f>
        <v>1.8758395999999999</v>
      </c>
      <c r="T40" s="40">
        <f t="shared" ref="T40:T45" si="17">(G40*0.12)</f>
        <v>1.11768</v>
      </c>
      <c r="U40" s="40">
        <f t="shared" ref="U40:U45" si="18">(G40-T40)*0.0925</f>
        <v>0.75815960000000004</v>
      </c>
      <c r="W40" t="s">
        <v>95</v>
      </c>
      <c r="X40" s="8">
        <v>9.4527000000000001</v>
      </c>
      <c r="Y40">
        <v>9.3140000000000001</v>
      </c>
      <c r="Z40" s="170">
        <f>Y40/X40-1</f>
        <v>-1.4673056375427151E-2</v>
      </c>
      <c r="AA40" s="170"/>
      <c r="AB40" s="170"/>
    </row>
    <row r="41" spans="1:28">
      <c r="A41" s="16"/>
      <c r="B41" s="21">
        <v>201.01</v>
      </c>
      <c r="C41" s="17">
        <v>500</v>
      </c>
      <c r="D41" s="7"/>
      <c r="E41" s="23">
        <v>201.01</v>
      </c>
      <c r="F41" s="20">
        <v>500</v>
      </c>
      <c r="G41" s="8">
        <v>9.0565999999999995</v>
      </c>
      <c r="H41" s="9"/>
      <c r="J41" s="23">
        <v>200.01</v>
      </c>
      <c r="K41" s="20">
        <v>500</v>
      </c>
      <c r="L41" s="8">
        <f t="shared" si="14"/>
        <v>7.1320724999999996</v>
      </c>
      <c r="M41" s="9"/>
      <c r="P41" s="39">
        <f t="shared" si="15"/>
        <v>7.2326007599999995</v>
      </c>
      <c r="Q41" s="39">
        <f t="shared" si="16"/>
        <v>1.82399924</v>
      </c>
      <c r="T41" s="40">
        <f t="shared" si="17"/>
        <v>1.086792</v>
      </c>
      <c r="U41" s="40">
        <f t="shared" si="18"/>
        <v>0.73720723999999993</v>
      </c>
      <c r="X41" s="8">
        <v>9.1952999999999996</v>
      </c>
      <c r="Y41">
        <v>9.0565999999999995</v>
      </c>
      <c r="Z41" s="170">
        <f>Y41/X41-1</f>
        <v>-1.5083792807194962E-2</v>
      </c>
      <c r="AA41" s="170"/>
      <c r="AB41" s="170"/>
    </row>
    <row r="42" spans="1:28">
      <c r="A42" s="16"/>
      <c r="B42" s="21">
        <v>501.01</v>
      </c>
      <c r="C42" s="17">
        <v>2000</v>
      </c>
      <c r="D42" s="7"/>
      <c r="E42" s="23">
        <v>501.01</v>
      </c>
      <c r="F42" s="20">
        <v>2000</v>
      </c>
      <c r="G42" s="8">
        <v>8.7997999999999994</v>
      </c>
      <c r="H42" s="9"/>
      <c r="J42" s="23">
        <v>500.01</v>
      </c>
      <c r="K42" s="20">
        <v>2000</v>
      </c>
      <c r="L42" s="8">
        <f t="shared" si="14"/>
        <v>6.9298424999999995</v>
      </c>
      <c r="M42" s="9"/>
      <c r="P42" s="39">
        <f t="shared" si="15"/>
        <v>7.0275202799999992</v>
      </c>
      <c r="Q42" s="39">
        <f t="shared" si="16"/>
        <v>1.7722797199999998</v>
      </c>
      <c r="T42" s="40">
        <f t="shared" si="17"/>
        <v>1.0559759999999998</v>
      </c>
      <c r="U42" s="40">
        <f t="shared" si="18"/>
        <v>0.71630371999999998</v>
      </c>
      <c r="X42" s="8">
        <v>8.9384999999999994</v>
      </c>
      <c r="Y42">
        <v>8.7997999999999994</v>
      </c>
      <c r="Z42" s="170">
        <f>Y42/X42-1</f>
        <v>-1.5517144934832472E-2</v>
      </c>
      <c r="AA42" s="170"/>
      <c r="AB42" s="170"/>
    </row>
    <row r="43" spans="1:28">
      <c r="A43" s="16"/>
      <c r="B43" s="21">
        <v>2001.01</v>
      </c>
      <c r="C43" s="17">
        <v>20000</v>
      </c>
      <c r="D43" s="7"/>
      <c r="E43" s="23">
        <v>2001.01</v>
      </c>
      <c r="F43" s="20">
        <v>20000</v>
      </c>
      <c r="G43" s="8">
        <v>8.5432000000000006</v>
      </c>
      <c r="H43" s="9"/>
      <c r="J43" s="23">
        <v>2000.01</v>
      </c>
      <c r="K43" s="20">
        <v>20000</v>
      </c>
      <c r="L43" s="8">
        <f t="shared" si="14"/>
        <v>6.7277700000000005</v>
      </c>
      <c r="M43" s="9"/>
      <c r="P43" s="39">
        <f t="shared" si="15"/>
        <v>6.8225995200000007</v>
      </c>
      <c r="Q43" s="39">
        <f t="shared" si="16"/>
        <v>1.7206004800000001</v>
      </c>
      <c r="T43" s="40">
        <f t="shared" si="17"/>
        <v>1.0251840000000001</v>
      </c>
      <c r="U43" s="40">
        <f t="shared" si="18"/>
        <v>0.69541648</v>
      </c>
      <c r="X43" s="8">
        <v>8.6819000000000006</v>
      </c>
      <c r="Y43">
        <v>8.5432000000000006</v>
      </c>
      <c r="Z43" s="170">
        <v>-1.4345703529022424E-2</v>
      </c>
      <c r="AA43" s="170"/>
      <c r="AB43" s="170"/>
    </row>
    <row r="44" spans="1:28">
      <c r="A44" s="16"/>
      <c r="B44" s="21">
        <v>20001.009999999998</v>
      </c>
      <c r="C44" s="17">
        <v>50000</v>
      </c>
      <c r="D44" s="7"/>
      <c r="E44" s="23">
        <v>20001.009999999998</v>
      </c>
      <c r="F44" s="20">
        <v>50000</v>
      </c>
      <c r="G44" s="8">
        <v>8.2860999999999994</v>
      </c>
      <c r="H44" s="9"/>
      <c r="J44" s="23">
        <v>20000.009999999998</v>
      </c>
      <c r="K44" s="20">
        <v>50000</v>
      </c>
      <c r="L44" s="8">
        <f t="shared" si="14"/>
        <v>6.5253037499999991</v>
      </c>
      <c r="M44" s="9"/>
      <c r="P44" s="39">
        <f t="shared" si="15"/>
        <v>6.6172794599999998</v>
      </c>
      <c r="Q44" s="39">
        <f t="shared" si="16"/>
        <v>1.6688205399999998</v>
      </c>
      <c r="T44" s="40">
        <f t="shared" si="17"/>
        <v>0.99433199999999988</v>
      </c>
      <c r="U44" s="40">
        <f t="shared" si="18"/>
        <v>0.67448853999999991</v>
      </c>
      <c r="X44" s="8">
        <v>8.4247999999999994</v>
      </c>
      <c r="Y44">
        <v>8.2860999999999994</v>
      </c>
      <c r="Z44" s="170">
        <f>Y44/X44-1</f>
        <v>-1.6463298832019801E-2</v>
      </c>
      <c r="AA44" s="170"/>
      <c r="AB44" s="170"/>
    </row>
    <row r="45" spans="1:28">
      <c r="A45" s="18" t="s">
        <v>419</v>
      </c>
      <c r="B45" s="21">
        <v>50000.01</v>
      </c>
      <c r="C45" s="17"/>
      <c r="D45" s="7"/>
      <c r="E45" s="23">
        <v>50000.01</v>
      </c>
      <c r="F45" s="20"/>
      <c r="G45" s="8">
        <v>8.0290999999999997</v>
      </c>
      <c r="H45" s="9"/>
      <c r="J45" s="23">
        <v>50000.01</v>
      </c>
      <c r="K45" s="20"/>
      <c r="L45" s="8">
        <f t="shared" si="14"/>
        <v>6.3229162499999996</v>
      </c>
      <c r="M45" s="9"/>
      <c r="P45" s="39">
        <f t="shared" si="15"/>
        <v>6.4120392600000002</v>
      </c>
      <c r="Q45" s="39">
        <f t="shared" si="16"/>
        <v>1.6170607399999999</v>
      </c>
      <c r="T45" s="40">
        <f t="shared" si="17"/>
        <v>0.9634919999999999</v>
      </c>
      <c r="U45" s="40">
        <f t="shared" si="18"/>
        <v>0.65356873999999998</v>
      </c>
      <c r="X45" s="8">
        <v>8.1677999999999997</v>
      </c>
      <c r="Y45">
        <v>8.0290999999999997</v>
      </c>
      <c r="Z45" s="170">
        <f>Y45/X45-1</f>
        <v>-1.698131687847404E-2</v>
      </c>
      <c r="AA45" s="170"/>
      <c r="AB45" s="170"/>
    </row>
    <row r="46" spans="1:28">
      <c r="A46" s="11"/>
      <c r="B46" s="12"/>
      <c r="C46" s="12"/>
      <c r="D46" s="7"/>
      <c r="E46" s="13"/>
      <c r="F46" s="13"/>
      <c r="G46" s="14"/>
      <c r="H46" s="15"/>
      <c r="J46" s="13"/>
      <c r="K46" s="13"/>
      <c r="L46" s="14"/>
      <c r="M46" s="15"/>
      <c r="X46" s="14"/>
      <c r="Z46" s="170"/>
      <c r="AA46" s="170"/>
      <c r="AB46" s="170"/>
    </row>
    <row r="47" spans="1:28">
      <c r="A47" s="5"/>
      <c r="B47" s="12"/>
      <c r="C47" s="12"/>
      <c r="D47" s="7"/>
      <c r="G47" s="7" t="s">
        <v>17</v>
      </c>
      <c r="H47" s="7" t="s">
        <v>416</v>
      </c>
      <c r="L47" s="7" t="s">
        <v>17</v>
      </c>
      <c r="M47" s="7" t="s">
        <v>416</v>
      </c>
      <c r="P47" s="7" t="s">
        <v>417</v>
      </c>
      <c r="Q47" s="7" t="s">
        <v>418</v>
      </c>
      <c r="X47" s="7" t="s">
        <v>17</v>
      </c>
      <c r="Y47" t="s">
        <v>17</v>
      </c>
      <c r="Z47" s="170"/>
      <c r="AA47" s="170"/>
      <c r="AB47" s="170"/>
    </row>
    <row r="48" spans="1:28">
      <c r="A48" s="16" t="s">
        <v>96</v>
      </c>
      <c r="B48" s="17">
        <v>0</v>
      </c>
      <c r="C48" s="17">
        <v>200</v>
      </c>
      <c r="D48" s="7"/>
      <c r="E48" s="23">
        <v>0</v>
      </c>
      <c r="F48" s="20">
        <v>200</v>
      </c>
      <c r="G48" s="8">
        <v>5.5377999999999998</v>
      </c>
      <c r="H48" s="9"/>
      <c r="J48" s="23">
        <v>0</v>
      </c>
      <c r="K48" s="20">
        <v>200</v>
      </c>
      <c r="L48" s="8">
        <f t="shared" ref="L48:L57" si="19">G48-G48*0.2125</f>
        <v>4.3610175</v>
      </c>
      <c r="M48" s="9"/>
      <c r="P48" s="39">
        <f>G48-D48-Q48</f>
        <v>4.4224870799999998</v>
      </c>
      <c r="Q48" s="39">
        <f>T48+U48</f>
        <v>1.1153129199999998</v>
      </c>
      <c r="T48" s="40">
        <f t="shared" ref="T48:T57" si="20">(G48*0.12)</f>
        <v>0.6645359999999999</v>
      </c>
      <c r="U48" s="40">
        <f t="shared" ref="U48:U57" si="21">(G48-T48)*0.0925</f>
        <v>0.45077691999999997</v>
      </c>
      <c r="W48" t="s">
        <v>96</v>
      </c>
      <c r="X48" s="8">
        <v>5.5796999999999999</v>
      </c>
      <c r="Y48">
        <v>5.5377999999999998</v>
      </c>
      <c r="Z48" s="170">
        <f t="shared" ref="Z48:Z57" si="22">Y48/X48-1</f>
        <v>-7.5093643027402956E-3</v>
      </c>
      <c r="AA48" s="170"/>
      <c r="AB48" s="170"/>
    </row>
    <row r="49" spans="1:28">
      <c r="A49" s="16"/>
      <c r="B49" s="21">
        <v>201.01</v>
      </c>
      <c r="C49" s="17">
        <v>2000</v>
      </c>
      <c r="D49" s="7"/>
      <c r="E49" s="23">
        <v>201.01</v>
      </c>
      <c r="F49" s="20">
        <v>2000</v>
      </c>
      <c r="G49" s="8">
        <v>5.3860999999999999</v>
      </c>
      <c r="H49" s="9"/>
      <c r="J49" s="23">
        <v>200.01</v>
      </c>
      <c r="K49" s="20">
        <v>2000</v>
      </c>
      <c r="L49" s="8">
        <f t="shared" si="19"/>
        <v>4.2415537499999996</v>
      </c>
      <c r="M49" s="9"/>
      <c r="P49" s="39">
        <f t="shared" ref="P49:P57" si="23">G49-D49-Q49</f>
        <v>4.3013394599999994</v>
      </c>
      <c r="Q49" s="39">
        <f t="shared" ref="Q49:Q57" si="24">T49+U49</f>
        <v>1.08476054</v>
      </c>
      <c r="T49" s="40">
        <f t="shared" si="20"/>
        <v>0.64633200000000002</v>
      </c>
      <c r="U49" s="40">
        <f t="shared" si="21"/>
        <v>0.43842853999999998</v>
      </c>
      <c r="X49" s="8">
        <v>5.4279999999999999</v>
      </c>
      <c r="Y49">
        <v>5.3860999999999999</v>
      </c>
      <c r="Z49" s="170">
        <f t="shared" si="22"/>
        <v>-7.7192336035372122E-3</v>
      </c>
      <c r="AA49" s="170"/>
      <c r="AB49" s="170"/>
    </row>
    <row r="50" spans="1:28">
      <c r="A50" s="16"/>
      <c r="B50" s="21">
        <v>2001.01</v>
      </c>
      <c r="C50" s="17">
        <v>10000</v>
      </c>
      <c r="D50" s="7"/>
      <c r="E50" s="23">
        <v>2001.01</v>
      </c>
      <c r="F50" s="20">
        <v>10000</v>
      </c>
      <c r="G50" s="8">
        <v>5.2949000000000002</v>
      </c>
      <c r="H50" s="9"/>
      <c r="J50" s="23">
        <v>2000.01</v>
      </c>
      <c r="K50" s="20">
        <v>10000</v>
      </c>
      <c r="L50" s="8">
        <f t="shared" si="19"/>
        <v>4.1697337500000007</v>
      </c>
      <c r="M50" s="9"/>
      <c r="P50" s="39">
        <f t="shared" si="23"/>
        <v>4.2285071399999996</v>
      </c>
      <c r="Q50" s="39">
        <f t="shared" si="24"/>
        <v>1.0663928600000001</v>
      </c>
      <c r="T50" s="40">
        <f t="shared" si="20"/>
        <v>0.63538799999999995</v>
      </c>
      <c r="U50" s="40">
        <f t="shared" si="21"/>
        <v>0.43100486000000005</v>
      </c>
      <c r="X50" s="8">
        <v>5.3368000000000002</v>
      </c>
      <c r="Y50">
        <v>5.2949000000000002</v>
      </c>
      <c r="Z50" s="170">
        <f t="shared" si="22"/>
        <v>-7.8511467546095171E-3</v>
      </c>
      <c r="AA50" s="170"/>
      <c r="AB50" s="170"/>
    </row>
    <row r="51" spans="1:28">
      <c r="A51" s="16"/>
      <c r="B51" s="21">
        <v>10001.01</v>
      </c>
      <c r="C51" s="17">
        <v>50000</v>
      </c>
      <c r="D51" s="7"/>
      <c r="E51" s="23">
        <v>10001.01</v>
      </c>
      <c r="F51" s="20">
        <v>50000</v>
      </c>
      <c r="G51" s="8">
        <v>4.7983000000000002</v>
      </c>
      <c r="H51" s="9"/>
      <c r="J51" s="23">
        <v>10000.01</v>
      </c>
      <c r="K51" s="20">
        <v>50000</v>
      </c>
      <c r="L51" s="8">
        <f t="shared" si="19"/>
        <v>3.7786612500000003</v>
      </c>
      <c r="M51" s="9"/>
      <c r="P51" s="39">
        <f t="shared" si="23"/>
        <v>3.83192238</v>
      </c>
      <c r="Q51" s="39">
        <f t="shared" si="24"/>
        <v>0.96637762000000005</v>
      </c>
      <c r="T51" s="40">
        <f t="shared" si="20"/>
        <v>0.57579599999999997</v>
      </c>
      <c r="U51" s="40">
        <f t="shared" si="21"/>
        <v>0.39058162000000007</v>
      </c>
      <c r="X51" s="8">
        <v>4.8402000000000003</v>
      </c>
      <c r="Y51">
        <v>4.7983000000000002</v>
      </c>
      <c r="Z51" s="170">
        <f t="shared" si="22"/>
        <v>-8.6566670798727818E-3</v>
      </c>
      <c r="AA51" s="170"/>
      <c r="AB51" s="170"/>
    </row>
    <row r="52" spans="1:28">
      <c r="A52" s="16"/>
      <c r="B52" s="21">
        <v>50001.01</v>
      </c>
      <c r="C52" s="17">
        <v>100000</v>
      </c>
      <c r="D52" s="7"/>
      <c r="E52" s="23">
        <v>50001.01</v>
      </c>
      <c r="F52" s="20">
        <v>100000</v>
      </c>
      <c r="G52" s="8">
        <v>4.5003000000000002</v>
      </c>
      <c r="H52" s="9"/>
      <c r="J52" s="23">
        <v>50000.01</v>
      </c>
      <c r="K52" s="20">
        <v>100000</v>
      </c>
      <c r="L52" s="8">
        <f t="shared" si="19"/>
        <v>3.5439862500000001</v>
      </c>
      <c r="M52" s="9"/>
      <c r="P52" s="39">
        <f t="shared" si="23"/>
        <v>3.5939395800000002</v>
      </c>
      <c r="Q52" s="39">
        <f t="shared" si="24"/>
        <v>0.90636041999999994</v>
      </c>
      <c r="T52" s="40">
        <f t="shared" si="20"/>
        <v>0.54003599999999996</v>
      </c>
      <c r="U52" s="40">
        <f t="shared" si="21"/>
        <v>0.36632442000000004</v>
      </c>
      <c r="X52" s="8">
        <v>4.5422000000000002</v>
      </c>
      <c r="Y52">
        <v>4.5003000000000002</v>
      </c>
      <c r="Z52" s="170">
        <f t="shared" si="22"/>
        <v>-9.2246048170490091E-3</v>
      </c>
      <c r="AA52" s="170"/>
      <c r="AB52" s="170"/>
    </row>
    <row r="53" spans="1:28">
      <c r="A53" s="16"/>
      <c r="B53" s="21">
        <v>100001.01</v>
      </c>
      <c r="C53" s="17">
        <v>300000</v>
      </c>
      <c r="D53" s="7"/>
      <c r="E53" s="23">
        <v>100001.01</v>
      </c>
      <c r="F53" s="20">
        <v>300000</v>
      </c>
      <c r="G53" s="8">
        <v>4.1826999999999996</v>
      </c>
      <c r="H53" s="9"/>
      <c r="J53" s="23">
        <v>100000.01</v>
      </c>
      <c r="K53" s="20">
        <v>300000</v>
      </c>
      <c r="L53" s="8">
        <f t="shared" si="19"/>
        <v>3.2938762499999998</v>
      </c>
      <c r="M53" s="9"/>
      <c r="P53" s="39">
        <f t="shared" si="23"/>
        <v>3.3403042199999997</v>
      </c>
      <c r="Q53" s="39">
        <f t="shared" si="24"/>
        <v>0.84239577999999993</v>
      </c>
      <c r="T53" s="40">
        <f t="shared" si="20"/>
        <v>0.50192399999999993</v>
      </c>
      <c r="U53" s="40">
        <f t="shared" si="21"/>
        <v>0.34047178</v>
      </c>
      <c r="X53" s="8">
        <v>4.2245999999999997</v>
      </c>
      <c r="Y53">
        <v>4.1826999999999996</v>
      </c>
      <c r="Z53" s="170">
        <f t="shared" si="22"/>
        <v>-9.918098754911675E-3</v>
      </c>
      <c r="AA53" s="170"/>
      <c r="AB53" s="170"/>
    </row>
    <row r="54" spans="1:28">
      <c r="A54" s="16"/>
      <c r="B54" s="21">
        <v>300001.01</v>
      </c>
      <c r="C54" s="17">
        <v>600000</v>
      </c>
      <c r="D54" s="7"/>
      <c r="E54" s="23">
        <v>300001.01</v>
      </c>
      <c r="F54" s="20">
        <v>600000</v>
      </c>
      <c r="G54" s="8">
        <v>3.8064</v>
      </c>
      <c r="H54" s="9"/>
      <c r="J54" s="23">
        <v>300000.01</v>
      </c>
      <c r="K54" s="20">
        <v>600000</v>
      </c>
      <c r="L54" s="8">
        <f t="shared" si="19"/>
        <v>2.9975399999999999</v>
      </c>
      <c r="M54" s="9"/>
      <c r="P54" s="39">
        <f t="shared" si="23"/>
        <v>3.0397910399999999</v>
      </c>
      <c r="Q54" s="39">
        <f t="shared" si="24"/>
        <v>0.76660896000000001</v>
      </c>
      <c r="T54" s="40">
        <f t="shared" si="20"/>
        <v>0.45676800000000001</v>
      </c>
      <c r="U54" s="40">
        <f t="shared" si="21"/>
        <v>0.30984096</v>
      </c>
      <c r="X54" s="8">
        <v>3.8483000000000001</v>
      </c>
      <c r="Y54">
        <v>3.8064</v>
      </c>
      <c r="Z54" s="170">
        <f t="shared" si="22"/>
        <v>-1.0887924538107718E-2</v>
      </c>
      <c r="AA54" s="170"/>
      <c r="AB54" s="170"/>
    </row>
    <row r="55" spans="1:28">
      <c r="A55" s="16"/>
      <c r="B55" s="21">
        <v>600001.01</v>
      </c>
      <c r="C55" s="17">
        <v>1500000</v>
      </c>
      <c r="D55" s="7"/>
      <c r="E55" s="23">
        <v>600001.01</v>
      </c>
      <c r="F55" s="20">
        <v>1500000</v>
      </c>
      <c r="G55" s="8">
        <v>3.7966000000000002</v>
      </c>
      <c r="H55" s="9"/>
      <c r="J55" s="23">
        <v>600000.01</v>
      </c>
      <c r="K55" s="20">
        <v>1500000</v>
      </c>
      <c r="L55" s="8">
        <f t="shared" si="19"/>
        <v>2.9898225000000003</v>
      </c>
      <c r="M55" s="9"/>
      <c r="P55" s="39">
        <f t="shared" si="23"/>
        <v>3.0319647600000001</v>
      </c>
      <c r="Q55" s="39">
        <f t="shared" si="24"/>
        <v>0.76463524000000005</v>
      </c>
      <c r="T55" s="40">
        <f t="shared" si="20"/>
        <v>0.455592</v>
      </c>
      <c r="U55" s="40">
        <f t="shared" si="21"/>
        <v>0.30904324000000005</v>
      </c>
      <c r="X55" s="8">
        <v>3.8384999999999998</v>
      </c>
      <c r="Y55">
        <v>3.7966000000000002</v>
      </c>
      <c r="Z55" s="170">
        <f t="shared" si="22"/>
        <v>-1.0915722287351715E-2</v>
      </c>
      <c r="AA55" s="170"/>
      <c r="AB55" s="170"/>
    </row>
    <row r="56" spans="1:28">
      <c r="A56" s="16"/>
      <c r="B56" s="21">
        <v>1500001.01</v>
      </c>
      <c r="C56" s="17">
        <v>3000000</v>
      </c>
      <c r="D56" s="7"/>
      <c r="E56" s="23">
        <v>1500001.01</v>
      </c>
      <c r="F56" s="20">
        <v>3000000</v>
      </c>
      <c r="G56" s="8">
        <v>3.7690999999999999</v>
      </c>
      <c r="H56" s="9"/>
      <c r="J56" s="23">
        <v>1500000.01</v>
      </c>
      <c r="K56" s="20">
        <v>3000000</v>
      </c>
      <c r="L56" s="8">
        <f t="shared" si="19"/>
        <v>2.9681662499999999</v>
      </c>
      <c r="M56" s="9"/>
      <c r="P56" s="39">
        <f t="shared" si="23"/>
        <v>3.01000326</v>
      </c>
      <c r="Q56" s="39">
        <f t="shared" si="24"/>
        <v>0.75909673999999994</v>
      </c>
      <c r="T56" s="40">
        <f t="shared" si="20"/>
        <v>0.45229199999999997</v>
      </c>
      <c r="U56" s="40">
        <f t="shared" si="21"/>
        <v>0.30680474000000002</v>
      </c>
      <c r="X56" s="8">
        <v>3.8109999999999999</v>
      </c>
      <c r="Y56">
        <v>3.7690999999999999</v>
      </c>
      <c r="Z56" s="170">
        <f t="shared" si="22"/>
        <v>-1.0994489635266391E-2</v>
      </c>
      <c r="AA56" s="170"/>
      <c r="AB56" s="170"/>
    </row>
    <row r="57" spans="1:28">
      <c r="A57" s="19" t="s">
        <v>419</v>
      </c>
      <c r="B57" s="21">
        <v>3000000.01</v>
      </c>
      <c r="C57" s="17"/>
      <c r="D57" s="7"/>
      <c r="E57" s="23">
        <v>3000000.01</v>
      </c>
      <c r="F57" s="20"/>
      <c r="G57" s="8">
        <v>3.6758999999999999</v>
      </c>
      <c r="H57" s="9"/>
      <c r="J57" s="23">
        <v>3000000.01</v>
      </c>
      <c r="K57" s="20"/>
      <c r="L57" s="8">
        <f t="shared" si="19"/>
        <v>2.8947712499999998</v>
      </c>
      <c r="M57" s="9"/>
      <c r="P57" s="39">
        <f t="shared" si="23"/>
        <v>2.9355737399999997</v>
      </c>
      <c r="Q57" s="39">
        <f t="shared" si="24"/>
        <v>0.74032626000000001</v>
      </c>
      <c r="T57" s="40">
        <f t="shared" si="20"/>
        <v>0.441108</v>
      </c>
      <c r="U57" s="40">
        <f t="shared" si="21"/>
        <v>0.29921826000000001</v>
      </c>
      <c r="X57" s="8">
        <v>3.7178</v>
      </c>
      <c r="Y57">
        <v>3.6758999999999999</v>
      </c>
      <c r="Z57" s="170">
        <f t="shared" si="22"/>
        <v>-1.12701059766529E-2</v>
      </c>
      <c r="AA57" s="170"/>
      <c r="AB57" s="170"/>
    </row>
    <row r="58" spans="1:28">
      <c r="Z58" s="170"/>
      <c r="AA58" s="170"/>
      <c r="AB58" s="170"/>
    </row>
    <row r="59" spans="1:28">
      <c r="L59" s="7"/>
      <c r="M59" s="7"/>
      <c r="P59" s="7" t="s">
        <v>417</v>
      </c>
      <c r="Q59" s="7" t="s">
        <v>418</v>
      </c>
      <c r="Z59" s="170"/>
      <c r="AA59" s="170"/>
      <c r="AB59" s="170"/>
    </row>
    <row r="60" spans="1:28">
      <c r="A60" s="16" t="s">
        <v>97</v>
      </c>
      <c r="B60" s="247" t="s">
        <v>420</v>
      </c>
      <c r="C60" s="247"/>
      <c r="D60" s="7"/>
      <c r="E60" s="251" t="s">
        <v>420</v>
      </c>
      <c r="F60" s="251"/>
      <c r="G60" s="249">
        <v>3.5691999999999999</v>
      </c>
      <c r="H60" s="250"/>
      <c r="J60" s="257" t="s">
        <v>420</v>
      </c>
      <c r="K60" s="258"/>
      <c r="L60" s="249">
        <f>G60-G60*0.2125</f>
        <v>2.8107449999999998</v>
      </c>
      <c r="M60" s="250"/>
      <c r="P60" s="39">
        <f>G60-D60-Q60</f>
        <v>3.1408960000000001</v>
      </c>
      <c r="Q60" s="39">
        <f>G60*0.12</f>
        <v>0.42830399999999996</v>
      </c>
      <c r="R60">
        <v>0.87560000000000004</v>
      </c>
      <c r="W60" t="s">
        <v>97</v>
      </c>
      <c r="X60" s="14">
        <v>3.7515000000000001</v>
      </c>
      <c r="Y60">
        <v>3.5691999999999999</v>
      </c>
      <c r="Z60" s="170">
        <f>Y60/X60-1</f>
        <v>-4.8593895775023377E-2</v>
      </c>
      <c r="AA60" s="170"/>
      <c r="AB60" s="170"/>
    </row>
    <row r="61" spans="1:28">
      <c r="A61" t="s">
        <v>421</v>
      </c>
      <c r="Q61" s="40"/>
    </row>
    <row r="62" spans="1:28">
      <c r="Q62" s="40"/>
    </row>
    <row r="63" spans="1:28">
      <c r="E63" s="25"/>
    </row>
    <row r="64" spans="1:28">
      <c r="A64" s="5" t="s">
        <v>20</v>
      </c>
      <c r="B64" s="248" t="s">
        <v>54</v>
      </c>
      <c r="C64" s="248"/>
      <c r="D64" s="248"/>
      <c r="E64" s="5" t="s">
        <v>422</v>
      </c>
      <c r="H64" s="25" t="s">
        <v>600</v>
      </c>
      <c r="L64" s="25" t="s">
        <v>598</v>
      </c>
      <c r="N64" s="5" t="s">
        <v>423</v>
      </c>
    </row>
    <row r="65" spans="1:22">
      <c r="A65" t="s">
        <v>414</v>
      </c>
      <c r="D65" s="6" t="s">
        <v>415</v>
      </c>
      <c r="E65" s="255">
        <v>45267</v>
      </c>
      <c r="F65" s="252"/>
      <c r="G65" s="7" t="s">
        <v>17</v>
      </c>
      <c r="H65" s="7" t="s">
        <v>416</v>
      </c>
      <c r="L65" s="7" t="s">
        <v>17</v>
      </c>
      <c r="M65" s="7" t="s">
        <v>416</v>
      </c>
      <c r="P65" s="7" t="s">
        <v>417</v>
      </c>
      <c r="Q65" s="7" t="s">
        <v>418</v>
      </c>
      <c r="S65" t="s">
        <v>424</v>
      </c>
      <c r="V65" t="s">
        <v>425</v>
      </c>
    </row>
    <row r="66" spans="1:22">
      <c r="A66" s="16" t="s">
        <v>93</v>
      </c>
      <c r="B66" s="17">
        <v>0</v>
      </c>
      <c r="C66" s="17">
        <v>1</v>
      </c>
      <c r="D66" s="7"/>
      <c r="E66" s="20">
        <v>0</v>
      </c>
      <c r="F66" s="20">
        <v>1</v>
      </c>
      <c r="G66" s="8">
        <v>3.2869999999999999</v>
      </c>
      <c r="H66" s="84">
        <v>11.39</v>
      </c>
      <c r="J66" s="20">
        <v>0</v>
      </c>
      <c r="K66" s="20">
        <v>1</v>
      </c>
      <c r="L66" s="57">
        <v>2.7941099999999999</v>
      </c>
      <c r="M66" s="84">
        <v>9.68</v>
      </c>
      <c r="N66" s="170">
        <f>G66/L66-1</f>
        <v>0.17640321962986438</v>
      </c>
      <c r="O66" s="170">
        <f>H66/M66-1</f>
        <v>0.17665289256198347</v>
      </c>
      <c r="P66" s="39">
        <f>G66-D66-Q66</f>
        <v>2.5359342360000001</v>
      </c>
      <c r="Q66" s="39">
        <f>(G66-L66)+L66*0.0924</f>
        <v>0.75106576400000002</v>
      </c>
      <c r="R66" s="58"/>
      <c r="S66">
        <v>1.7702329999999999</v>
      </c>
      <c r="T66" t="s">
        <v>426</v>
      </c>
    </row>
    <row r="67" spans="1:22">
      <c r="A67" s="16"/>
      <c r="B67" s="21">
        <v>1.01</v>
      </c>
      <c r="C67" s="17">
        <v>3</v>
      </c>
      <c r="D67" s="7"/>
      <c r="E67" s="23">
        <v>1.01</v>
      </c>
      <c r="F67" s="20">
        <v>3</v>
      </c>
      <c r="G67" s="8">
        <v>10.834</v>
      </c>
      <c r="H67" s="84">
        <v>14.87</v>
      </c>
      <c r="J67" s="23">
        <v>1.01</v>
      </c>
      <c r="K67" s="20">
        <v>3</v>
      </c>
      <c r="L67" s="56">
        <v>9.2092150000000004</v>
      </c>
      <c r="M67" s="84">
        <v>12.64</v>
      </c>
      <c r="N67" s="170">
        <f t="shared" ref="N67:O73" si="25">G67/L67-1</f>
        <v>0.17643034721200435</v>
      </c>
      <c r="O67" s="170">
        <f t="shared" si="25"/>
        <v>0.17642405063291133</v>
      </c>
      <c r="P67" s="39">
        <f t="shared" ref="P67:P73" si="26">G67-D67-Q67</f>
        <v>8.3582835339999999</v>
      </c>
      <c r="Q67" s="39">
        <f t="shared" ref="Q67:Q73" si="27">(G67-L67)+L67*0.0924</f>
        <v>2.4757164659999993</v>
      </c>
      <c r="S67">
        <v>0.3957</v>
      </c>
      <c r="T67" t="s">
        <v>427</v>
      </c>
    </row>
    <row r="68" spans="1:22">
      <c r="A68" s="16"/>
      <c r="B68" s="21">
        <v>3.01</v>
      </c>
      <c r="C68" s="17">
        <v>7</v>
      </c>
      <c r="D68" s="7"/>
      <c r="E68" s="23">
        <v>3.01</v>
      </c>
      <c r="F68" s="20">
        <v>7</v>
      </c>
      <c r="G68" s="8">
        <v>5.6470000000000002</v>
      </c>
      <c r="H68" s="84">
        <v>14.87</v>
      </c>
      <c r="J68" s="23">
        <v>3.01</v>
      </c>
      <c r="K68" s="20">
        <v>7</v>
      </c>
      <c r="L68" s="26">
        <v>4.8001329999999998</v>
      </c>
      <c r="M68" s="84">
        <v>12.64</v>
      </c>
      <c r="N68" s="170">
        <f t="shared" si="25"/>
        <v>0.17642573653688354</v>
      </c>
      <c r="O68" s="170">
        <f t="shared" si="25"/>
        <v>0.17642405063291133</v>
      </c>
      <c r="P68" s="39">
        <f t="shared" si="26"/>
        <v>4.3566007107999996</v>
      </c>
      <c r="Q68" s="39">
        <f t="shared" si="27"/>
        <v>1.2903992892000005</v>
      </c>
      <c r="S68" s="5">
        <f>S66+S67</f>
        <v>2.1659329999999999</v>
      </c>
      <c r="U68">
        <v>2.5953689999999998</v>
      </c>
      <c r="V68" t="s">
        <v>428</v>
      </c>
    </row>
    <row r="69" spans="1:22">
      <c r="A69" s="18"/>
      <c r="B69" s="21">
        <v>7.01</v>
      </c>
      <c r="C69" s="17">
        <v>14</v>
      </c>
      <c r="D69" s="7"/>
      <c r="E69" s="23">
        <v>7.01</v>
      </c>
      <c r="F69" s="20">
        <v>14</v>
      </c>
      <c r="G69" s="8">
        <v>9.3699999999999992</v>
      </c>
      <c r="H69" s="84">
        <v>16.739999999999998</v>
      </c>
      <c r="J69" s="23">
        <v>7.01</v>
      </c>
      <c r="K69" s="20">
        <v>14</v>
      </c>
      <c r="L69" s="26">
        <v>7.9643870000000003</v>
      </c>
      <c r="M69" s="84">
        <v>14.23</v>
      </c>
      <c r="N69" s="170">
        <f t="shared" si="25"/>
        <v>0.17648728018866966</v>
      </c>
      <c r="O69" s="170">
        <f t="shared" si="25"/>
        <v>0.17638791286015443</v>
      </c>
      <c r="P69" s="39">
        <f t="shared" si="26"/>
        <v>7.2284776412000005</v>
      </c>
      <c r="Q69" s="39">
        <f t="shared" si="27"/>
        <v>2.1415223587999987</v>
      </c>
      <c r="S69" t="s">
        <v>429</v>
      </c>
      <c r="U69">
        <f>U68-S68</f>
        <v>0.42943599999999993</v>
      </c>
    </row>
    <row r="70" spans="1:22">
      <c r="A70" s="18"/>
      <c r="B70" s="21">
        <v>14.01</v>
      </c>
      <c r="C70" s="17">
        <v>34</v>
      </c>
      <c r="D70" s="7"/>
      <c r="E70" s="23">
        <v>14.01</v>
      </c>
      <c r="F70" s="20">
        <v>34</v>
      </c>
      <c r="G70" s="8">
        <v>11.132</v>
      </c>
      <c r="H70" s="84">
        <v>18.600000000000001</v>
      </c>
      <c r="J70" s="23">
        <v>14.01</v>
      </c>
      <c r="K70" s="20">
        <v>34</v>
      </c>
      <c r="L70" s="26">
        <v>9.4621670000000009</v>
      </c>
      <c r="M70" s="84">
        <v>15.81</v>
      </c>
      <c r="N70" s="170">
        <f t="shared" si="25"/>
        <v>0.17647469126258275</v>
      </c>
      <c r="O70" s="170">
        <f t="shared" si="25"/>
        <v>0.17647058823529416</v>
      </c>
      <c r="P70" s="39">
        <f t="shared" si="26"/>
        <v>8.5878627692000009</v>
      </c>
      <c r="Q70" s="39">
        <f t="shared" si="27"/>
        <v>2.5441372307999988</v>
      </c>
      <c r="S70">
        <v>2.4285999999999999</v>
      </c>
      <c r="T70" t="s">
        <v>426</v>
      </c>
    </row>
    <row r="71" spans="1:22">
      <c r="A71" s="18"/>
      <c r="B71" s="21">
        <v>34.01</v>
      </c>
      <c r="C71" s="17">
        <v>600</v>
      </c>
      <c r="D71" s="7"/>
      <c r="E71" s="23">
        <v>34.01</v>
      </c>
      <c r="F71" s="20">
        <v>600</v>
      </c>
      <c r="G71" s="8">
        <v>11.92</v>
      </c>
      <c r="H71" s="84">
        <v>18.600000000000001</v>
      </c>
      <c r="J71" s="23">
        <v>34.01</v>
      </c>
      <c r="K71" s="20">
        <v>600</v>
      </c>
      <c r="L71" s="26">
        <v>10.131845999999999</v>
      </c>
      <c r="M71" s="84">
        <v>15.81</v>
      </c>
      <c r="N71" s="170">
        <f t="shared" si="25"/>
        <v>0.17648847011689672</v>
      </c>
      <c r="O71" s="170">
        <f t="shared" si="25"/>
        <v>0.17647058823529416</v>
      </c>
      <c r="P71" s="39">
        <f t="shared" si="26"/>
        <v>9.1956634295999997</v>
      </c>
      <c r="Q71" s="39">
        <f t="shared" si="27"/>
        <v>2.7243365704000002</v>
      </c>
      <c r="S71">
        <v>0.3957</v>
      </c>
      <c r="T71" t="s">
        <v>427</v>
      </c>
    </row>
    <row r="72" spans="1:22">
      <c r="A72" s="18"/>
      <c r="B72" s="21">
        <v>600.01</v>
      </c>
      <c r="C72" s="17">
        <v>1000</v>
      </c>
      <c r="D72" s="7"/>
      <c r="E72" s="23">
        <v>600.01</v>
      </c>
      <c r="F72" s="20">
        <v>1000</v>
      </c>
      <c r="G72" s="8">
        <v>10.324</v>
      </c>
      <c r="H72" s="84">
        <v>18.600000000000001</v>
      </c>
      <c r="J72" s="23">
        <v>600.01</v>
      </c>
      <c r="K72" s="20">
        <v>1000</v>
      </c>
      <c r="L72" s="26">
        <v>8.7757880000000004</v>
      </c>
      <c r="M72" s="84">
        <v>15.81</v>
      </c>
      <c r="N72" s="170">
        <f t="shared" si="25"/>
        <v>0.17641857346599532</v>
      </c>
      <c r="O72" s="170">
        <f t="shared" si="25"/>
        <v>0.17647058823529416</v>
      </c>
      <c r="P72" s="39">
        <f t="shared" si="26"/>
        <v>7.9649051888000004</v>
      </c>
      <c r="Q72" s="39">
        <f t="shared" si="27"/>
        <v>2.3590948111999994</v>
      </c>
      <c r="S72" s="5">
        <f>S70+S71</f>
        <v>2.8243</v>
      </c>
      <c r="U72">
        <v>3.4144610000000002</v>
      </c>
      <c r="V72" t="s">
        <v>428</v>
      </c>
    </row>
    <row r="73" spans="1:22">
      <c r="A73" s="22" t="s">
        <v>430</v>
      </c>
      <c r="B73" s="21">
        <v>1000.01</v>
      </c>
      <c r="C73" s="17"/>
      <c r="D73" s="7"/>
      <c r="E73" s="23">
        <v>1000.01</v>
      </c>
      <c r="F73" s="20"/>
      <c r="G73" s="8">
        <v>7.2949999999999999</v>
      </c>
      <c r="H73" s="84">
        <v>18.600000000000001</v>
      </c>
      <c r="J73" s="23">
        <v>1000.01</v>
      </c>
      <c r="K73" s="20"/>
      <c r="L73" s="26">
        <v>6.2011599999999998</v>
      </c>
      <c r="M73" s="84">
        <v>15.81</v>
      </c>
      <c r="N73" s="170">
        <f t="shared" si="25"/>
        <v>0.17639280392700729</v>
      </c>
      <c r="O73" s="170">
        <f t="shared" si="25"/>
        <v>0.17647058823529416</v>
      </c>
      <c r="P73" s="39">
        <f t="shared" si="26"/>
        <v>5.6281728159999993</v>
      </c>
      <c r="Q73" s="39">
        <f t="shared" si="27"/>
        <v>1.6668271840000002</v>
      </c>
      <c r="U73">
        <f>U72-S72</f>
        <v>0.59016100000000016</v>
      </c>
    </row>
    <row r="74" spans="1:22">
      <c r="A74" s="11"/>
      <c r="B74" s="12"/>
      <c r="C74" s="12"/>
      <c r="D74" s="7"/>
    </row>
    <row r="75" spans="1:22">
      <c r="A75" s="5"/>
      <c r="B75" s="12"/>
      <c r="C75" s="12"/>
      <c r="D75" s="7"/>
      <c r="G75" s="7" t="s">
        <v>17</v>
      </c>
      <c r="H75" s="7" t="s">
        <v>416</v>
      </c>
      <c r="L75" s="7" t="s">
        <v>17</v>
      </c>
      <c r="M75" s="7" t="s">
        <v>416</v>
      </c>
      <c r="P75" s="7" t="s">
        <v>417</v>
      </c>
      <c r="Q75" s="7" t="s">
        <v>418</v>
      </c>
    </row>
    <row r="76" spans="1:22">
      <c r="A76" s="16" t="s">
        <v>95</v>
      </c>
      <c r="B76" s="17">
        <v>0</v>
      </c>
      <c r="C76" s="17">
        <v>0</v>
      </c>
      <c r="D76" s="7"/>
      <c r="E76" s="20">
        <v>0</v>
      </c>
      <c r="F76" s="20">
        <v>0</v>
      </c>
      <c r="G76" s="8"/>
      <c r="H76" s="84"/>
      <c r="J76" s="20">
        <v>0</v>
      </c>
      <c r="K76" s="20">
        <v>0</v>
      </c>
      <c r="L76" s="8"/>
      <c r="M76" s="84"/>
      <c r="P76" s="39">
        <f>G76-D76-Q76</f>
        <v>0</v>
      </c>
      <c r="Q76" s="39">
        <f>(G76-L76)+L76*0.0924</f>
        <v>0</v>
      </c>
      <c r="R76" cm="1">
        <f t="array" ref="R76">AVERAGE(Q77:Q83/P77:P83)</f>
        <v>0.29626462757447281</v>
      </c>
    </row>
    <row r="77" spans="1:22">
      <c r="A77" s="16"/>
      <c r="B77" s="21">
        <v>0.01</v>
      </c>
      <c r="C77" s="17">
        <v>50</v>
      </c>
      <c r="D77" s="7"/>
      <c r="E77" s="23">
        <v>0.01</v>
      </c>
      <c r="F77" s="20">
        <v>50</v>
      </c>
      <c r="G77" s="8">
        <v>9.2490000000000006</v>
      </c>
      <c r="H77" s="84">
        <v>60.76</v>
      </c>
      <c r="J77" s="23">
        <v>0.01</v>
      </c>
      <c r="K77" s="20">
        <v>50</v>
      </c>
      <c r="L77" s="8">
        <v>7.8616299999999999</v>
      </c>
      <c r="M77" s="84">
        <v>51.65</v>
      </c>
      <c r="N77" s="170">
        <f t="shared" ref="N77:O83" si="28">G77/L77-1</f>
        <v>0.17647358117845791</v>
      </c>
      <c r="O77" s="170">
        <f t="shared" si="28"/>
        <v>0.17637947725072611</v>
      </c>
      <c r="P77" s="39">
        <f t="shared" ref="P77:P83" si="29">G77-D77-Q77</f>
        <v>7.1352153879999998</v>
      </c>
      <c r="Q77" s="39">
        <f t="shared" ref="Q77:Q83" si="30">(G77-L77)+L77*0.0924</f>
        <v>2.1137846120000008</v>
      </c>
    </row>
    <row r="78" spans="1:22">
      <c r="A78" s="16"/>
      <c r="B78" s="21">
        <v>50.01</v>
      </c>
      <c r="C78" s="17">
        <v>150</v>
      </c>
      <c r="D78" s="7"/>
      <c r="E78" s="23">
        <v>50.01</v>
      </c>
      <c r="F78" s="20">
        <v>150</v>
      </c>
      <c r="G78" s="8">
        <v>8.49</v>
      </c>
      <c r="H78" s="84">
        <v>98.73</v>
      </c>
      <c r="J78" s="23">
        <v>50.01</v>
      </c>
      <c r="K78" s="20">
        <v>150</v>
      </c>
      <c r="L78" s="8">
        <v>7.2160859999999998</v>
      </c>
      <c r="M78" s="84">
        <v>83.92</v>
      </c>
      <c r="N78" s="170">
        <f t="shared" si="28"/>
        <v>0.17653808449622144</v>
      </c>
      <c r="O78" s="170">
        <f t="shared" si="28"/>
        <v>0.17647759771210669</v>
      </c>
      <c r="P78" s="39">
        <f t="shared" si="29"/>
        <v>6.5493196535999996</v>
      </c>
      <c r="Q78" s="39">
        <f t="shared" si="30"/>
        <v>1.9406803464000004</v>
      </c>
    </row>
    <row r="79" spans="1:22">
      <c r="A79" s="16"/>
      <c r="B79" s="21">
        <v>150.01</v>
      </c>
      <c r="C79" s="17">
        <v>500</v>
      </c>
      <c r="D79" s="7"/>
      <c r="E79" s="23">
        <v>150.01</v>
      </c>
      <c r="F79" s="20">
        <v>500</v>
      </c>
      <c r="G79" s="8">
        <v>7.9859999999999998</v>
      </c>
      <c r="H79" s="84">
        <v>174.66</v>
      </c>
      <c r="J79" s="23">
        <v>150.01</v>
      </c>
      <c r="K79" s="20">
        <v>500</v>
      </c>
      <c r="L79" s="8">
        <v>6.7884219999999997</v>
      </c>
      <c r="M79" s="84">
        <v>148.46</v>
      </c>
      <c r="N79" s="170">
        <f t="shared" si="28"/>
        <v>0.17641478387760801</v>
      </c>
      <c r="O79" s="170">
        <f t="shared" si="28"/>
        <v>0.17647851273070181</v>
      </c>
      <c r="P79" s="39">
        <f t="shared" si="29"/>
        <v>6.1611718071999997</v>
      </c>
      <c r="Q79" s="39">
        <f t="shared" si="30"/>
        <v>1.8248281928000001</v>
      </c>
    </row>
    <row r="80" spans="1:22">
      <c r="A80" s="16"/>
      <c r="B80" s="21">
        <v>500.01</v>
      </c>
      <c r="C80" s="17">
        <v>2000</v>
      </c>
      <c r="D80" s="7"/>
      <c r="E80" s="23">
        <v>500.01</v>
      </c>
      <c r="F80" s="20">
        <v>2000</v>
      </c>
      <c r="G80" s="8">
        <v>7.5380000000000003</v>
      </c>
      <c r="H80" s="84">
        <v>398.71</v>
      </c>
      <c r="J80" s="23">
        <v>500.01</v>
      </c>
      <c r="K80" s="20">
        <v>2000</v>
      </c>
      <c r="L80" s="8">
        <v>6.4074489999999997</v>
      </c>
      <c r="M80" s="84">
        <v>338.9</v>
      </c>
      <c r="N80" s="170">
        <f t="shared" si="28"/>
        <v>0.17644323037140053</v>
      </c>
      <c r="O80" s="170">
        <f t="shared" si="28"/>
        <v>0.17648273827087646</v>
      </c>
      <c r="P80" s="39">
        <f t="shared" si="29"/>
        <v>5.8154007123999998</v>
      </c>
      <c r="Q80" s="39">
        <f t="shared" si="30"/>
        <v>1.7225992876000005</v>
      </c>
    </row>
    <row r="81" spans="1:19">
      <c r="A81" s="18"/>
      <c r="B81" s="21">
        <v>2000.01</v>
      </c>
      <c r="C81" s="17">
        <v>3500</v>
      </c>
      <c r="D81" s="7"/>
      <c r="E81" s="23">
        <v>2000.01</v>
      </c>
      <c r="F81" s="20">
        <v>3500</v>
      </c>
      <c r="G81" s="8">
        <v>6.819</v>
      </c>
      <c r="H81" s="84">
        <v>1837.86</v>
      </c>
      <c r="J81" s="23">
        <v>2000.01</v>
      </c>
      <c r="K81" s="20">
        <v>3500</v>
      </c>
      <c r="L81" s="8">
        <v>5.79589</v>
      </c>
      <c r="M81" s="84">
        <v>1562.18</v>
      </c>
      <c r="N81" s="170">
        <f t="shared" si="28"/>
        <v>0.17652336396998569</v>
      </c>
      <c r="O81" s="170">
        <f t="shared" si="28"/>
        <v>0.17647134133070441</v>
      </c>
      <c r="P81" s="39">
        <f t="shared" si="29"/>
        <v>5.2603497639999999</v>
      </c>
      <c r="Q81" s="39">
        <f t="shared" si="30"/>
        <v>1.5586502360000001</v>
      </c>
    </row>
    <row r="82" spans="1:19">
      <c r="A82" s="18"/>
      <c r="B82" s="21">
        <v>3500.01</v>
      </c>
      <c r="C82" s="17">
        <v>50000</v>
      </c>
      <c r="D82" s="7"/>
      <c r="E82" s="23">
        <v>3500.01</v>
      </c>
      <c r="F82" s="20">
        <v>50000</v>
      </c>
      <c r="G82" s="8">
        <v>5.3760000000000003</v>
      </c>
      <c r="H82" s="84">
        <v>6892.16</v>
      </c>
      <c r="J82" s="23">
        <v>3500.01</v>
      </c>
      <c r="K82" s="20">
        <v>50000</v>
      </c>
      <c r="L82" s="8">
        <v>4.56935</v>
      </c>
      <c r="M82" s="84">
        <v>5858.34</v>
      </c>
      <c r="N82" s="170">
        <f t="shared" si="28"/>
        <v>0.17653495573768696</v>
      </c>
      <c r="O82" s="170">
        <f>H82/M82-1</f>
        <v>0.17646978495614785</v>
      </c>
      <c r="P82" s="39">
        <f t="shared" si="29"/>
        <v>4.1471420600000002</v>
      </c>
      <c r="Q82" s="39">
        <f t="shared" si="30"/>
        <v>1.2288579400000004</v>
      </c>
    </row>
    <row r="83" spans="1:19">
      <c r="A83" s="18" t="s">
        <v>419</v>
      </c>
      <c r="B83" s="21">
        <v>50000.01</v>
      </c>
      <c r="C83" s="17"/>
      <c r="D83" s="7"/>
      <c r="E83" s="23">
        <v>50000.01</v>
      </c>
      <c r="F83" s="20"/>
      <c r="G83" s="8">
        <v>5.1479999999999997</v>
      </c>
      <c r="H83" s="84">
        <v>18284.09</v>
      </c>
      <c r="J83" s="23">
        <v>50000.01</v>
      </c>
      <c r="K83" s="20"/>
      <c r="L83" s="8">
        <v>4.3756890000000004</v>
      </c>
      <c r="M83" s="84">
        <v>15541.48</v>
      </c>
      <c r="N83" s="170">
        <f t="shared" si="28"/>
        <v>0.17650043227477985</v>
      </c>
      <c r="O83" s="170">
        <f t="shared" si="28"/>
        <v>0.17647032328967382</v>
      </c>
      <c r="P83" s="39">
        <f t="shared" si="29"/>
        <v>3.9713753364000004</v>
      </c>
      <c r="Q83" s="39">
        <f t="shared" si="30"/>
        <v>1.1766246635999993</v>
      </c>
    </row>
    <row r="84" spans="1:19">
      <c r="A84" s="11"/>
      <c r="B84" s="12"/>
      <c r="C84" s="12"/>
      <c r="D84" s="7"/>
      <c r="E84" s="13"/>
      <c r="F84" s="13"/>
      <c r="G84" s="14"/>
      <c r="H84" s="15"/>
      <c r="J84" s="13"/>
      <c r="K84" s="13"/>
      <c r="L84" s="14"/>
      <c r="M84" s="15"/>
    </row>
    <row r="85" spans="1:19">
      <c r="A85" s="5"/>
      <c r="B85" s="12"/>
      <c r="C85" s="12"/>
      <c r="D85" s="7"/>
      <c r="G85" s="7" t="s">
        <v>17</v>
      </c>
      <c r="H85" s="7" t="s">
        <v>416</v>
      </c>
      <c r="L85" s="7" t="s">
        <v>17</v>
      </c>
      <c r="M85" s="7" t="s">
        <v>416</v>
      </c>
      <c r="P85" s="7" t="s">
        <v>417</v>
      </c>
      <c r="Q85" s="7" t="s">
        <v>418</v>
      </c>
    </row>
    <row r="86" spans="1:19">
      <c r="A86" s="16" t="s">
        <v>96</v>
      </c>
      <c r="B86" s="17">
        <v>0</v>
      </c>
      <c r="C86" s="17">
        <v>50000</v>
      </c>
      <c r="D86" s="10"/>
      <c r="E86" s="20">
        <v>0</v>
      </c>
      <c r="F86" s="20">
        <v>50000</v>
      </c>
      <c r="G86" s="8">
        <v>4.726</v>
      </c>
      <c r="H86" s="84">
        <v>387.36</v>
      </c>
      <c r="I86" s="24"/>
      <c r="J86" s="20">
        <v>0</v>
      </c>
      <c r="K86" s="20">
        <v>50000</v>
      </c>
      <c r="L86" s="8">
        <v>4.0171799999999998</v>
      </c>
      <c r="M86" s="84">
        <v>329.26</v>
      </c>
      <c r="N86" s="170">
        <f t="shared" ref="N86:O91" si="31">G86/L86-1</f>
        <v>0.17644715945016154</v>
      </c>
      <c r="O86" s="170">
        <f t="shared" si="31"/>
        <v>0.17645629593634227</v>
      </c>
      <c r="P86" s="39">
        <f t="shared" ref="P86:P91" si="32">G86-D86-Q86</f>
        <v>3.6459925679999996</v>
      </c>
      <c r="Q86" s="39">
        <f t="shared" ref="Q86:Q91" si="33">(G86-L86)+L86*0.0924</f>
        <v>1.0800074320000002</v>
      </c>
    </row>
    <row r="87" spans="1:19">
      <c r="A87" s="16"/>
      <c r="B87" s="21">
        <v>50000.01</v>
      </c>
      <c r="C87" s="17">
        <v>300000</v>
      </c>
      <c r="D87" s="10"/>
      <c r="E87" s="23">
        <v>50000.01</v>
      </c>
      <c r="F87" s="20">
        <v>300000</v>
      </c>
      <c r="G87" s="8">
        <v>3.5019999999999998</v>
      </c>
      <c r="H87" s="84">
        <v>61597.41</v>
      </c>
      <c r="J87" s="23">
        <v>50000.01</v>
      </c>
      <c r="K87" s="20">
        <v>300000</v>
      </c>
      <c r="L87" s="8">
        <v>2.9767640000000002</v>
      </c>
      <c r="M87" s="84">
        <v>52357.8</v>
      </c>
      <c r="N87" s="170">
        <f t="shared" si="31"/>
        <v>0.17644529428600975</v>
      </c>
      <c r="O87" s="170">
        <f t="shared" si="31"/>
        <v>0.17647055453055716</v>
      </c>
      <c r="P87" s="39">
        <f t="shared" si="32"/>
        <v>2.7017110064000001</v>
      </c>
      <c r="Q87" s="39">
        <f t="shared" si="33"/>
        <v>0.80028899359999961</v>
      </c>
    </row>
    <row r="88" spans="1:19">
      <c r="A88" s="16"/>
      <c r="B88" s="21">
        <v>300000.01</v>
      </c>
      <c r="C88" s="17">
        <v>500000</v>
      </c>
      <c r="D88" s="10"/>
      <c r="E88" s="23">
        <v>300000.01</v>
      </c>
      <c r="F88" s="20">
        <v>500000</v>
      </c>
      <c r="G88" s="8">
        <v>3.36</v>
      </c>
      <c r="H88" s="84">
        <v>110975.06</v>
      </c>
      <c r="J88" s="23">
        <v>300000.01</v>
      </c>
      <c r="K88" s="20">
        <v>500000</v>
      </c>
      <c r="L88" s="8">
        <v>2.856017</v>
      </c>
      <c r="M88" s="84">
        <v>94328.8</v>
      </c>
      <c r="N88" s="170">
        <f t="shared" si="31"/>
        <v>0.17646358547585672</v>
      </c>
      <c r="O88" s="170">
        <f t="shared" si="31"/>
        <v>0.17647060070731313</v>
      </c>
      <c r="P88" s="39">
        <f t="shared" si="32"/>
        <v>2.5921210292000003</v>
      </c>
      <c r="Q88" s="39">
        <f t="shared" si="33"/>
        <v>0.76787897079999978</v>
      </c>
    </row>
    <row r="89" spans="1:19">
      <c r="A89" s="16"/>
      <c r="B89" s="21">
        <v>500000.01</v>
      </c>
      <c r="C89" s="17">
        <v>1000000</v>
      </c>
      <c r="D89" s="10"/>
      <c r="E89" s="23">
        <v>500000.01</v>
      </c>
      <c r="F89" s="20">
        <v>1000000</v>
      </c>
      <c r="G89" s="8">
        <v>3.3340000000000001</v>
      </c>
      <c r="H89" s="84">
        <v>124035.06</v>
      </c>
      <c r="J89" s="23">
        <v>500000.01</v>
      </c>
      <c r="K89" s="20">
        <v>1000000</v>
      </c>
      <c r="L89" s="8">
        <v>2.8338160000000001</v>
      </c>
      <c r="M89" s="84">
        <v>105429.8</v>
      </c>
      <c r="N89" s="170">
        <f t="shared" si="31"/>
        <v>0.1765054611873178</v>
      </c>
      <c r="O89" s="170">
        <f t="shared" si="31"/>
        <v>0.17647059939409915</v>
      </c>
      <c r="P89" s="39">
        <f t="shared" si="32"/>
        <v>2.5719714015999999</v>
      </c>
      <c r="Q89" s="39">
        <f t="shared" si="33"/>
        <v>0.76202859839999992</v>
      </c>
    </row>
    <row r="90" spans="1:19">
      <c r="A90" s="16"/>
      <c r="B90" s="21">
        <v>1000000.01</v>
      </c>
      <c r="C90" s="17">
        <v>2000000</v>
      </c>
      <c r="D90" s="10"/>
      <c r="E90" s="23">
        <v>1000000.01</v>
      </c>
      <c r="F90" s="20">
        <v>2000000</v>
      </c>
      <c r="G90" s="8">
        <v>3.2810000000000001</v>
      </c>
      <c r="H90" s="84">
        <v>177422.21</v>
      </c>
      <c r="J90" s="23">
        <v>1000000.01</v>
      </c>
      <c r="K90" s="20">
        <v>2000000</v>
      </c>
      <c r="L90" s="8">
        <v>2.788443</v>
      </c>
      <c r="M90" s="84">
        <v>150808.88</v>
      </c>
      <c r="N90" s="170">
        <f t="shared" si="31"/>
        <v>0.17664230540125803</v>
      </c>
      <c r="O90" s="170">
        <f t="shared" si="31"/>
        <v>0.17647057653368936</v>
      </c>
      <c r="P90" s="39">
        <f t="shared" si="32"/>
        <v>2.5307908668000003</v>
      </c>
      <c r="Q90" s="39">
        <f t="shared" si="33"/>
        <v>0.75020913320000004</v>
      </c>
    </row>
    <row r="91" spans="1:19">
      <c r="A91" s="18" t="s">
        <v>419</v>
      </c>
      <c r="B91" s="21">
        <v>2000000.01</v>
      </c>
      <c r="C91" s="17"/>
      <c r="D91" s="10"/>
      <c r="E91" s="23">
        <v>2000000.01</v>
      </c>
      <c r="F91" s="20"/>
      <c r="G91" s="8">
        <v>3.2330000000000001</v>
      </c>
      <c r="H91" s="84">
        <v>316707.87</v>
      </c>
      <c r="J91" s="23">
        <v>2000000.01</v>
      </c>
      <c r="K91" s="20"/>
      <c r="L91" s="8">
        <v>2.7483939999999998</v>
      </c>
      <c r="M91" s="84">
        <v>269201.69</v>
      </c>
      <c r="N91" s="170">
        <f t="shared" si="31"/>
        <v>0.17632333646485931</v>
      </c>
      <c r="O91" s="170">
        <f t="shared" si="31"/>
        <v>0.17647058605018406</v>
      </c>
      <c r="P91" s="39">
        <f t="shared" si="32"/>
        <v>2.4944423944</v>
      </c>
      <c r="Q91" s="39">
        <f t="shared" si="33"/>
        <v>0.73855760560000028</v>
      </c>
    </row>
    <row r="93" spans="1:19">
      <c r="L93" s="7"/>
      <c r="M93" s="7"/>
      <c r="P93" s="7" t="s">
        <v>417</v>
      </c>
      <c r="Q93" s="7" t="s">
        <v>418</v>
      </c>
    </row>
    <row r="94" spans="1:19">
      <c r="A94" s="16" t="s">
        <v>97</v>
      </c>
      <c r="B94" s="247" t="s">
        <v>420</v>
      </c>
      <c r="C94" s="247"/>
      <c r="D94" s="7"/>
      <c r="E94" s="251" t="s">
        <v>420</v>
      </c>
      <c r="F94" s="251"/>
      <c r="G94" s="249">
        <v>3.2148460000000001</v>
      </c>
      <c r="H94" s="250"/>
      <c r="J94" s="257" t="s">
        <v>420</v>
      </c>
      <c r="K94" s="258"/>
      <c r="L94" s="249">
        <v>2.7326190000000001</v>
      </c>
      <c r="M94" s="250"/>
      <c r="P94" s="39">
        <f>G94-D94-Q94</f>
        <v>2.7133300240000002</v>
      </c>
      <c r="Q94" s="39">
        <f>G94*0.156</f>
        <v>0.50151597599999997</v>
      </c>
      <c r="S94" s="159" t="s">
        <v>431</v>
      </c>
    </row>
    <row r="95" spans="1:19">
      <c r="A95" t="s">
        <v>421</v>
      </c>
      <c r="Q95" s="40"/>
    </row>
    <row r="96" spans="1:19">
      <c r="Q96" s="40"/>
    </row>
    <row r="97" spans="1:22">
      <c r="E97" s="25" t="s">
        <v>598</v>
      </c>
    </row>
    <row r="98" spans="1:22">
      <c r="A98" s="5" t="s">
        <v>20</v>
      </c>
      <c r="B98" s="248" t="s">
        <v>597</v>
      </c>
      <c r="C98" s="248"/>
      <c r="D98" s="248"/>
      <c r="E98" s="5" t="s">
        <v>432</v>
      </c>
      <c r="N98" s="5" t="s">
        <v>423</v>
      </c>
    </row>
    <row r="99" spans="1:22">
      <c r="A99" t="s">
        <v>414</v>
      </c>
      <c r="D99" s="6" t="s">
        <v>415</v>
      </c>
      <c r="E99" s="255">
        <v>45169</v>
      </c>
      <c r="F99" s="252"/>
      <c r="G99" s="7" t="s">
        <v>17</v>
      </c>
      <c r="H99" s="7" t="s">
        <v>416</v>
      </c>
      <c r="L99" s="7" t="s">
        <v>17</v>
      </c>
      <c r="M99" s="7" t="s">
        <v>416</v>
      </c>
      <c r="P99" s="7" t="s">
        <v>417</v>
      </c>
      <c r="Q99" s="7" t="s">
        <v>418</v>
      </c>
      <c r="S99" t="s">
        <v>424</v>
      </c>
      <c r="V99" t="s">
        <v>433</v>
      </c>
    </row>
    <row r="100" spans="1:22">
      <c r="A100" s="16" t="s">
        <v>93</v>
      </c>
      <c r="B100" s="17">
        <v>0</v>
      </c>
      <c r="C100" s="17">
        <v>1</v>
      </c>
      <c r="D100" s="7"/>
      <c r="E100" s="20">
        <v>0</v>
      </c>
      <c r="F100" s="20">
        <v>1</v>
      </c>
      <c r="G100" s="8">
        <f t="shared" ref="G100:G104" si="34">L100*(1+17.646448445628%)</f>
        <v>2.9154684032646592</v>
      </c>
      <c r="H100" s="8">
        <f t="shared" ref="H100:H104" si="35">M100*(1+17.646448445628%)</f>
        <v>35.317463823377523</v>
      </c>
      <c r="I100" s="151"/>
      <c r="J100" s="20">
        <v>0</v>
      </c>
      <c r="K100" s="20">
        <v>1</v>
      </c>
      <c r="L100" s="26">
        <v>2.4781610000000001</v>
      </c>
      <c r="M100" s="84">
        <v>30.02</v>
      </c>
      <c r="N100" s="40"/>
      <c r="O100" s="40"/>
      <c r="P100" s="39">
        <f>G100-D100-Q100</f>
        <v>2.2491789236000002</v>
      </c>
      <c r="Q100" s="39">
        <f>(G100-L100)+L100*0.0924</f>
        <v>0.66628947966465912</v>
      </c>
      <c r="S100">
        <v>2.6837010000000001</v>
      </c>
      <c r="T100" t="s">
        <v>426</v>
      </c>
    </row>
    <row r="101" spans="1:22">
      <c r="A101" s="16"/>
      <c r="B101" s="21">
        <v>1.01</v>
      </c>
      <c r="C101" s="17">
        <v>6</v>
      </c>
      <c r="D101" s="7"/>
      <c r="E101" s="23">
        <v>1.01</v>
      </c>
      <c r="F101" s="20">
        <v>6</v>
      </c>
      <c r="G101" s="8">
        <f t="shared" si="34"/>
        <v>3.2626760136332722</v>
      </c>
      <c r="H101" s="8">
        <f t="shared" si="35"/>
        <v>35.317463823377523</v>
      </c>
      <c r="J101" s="23">
        <v>1.01</v>
      </c>
      <c r="K101" s="20">
        <v>6</v>
      </c>
      <c r="L101" s="26">
        <v>2.7732890000000001</v>
      </c>
      <c r="M101" s="84">
        <v>30.02</v>
      </c>
      <c r="N101" s="40"/>
      <c r="O101" s="40"/>
      <c r="P101" s="39">
        <f>G101-D101-Q101</f>
        <v>2.5170370964000002</v>
      </c>
      <c r="Q101" s="39">
        <f>(G101-L101)+L101*0.0924</f>
        <v>0.74563891723327202</v>
      </c>
      <c r="S101">
        <v>0.3957</v>
      </c>
      <c r="T101" t="s">
        <v>427</v>
      </c>
    </row>
    <row r="102" spans="1:22">
      <c r="A102" s="16"/>
      <c r="B102" s="21">
        <v>6.01</v>
      </c>
      <c r="C102" s="17">
        <v>12</v>
      </c>
      <c r="D102" s="7"/>
      <c r="E102" s="23">
        <v>6.01</v>
      </c>
      <c r="F102" s="20">
        <v>12</v>
      </c>
      <c r="G102" s="8">
        <f t="shared" si="34"/>
        <v>8.8728622007636986</v>
      </c>
      <c r="H102" s="8">
        <f t="shared" si="35"/>
        <v>35.317463823377523</v>
      </c>
      <c r="J102" s="23">
        <v>6.01</v>
      </c>
      <c r="K102" s="20">
        <v>12</v>
      </c>
      <c r="L102" s="26">
        <v>7.5419720000000003</v>
      </c>
      <c r="M102" s="84">
        <v>30.02</v>
      </c>
      <c r="N102" s="40"/>
      <c r="O102" s="40"/>
      <c r="P102" s="39">
        <f>G102-D102-Q102</f>
        <v>6.8450937872000006</v>
      </c>
      <c r="Q102" s="39">
        <f>(G102-L102)+L102*0.0924</f>
        <v>2.027768413563698</v>
      </c>
      <c r="S102" s="5">
        <f>S100+S101</f>
        <v>3.0794010000000003</v>
      </c>
      <c r="U102">
        <v>4.075215</v>
      </c>
      <c r="V102" t="s">
        <v>428</v>
      </c>
    </row>
    <row r="103" spans="1:22">
      <c r="A103" s="18"/>
      <c r="B103" s="21">
        <v>12.01</v>
      </c>
      <c r="C103" s="17">
        <v>40</v>
      </c>
      <c r="D103" s="7"/>
      <c r="E103" s="23">
        <v>12.01</v>
      </c>
      <c r="F103" s="20">
        <v>40</v>
      </c>
      <c r="G103" s="8">
        <f t="shared" si="34"/>
        <v>8.9498159191564675</v>
      </c>
      <c r="H103" s="8">
        <f t="shared" si="35"/>
        <v>35.317463823377523</v>
      </c>
      <c r="J103" s="23">
        <v>12.01</v>
      </c>
      <c r="K103" s="20">
        <v>40</v>
      </c>
      <c r="L103" s="26">
        <v>7.6073829999999996</v>
      </c>
      <c r="M103" s="84">
        <v>30.02</v>
      </c>
      <c r="N103" s="40"/>
      <c r="O103" s="40"/>
      <c r="P103" s="39">
        <f>G103-D103-Q103</f>
        <v>6.9044608107999998</v>
      </c>
      <c r="Q103" s="39">
        <f>(G103-L103)+L103*0.0924</f>
        <v>2.0453551083564676</v>
      </c>
      <c r="S103" t="s">
        <v>429</v>
      </c>
      <c r="U103">
        <f>U102-S102</f>
        <v>0.99581399999999975</v>
      </c>
    </row>
    <row r="104" spans="1:22">
      <c r="A104" s="22" t="s">
        <v>430</v>
      </c>
      <c r="B104" s="21">
        <v>40.01</v>
      </c>
      <c r="C104" s="17"/>
      <c r="D104" s="7"/>
      <c r="E104" s="23">
        <v>40.01</v>
      </c>
      <c r="F104" s="20"/>
      <c r="G104" s="8">
        <f t="shared" si="34"/>
        <v>9.0543130240593293</v>
      </c>
      <c r="H104" s="8">
        <f t="shared" si="35"/>
        <v>35.317463823377523</v>
      </c>
      <c r="J104" s="23">
        <v>40.01</v>
      </c>
      <c r="K104" s="20"/>
      <c r="L104" s="26">
        <v>7.6962060000000001</v>
      </c>
      <c r="M104" s="84">
        <v>30.02</v>
      </c>
      <c r="N104" s="40"/>
      <c r="O104" s="40"/>
      <c r="P104" s="39">
        <f>G104-D104-Q104</f>
        <v>6.9850765656</v>
      </c>
      <c r="Q104" s="39">
        <f>(G104-L104)+L104*0.0924</f>
        <v>2.0692364584593292</v>
      </c>
      <c r="S104">
        <v>2.8922690000000002</v>
      </c>
      <c r="T104" t="s">
        <v>426</v>
      </c>
    </row>
    <row r="105" spans="1:22">
      <c r="A105" s="11"/>
      <c r="B105" s="12"/>
      <c r="C105" s="12"/>
      <c r="D105" s="7"/>
      <c r="S105">
        <v>0.3957</v>
      </c>
      <c r="T105" t="s">
        <v>427</v>
      </c>
    </row>
    <row r="106" spans="1:22">
      <c r="A106" s="5"/>
      <c r="B106" s="12"/>
      <c r="C106" s="12"/>
      <c r="D106" s="7"/>
      <c r="G106" s="7" t="s">
        <v>17</v>
      </c>
      <c r="H106" s="7" t="s">
        <v>416</v>
      </c>
      <c r="L106" s="7" t="s">
        <v>17</v>
      </c>
      <c r="M106" s="7" t="s">
        <v>416</v>
      </c>
      <c r="P106" s="7" t="s">
        <v>417</v>
      </c>
      <c r="Q106" s="7" t="s">
        <v>418</v>
      </c>
      <c r="S106" s="5">
        <f>S104+S105</f>
        <v>3.2879690000000004</v>
      </c>
      <c r="U106">
        <v>3.8235489999999999</v>
      </c>
      <c r="V106" t="s">
        <v>428</v>
      </c>
    </row>
    <row r="107" spans="1:22">
      <c r="A107" s="16" t="s">
        <v>95</v>
      </c>
      <c r="B107" s="17">
        <v>0</v>
      </c>
      <c r="C107" s="17">
        <v>50</v>
      </c>
      <c r="D107" s="7"/>
      <c r="E107" s="20">
        <v>0</v>
      </c>
      <c r="F107" s="20">
        <v>50</v>
      </c>
      <c r="G107" s="8">
        <f t="shared" ref="G107:G112" si="36">L107*(1+17.646448445628%)</f>
        <v>7.1316241758993373</v>
      </c>
      <c r="H107" s="84">
        <f t="shared" ref="H107:H112" si="37">M107*(1+17.646448445628%)</f>
        <v>59.376162530508445</v>
      </c>
      <c r="I107" s="40"/>
      <c r="J107" s="20">
        <v>0</v>
      </c>
      <c r="K107" s="20">
        <v>50</v>
      </c>
      <c r="L107" s="8">
        <v>6.0619120000000004</v>
      </c>
      <c r="M107" s="84">
        <v>50.47</v>
      </c>
      <c r="N107" s="40"/>
      <c r="O107" s="40"/>
      <c r="P107" s="59">
        <f t="shared" ref="P107:P112" si="38">G107-D107-Q107</f>
        <v>5.5017913312000006</v>
      </c>
      <c r="Q107" s="39">
        <f t="shared" ref="Q107:Q112" si="39">(G107-L107)+L107*0.0924</f>
        <v>1.6298328446993369</v>
      </c>
      <c r="U107">
        <f>U106-S106</f>
        <v>0.5355799999999995</v>
      </c>
    </row>
    <row r="108" spans="1:22">
      <c r="A108" s="16"/>
      <c r="B108" s="21">
        <v>50.01</v>
      </c>
      <c r="C108" s="17">
        <v>150</v>
      </c>
      <c r="D108" s="7"/>
      <c r="E108" s="23">
        <v>50.01</v>
      </c>
      <c r="F108" s="20">
        <v>150</v>
      </c>
      <c r="G108" s="8">
        <f t="shared" si="36"/>
        <v>6.9355251933077424</v>
      </c>
      <c r="H108" s="84">
        <f t="shared" si="37"/>
        <v>96.458323080570381</v>
      </c>
      <c r="I108" s="40"/>
      <c r="J108" s="23">
        <v>50.01</v>
      </c>
      <c r="K108" s="20">
        <v>150</v>
      </c>
      <c r="L108" s="8">
        <v>5.8952270000000002</v>
      </c>
      <c r="M108" s="84">
        <v>81.99</v>
      </c>
      <c r="N108" s="40"/>
      <c r="O108" s="40"/>
      <c r="P108" s="59">
        <f t="shared" si="38"/>
        <v>5.3505080251999999</v>
      </c>
      <c r="Q108" s="39">
        <f t="shared" si="39"/>
        <v>1.5850171681077421</v>
      </c>
    </row>
    <row r="109" spans="1:22">
      <c r="A109" s="16"/>
      <c r="B109" s="21">
        <v>150.01</v>
      </c>
      <c r="C109" s="17">
        <v>500</v>
      </c>
      <c r="D109" s="7"/>
      <c r="E109" s="23">
        <v>150.01</v>
      </c>
      <c r="F109" s="20">
        <v>500</v>
      </c>
      <c r="G109" s="8">
        <f t="shared" si="36"/>
        <v>6.7430273685030668</v>
      </c>
      <c r="H109" s="84">
        <f t="shared" si="37"/>
        <v>151.55215488765796</v>
      </c>
      <c r="J109" s="23">
        <v>150.01</v>
      </c>
      <c r="K109" s="20">
        <v>500</v>
      </c>
      <c r="L109" s="8">
        <v>5.7316029999999998</v>
      </c>
      <c r="M109" s="84">
        <v>128.82</v>
      </c>
      <c r="N109" s="40"/>
      <c r="O109" s="40"/>
      <c r="P109" s="59">
        <f t="shared" si="38"/>
        <v>5.2020028827999996</v>
      </c>
      <c r="Q109" s="39">
        <f t="shared" si="39"/>
        <v>1.541024485703067</v>
      </c>
    </row>
    <row r="110" spans="1:22">
      <c r="A110" s="16"/>
      <c r="B110" s="21">
        <v>500.01</v>
      </c>
      <c r="C110" s="17">
        <v>2000</v>
      </c>
      <c r="D110" s="7"/>
      <c r="E110" s="23">
        <v>500.01</v>
      </c>
      <c r="F110" s="20">
        <v>2000</v>
      </c>
      <c r="G110" s="8">
        <f t="shared" si="36"/>
        <v>6.4025738407397181</v>
      </c>
      <c r="H110" s="84">
        <f t="shared" si="37"/>
        <v>351.37464757255714</v>
      </c>
      <c r="J110" s="23">
        <v>500.01</v>
      </c>
      <c r="K110" s="20">
        <v>2000</v>
      </c>
      <c r="L110" s="8">
        <v>5.4422160000000002</v>
      </c>
      <c r="M110" s="84">
        <v>298.67</v>
      </c>
      <c r="N110" s="40"/>
      <c r="O110" s="40"/>
      <c r="P110" s="59">
        <f t="shared" si="38"/>
        <v>4.9393552416000004</v>
      </c>
      <c r="Q110" s="39">
        <f t="shared" si="39"/>
        <v>1.463218599139718</v>
      </c>
    </row>
    <row r="111" spans="1:22">
      <c r="A111" s="16"/>
      <c r="B111" s="21">
        <v>2000.01</v>
      </c>
      <c r="C111" s="17">
        <v>5000</v>
      </c>
      <c r="D111" s="7"/>
      <c r="E111" s="23">
        <v>2000.01</v>
      </c>
      <c r="F111" s="20">
        <v>5000</v>
      </c>
      <c r="G111" s="8">
        <f t="shared" si="36"/>
        <v>5.7815217687887008</v>
      </c>
      <c r="H111" s="84">
        <f t="shared" si="37"/>
        <v>1795.9200941018896</v>
      </c>
      <c r="J111" s="23">
        <v>2000.01</v>
      </c>
      <c r="K111" s="20">
        <v>5000</v>
      </c>
      <c r="L111" s="8">
        <v>4.9143189999999999</v>
      </c>
      <c r="M111" s="84">
        <v>1526.54</v>
      </c>
      <c r="N111" s="40"/>
      <c r="O111" s="40"/>
      <c r="P111" s="59">
        <f t="shared" si="38"/>
        <v>4.4602359244000001</v>
      </c>
      <c r="Q111" s="39">
        <f t="shared" si="39"/>
        <v>1.321285844388701</v>
      </c>
    </row>
    <row r="112" spans="1:22">
      <c r="A112" s="18" t="s">
        <v>419</v>
      </c>
      <c r="B112" s="21">
        <v>5000.01</v>
      </c>
      <c r="C112" s="17"/>
      <c r="D112" s="7"/>
      <c r="E112" s="23">
        <v>5000.01</v>
      </c>
      <c r="F112" s="20"/>
      <c r="G112" s="8">
        <f t="shared" si="36"/>
        <v>5.0011175824180816</v>
      </c>
      <c r="H112" s="84">
        <f t="shared" si="37"/>
        <v>6161.4974444428753</v>
      </c>
      <c r="J112" s="23">
        <v>5000.01</v>
      </c>
      <c r="K112" s="20"/>
      <c r="L112" s="8">
        <v>4.250972</v>
      </c>
      <c r="M112" s="84">
        <v>5237.3</v>
      </c>
      <c r="N112" s="40"/>
      <c r="O112" s="40"/>
      <c r="P112" s="59">
        <f t="shared" si="38"/>
        <v>3.8581821871999997</v>
      </c>
      <c r="Q112" s="39">
        <f t="shared" si="39"/>
        <v>1.1429353952180816</v>
      </c>
    </row>
    <row r="113" spans="1:17">
      <c r="A113" s="11"/>
      <c r="B113" s="12"/>
      <c r="C113" s="12"/>
      <c r="D113" s="7"/>
      <c r="E113" s="13"/>
      <c r="F113" s="13"/>
      <c r="G113" s="14"/>
      <c r="H113" s="15"/>
      <c r="J113" s="13"/>
      <c r="K113" s="13"/>
      <c r="L113" s="14"/>
      <c r="M113" s="15"/>
    </row>
    <row r="114" spans="1:17">
      <c r="A114" s="5"/>
      <c r="B114" s="12"/>
      <c r="C114" s="12"/>
      <c r="D114" s="7"/>
      <c r="G114" s="7" t="s">
        <v>17</v>
      </c>
      <c r="H114" s="7" t="s">
        <v>416</v>
      </c>
      <c r="L114" s="7" t="s">
        <v>17</v>
      </c>
      <c r="M114" s="7" t="s">
        <v>416</v>
      </c>
      <c r="P114" s="7" t="s">
        <v>417</v>
      </c>
      <c r="Q114" s="7" t="s">
        <v>418</v>
      </c>
    </row>
    <row r="115" spans="1:17">
      <c r="A115" s="16" t="s">
        <v>96</v>
      </c>
      <c r="B115" s="17">
        <v>0</v>
      </c>
      <c r="C115" s="17">
        <v>3000</v>
      </c>
      <c r="D115" s="10"/>
      <c r="E115" s="20">
        <v>0</v>
      </c>
      <c r="F115" s="20">
        <v>3000</v>
      </c>
      <c r="G115" s="8">
        <f t="shared" ref="G115:H122" si="40">L115*(1+17.646448445628%)</f>
        <v>5.5322183563520557</v>
      </c>
      <c r="H115" s="8">
        <f>M115*(1+17.646448445628%)</f>
        <v>403.53908281334856</v>
      </c>
      <c r="I115" s="40"/>
      <c r="J115" s="20">
        <v>0</v>
      </c>
      <c r="K115" s="20">
        <v>3000</v>
      </c>
      <c r="L115" s="8">
        <v>4.7024100000000004</v>
      </c>
      <c r="M115" s="84">
        <v>343.01</v>
      </c>
      <c r="N115" s="40"/>
      <c r="O115" s="40"/>
      <c r="P115" s="39">
        <f>G115-D115-Q115</f>
        <v>4.2679073160000005</v>
      </c>
      <c r="Q115" s="39">
        <f>(G115-L115)+L115*0.0924</f>
        <v>1.2643110403520552</v>
      </c>
    </row>
    <row r="116" spans="1:17">
      <c r="A116" s="16"/>
      <c r="B116" s="21">
        <v>3000.01</v>
      </c>
      <c r="C116" s="17">
        <v>7000</v>
      </c>
      <c r="D116" s="10"/>
      <c r="E116" s="23">
        <v>3000.01</v>
      </c>
      <c r="F116" s="20">
        <v>7000</v>
      </c>
      <c r="G116" s="8">
        <f t="shared" si="40"/>
        <v>5.2029577116938235</v>
      </c>
      <c r="H116" s="8">
        <f t="shared" si="40"/>
        <v>403.53908281334856</v>
      </c>
      <c r="J116" s="23">
        <v>3000.01</v>
      </c>
      <c r="K116" s="20">
        <v>7000</v>
      </c>
      <c r="L116" s="8">
        <v>4.4225370000000002</v>
      </c>
      <c r="M116" s="84">
        <v>343.01</v>
      </c>
      <c r="N116" s="40"/>
      <c r="O116" s="40"/>
      <c r="P116" s="39">
        <f t="shared" ref="P116:P122" si="41">G116-D116-Q116</f>
        <v>4.0138945812000006</v>
      </c>
      <c r="Q116" s="39">
        <f t="shared" ref="Q116:Q122" si="42">(G116-L116)+L116*0.0924</f>
        <v>1.1890631304938233</v>
      </c>
    </row>
    <row r="117" spans="1:17">
      <c r="A117" s="16"/>
      <c r="B117" s="21">
        <v>7000.01</v>
      </c>
      <c r="C117" s="17">
        <v>15000</v>
      </c>
      <c r="D117" s="10"/>
      <c r="E117" s="23">
        <v>7000.01</v>
      </c>
      <c r="F117" s="20">
        <v>15000</v>
      </c>
      <c r="G117" s="8">
        <f t="shared" si="40"/>
        <v>4.9005039867784115</v>
      </c>
      <c r="H117" s="8">
        <f t="shared" si="40"/>
        <v>403.53908281334856</v>
      </c>
      <c r="J117" s="23">
        <v>7000.01</v>
      </c>
      <c r="K117" s="20">
        <v>15000</v>
      </c>
      <c r="L117" s="8">
        <v>4.1654499999999999</v>
      </c>
      <c r="M117" s="84">
        <v>343.01</v>
      </c>
      <c r="N117" s="40"/>
      <c r="O117" s="40"/>
      <c r="P117" s="39">
        <f t="shared" si="41"/>
        <v>3.7805624199999999</v>
      </c>
      <c r="Q117" s="39">
        <f t="shared" si="42"/>
        <v>1.1199415667784116</v>
      </c>
    </row>
    <row r="118" spans="1:17">
      <c r="A118" s="16"/>
      <c r="B118" s="21">
        <v>15000.01</v>
      </c>
      <c r="C118" s="17">
        <v>45000</v>
      </c>
      <c r="D118" s="10"/>
      <c r="E118" s="23">
        <v>15000.01</v>
      </c>
      <c r="F118" s="20">
        <v>45000</v>
      </c>
      <c r="G118" s="8">
        <f t="shared" si="40"/>
        <v>4.7805763736974223</v>
      </c>
      <c r="H118" s="8">
        <f t="shared" si="40"/>
        <v>403.53908281334856</v>
      </c>
      <c r="I118" s="40"/>
      <c r="J118" s="23">
        <v>15000.01</v>
      </c>
      <c r="K118" s="20">
        <v>45000</v>
      </c>
      <c r="L118" s="8">
        <v>4.0635110000000001</v>
      </c>
      <c r="M118" s="84">
        <v>343.01</v>
      </c>
      <c r="N118" s="40"/>
      <c r="O118" s="40"/>
      <c r="P118" s="39">
        <f t="shared" si="41"/>
        <v>3.6880425836000001</v>
      </c>
      <c r="Q118" s="39">
        <f t="shared" si="42"/>
        <v>1.0925337900974221</v>
      </c>
    </row>
    <row r="119" spans="1:17">
      <c r="A119" s="16"/>
      <c r="B119" s="21">
        <v>45000.01</v>
      </c>
      <c r="C119" s="17">
        <v>250000</v>
      </c>
      <c r="D119" s="10"/>
      <c r="E119" s="23">
        <v>45000.01</v>
      </c>
      <c r="F119" s="20">
        <v>250000</v>
      </c>
      <c r="G119" s="8">
        <f t="shared" si="40"/>
        <v>4.1274644680804879</v>
      </c>
      <c r="H119" s="8">
        <f t="shared" si="40"/>
        <v>2322.3408923166967</v>
      </c>
      <c r="J119" s="23">
        <v>45000.01</v>
      </c>
      <c r="K119" s="20">
        <v>250000</v>
      </c>
      <c r="L119" s="8">
        <v>3.5083630000000001</v>
      </c>
      <c r="M119" s="84">
        <v>1974</v>
      </c>
      <c r="N119" s="40"/>
      <c r="O119" s="40"/>
      <c r="P119" s="39">
        <f t="shared" si="41"/>
        <v>3.1841902588000002</v>
      </c>
      <c r="Q119" s="39">
        <f t="shared" si="42"/>
        <v>0.94327420928048777</v>
      </c>
    </row>
    <row r="120" spans="1:17">
      <c r="A120" s="16"/>
      <c r="B120" s="21">
        <v>250000.01</v>
      </c>
      <c r="C120" s="17">
        <v>500000</v>
      </c>
      <c r="D120" s="10"/>
      <c r="E120" s="23">
        <v>250000.01</v>
      </c>
      <c r="F120" s="20">
        <v>500000</v>
      </c>
      <c r="G120" s="8">
        <f t="shared" si="40"/>
        <v>3.9329807712260512</v>
      </c>
      <c r="H120" s="8">
        <f t="shared" si="40"/>
        <v>10556.086408970552</v>
      </c>
      <c r="J120" s="23">
        <v>250000.01</v>
      </c>
      <c r="K120" s="20">
        <v>500000</v>
      </c>
      <c r="L120" s="8">
        <v>3.343051</v>
      </c>
      <c r="M120" s="84">
        <v>8972.7199999999993</v>
      </c>
      <c r="N120" s="40"/>
      <c r="O120" s="40"/>
      <c r="P120" s="39">
        <f t="shared" si="41"/>
        <v>3.0341530876</v>
      </c>
      <c r="Q120" s="39">
        <f t="shared" si="42"/>
        <v>0.89882768362605114</v>
      </c>
    </row>
    <row r="121" spans="1:17">
      <c r="A121" s="16"/>
      <c r="B121" s="21">
        <v>500000.01</v>
      </c>
      <c r="C121" s="17">
        <v>1000000</v>
      </c>
      <c r="D121" s="10"/>
      <c r="E121" s="23">
        <v>500000.01</v>
      </c>
      <c r="F121" s="20">
        <v>1000000</v>
      </c>
      <c r="G121" s="8">
        <f t="shared" si="40"/>
        <v>3.7125277973417266</v>
      </c>
      <c r="H121" s="8">
        <f t="shared" si="40"/>
        <v>14778.511560842897</v>
      </c>
      <c r="J121" s="23">
        <v>500000.01</v>
      </c>
      <c r="K121" s="20">
        <v>1000000</v>
      </c>
      <c r="L121" s="8">
        <v>3.1556649999999999</v>
      </c>
      <c r="M121" s="84">
        <v>12561.8</v>
      </c>
      <c r="N121" s="40"/>
      <c r="O121" s="40"/>
      <c r="P121" s="39">
        <f t="shared" si="41"/>
        <v>2.8640815540000002</v>
      </c>
      <c r="Q121" s="39">
        <f t="shared" si="42"/>
        <v>0.84844624334172658</v>
      </c>
    </row>
    <row r="122" spans="1:17">
      <c r="A122" s="18" t="s">
        <v>419</v>
      </c>
      <c r="B122" s="21">
        <v>1000000.01</v>
      </c>
      <c r="C122" s="17"/>
      <c r="D122" s="10"/>
      <c r="E122" s="23">
        <v>1000000.01</v>
      </c>
      <c r="F122" s="20"/>
      <c r="G122" s="8">
        <f t="shared" si="40"/>
        <v>3.6790856179065723</v>
      </c>
      <c r="H122" s="8">
        <f t="shared" si="40"/>
        <v>19284.876416038765</v>
      </c>
      <c r="J122" s="23">
        <v>1000000.01</v>
      </c>
      <c r="K122" s="20"/>
      <c r="L122" s="8">
        <v>3.1272389999999999</v>
      </c>
      <c r="M122" s="84">
        <v>16392.23</v>
      </c>
      <c r="N122" s="40"/>
      <c r="O122" s="40"/>
      <c r="P122" s="39">
        <f t="shared" si="41"/>
        <v>2.8382821163999998</v>
      </c>
      <c r="Q122" s="39">
        <f t="shared" si="42"/>
        <v>0.84080350150657246</v>
      </c>
    </row>
    <row r="124" spans="1:17">
      <c r="L124" s="7"/>
      <c r="M124" s="7"/>
      <c r="P124" s="7" t="s">
        <v>417</v>
      </c>
      <c r="Q124" s="7" t="s">
        <v>418</v>
      </c>
    </row>
    <row r="125" spans="1:17">
      <c r="A125" s="16" t="s">
        <v>97</v>
      </c>
      <c r="B125" s="247" t="s">
        <v>420</v>
      </c>
      <c r="C125" s="247"/>
      <c r="D125" s="10"/>
      <c r="E125" s="251" t="s">
        <v>420</v>
      </c>
      <c r="F125" s="251"/>
      <c r="G125" s="249">
        <f>L125*(1+17.646448445628%)</f>
        <v>3.5752873329074797</v>
      </c>
      <c r="H125" s="250"/>
      <c r="I125" s="40"/>
      <c r="J125" s="257" t="s">
        <v>420</v>
      </c>
      <c r="K125" s="258"/>
      <c r="L125" s="249">
        <v>3.0390100000000002</v>
      </c>
      <c r="M125" s="250"/>
      <c r="P125" s="39">
        <f>G125-D125-Q125</f>
        <v>3.017542508973913</v>
      </c>
      <c r="Q125" s="39">
        <f>G125*0.156</f>
        <v>0.55774482393356684</v>
      </c>
    </row>
    <row r="126" spans="1:17">
      <c r="A126" t="s">
        <v>421</v>
      </c>
      <c r="Q126" s="40"/>
    </row>
    <row r="127" spans="1:17">
      <c r="E127" s="25" t="s">
        <v>598</v>
      </c>
    </row>
    <row r="128" spans="1:17">
      <c r="A128" s="5" t="s">
        <v>20</v>
      </c>
      <c r="B128" s="248" t="s">
        <v>434</v>
      </c>
      <c r="C128" s="248"/>
      <c r="D128" s="248"/>
      <c r="E128" s="5" t="s">
        <v>435</v>
      </c>
      <c r="N128" s="5" t="s">
        <v>423</v>
      </c>
    </row>
    <row r="129" spans="1:22">
      <c r="A129" t="s">
        <v>414</v>
      </c>
      <c r="D129" s="6" t="s">
        <v>415</v>
      </c>
      <c r="E129" s="255">
        <v>45163</v>
      </c>
      <c r="F129" s="252"/>
      <c r="G129" s="7" t="s">
        <v>17</v>
      </c>
      <c r="H129" s="7" t="s">
        <v>416</v>
      </c>
      <c r="L129" s="7" t="s">
        <v>17</v>
      </c>
      <c r="M129" s="7" t="s">
        <v>416</v>
      </c>
      <c r="P129" s="7" t="s">
        <v>417</v>
      </c>
      <c r="Q129" s="7" t="s">
        <v>418</v>
      </c>
      <c r="S129" t="s">
        <v>424</v>
      </c>
      <c r="V129" t="s">
        <v>436</v>
      </c>
    </row>
    <row r="130" spans="1:22">
      <c r="A130" s="16" t="s">
        <v>93</v>
      </c>
      <c r="B130" s="17">
        <v>0</v>
      </c>
      <c r="C130" s="17">
        <v>1</v>
      </c>
      <c r="D130" s="7"/>
      <c r="E130" s="20">
        <v>0</v>
      </c>
      <c r="F130" s="20">
        <v>1</v>
      </c>
      <c r="G130" s="8">
        <f t="shared" ref="G130:G134" si="43">L130*(1+17.646448445628%)</f>
        <v>0</v>
      </c>
      <c r="H130" s="8">
        <f t="shared" ref="H130:H134" si="44">M130*(1+17.646448445628%)</f>
        <v>26.458686255421735</v>
      </c>
      <c r="J130" s="20">
        <v>0</v>
      </c>
      <c r="K130" s="20">
        <v>1</v>
      </c>
      <c r="L130" s="8">
        <v>0</v>
      </c>
      <c r="M130" s="84">
        <v>22.49</v>
      </c>
      <c r="P130" s="60" t="s">
        <v>437</v>
      </c>
      <c r="Q130" s="39">
        <f>(G130-L130)+L130*0.0924</f>
        <v>0</v>
      </c>
      <c r="S130">
        <v>2.3164500000000001</v>
      </c>
      <c r="T130" t="s">
        <v>426</v>
      </c>
    </row>
    <row r="131" spans="1:22">
      <c r="A131" s="16"/>
      <c r="B131" s="21">
        <v>1.01</v>
      </c>
      <c r="C131" s="17">
        <v>7</v>
      </c>
      <c r="D131" s="7"/>
      <c r="E131" s="23">
        <v>1.01</v>
      </c>
      <c r="F131" s="20">
        <v>7</v>
      </c>
      <c r="G131" s="8">
        <f t="shared" si="43"/>
        <v>7.4210203215017687</v>
      </c>
      <c r="H131" s="8">
        <f t="shared" si="44"/>
        <v>20.682245636741399</v>
      </c>
      <c r="I131" s="40"/>
      <c r="J131" s="23">
        <v>1.01</v>
      </c>
      <c r="K131" s="20">
        <v>7</v>
      </c>
      <c r="L131" s="8">
        <v>6.3079000000000001</v>
      </c>
      <c r="M131" s="84">
        <v>17.579999999999998</v>
      </c>
      <c r="N131" s="40">
        <f>G131*(1-15.6%)</f>
        <v>6.2633411513474924</v>
      </c>
      <c r="P131" s="39">
        <f>G131-D131-Q131</f>
        <v>5.7250500400000002</v>
      </c>
      <c r="Q131" s="39">
        <f>(G131-L131)+L131*0.0924</f>
        <v>1.6959702815017685</v>
      </c>
      <c r="S131">
        <v>0.3957</v>
      </c>
      <c r="T131" t="s">
        <v>427</v>
      </c>
    </row>
    <row r="132" spans="1:22">
      <c r="A132" s="16"/>
      <c r="B132" s="21">
        <v>7.01</v>
      </c>
      <c r="C132" s="17">
        <v>16</v>
      </c>
      <c r="D132" s="7"/>
      <c r="E132" s="23">
        <v>7.01</v>
      </c>
      <c r="F132" s="20">
        <v>16</v>
      </c>
      <c r="G132" s="8">
        <f t="shared" si="43"/>
        <v>7.1755851242900146</v>
      </c>
      <c r="H132" s="8">
        <f t="shared" si="44"/>
        <v>22.294001980446502</v>
      </c>
      <c r="J132" s="23">
        <v>7.01</v>
      </c>
      <c r="K132" s="20">
        <v>16</v>
      </c>
      <c r="L132" s="8">
        <v>6.0992790000000001</v>
      </c>
      <c r="M132" s="84">
        <v>18.95</v>
      </c>
      <c r="N132" s="40"/>
      <c r="P132" s="39">
        <f>G132-D132-Q132</f>
        <v>5.5357056203999999</v>
      </c>
      <c r="Q132" s="39">
        <f>(G132-L132)+L132*0.0924</f>
        <v>1.6398795038900145</v>
      </c>
      <c r="S132" s="5">
        <f>S130+S131</f>
        <v>2.7121500000000003</v>
      </c>
      <c r="U132">
        <v>3.762165</v>
      </c>
      <c r="V132" t="s">
        <v>428</v>
      </c>
    </row>
    <row r="133" spans="1:22">
      <c r="A133" s="18"/>
      <c r="B133" s="21">
        <v>16.010000000000002</v>
      </c>
      <c r="C133" s="17">
        <v>41</v>
      </c>
      <c r="D133" s="7"/>
      <c r="E133" s="23">
        <v>16.010000000000002</v>
      </c>
      <c r="F133" s="20">
        <v>41</v>
      </c>
      <c r="G133" s="8">
        <f t="shared" si="43"/>
        <v>7.0090471647993526</v>
      </c>
      <c r="H133" s="8">
        <f t="shared" si="44"/>
        <v>24.835165266872067</v>
      </c>
      <c r="J133" s="23">
        <v>16.010000000000002</v>
      </c>
      <c r="K133" s="20">
        <v>41</v>
      </c>
      <c r="L133" s="8">
        <v>5.9577210000000003</v>
      </c>
      <c r="M133" s="84">
        <v>21.11</v>
      </c>
      <c r="P133" s="39">
        <f>G133-D133-Q133</f>
        <v>5.4072275796000007</v>
      </c>
      <c r="Q133" s="39">
        <f>(G133-L133)+L133*0.0924</f>
        <v>1.6018195851993524</v>
      </c>
      <c r="S133" t="s">
        <v>429</v>
      </c>
      <c r="U133">
        <f>U132-S132</f>
        <v>1.0500149999999997</v>
      </c>
    </row>
    <row r="134" spans="1:22">
      <c r="A134" s="22" t="s">
        <v>430</v>
      </c>
      <c r="B134" s="21">
        <v>41.01</v>
      </c>
      <c r="C134" s="17"/>
      <c r="D134" s="7"/>
      <c r="E134" s="23">
        <v>41.01</v>
      </c>
      <c r="F134" s="20"/>
      <c r="G134" s="8">
        <f t="shared" si="43"/>
        <v>6.9861566953252874</v>
      </c>
      <c r="H134" s="8">
        <f t="shared" si="44"/>
        <v>25.646925761146903</v>
      </c>
      <c r="J134" s="23">
        <v>41.01</v>
      </c>
      <c r="K134" s="20"/>
      <c r="L134" s="8">
        <v>5.9382640000000002</v>
      </c>
      <c r="M134" s="84">
        <v>21.8</v>
      </c>
      <c r="P134" s="39">
        <f>G134-D134-Q134</f>
        <v>5.3895684064000005</v>
      </c>
      <c r="Q134" s="39">
        <f>(G134-L134)+L134*0.0924</f>
        <v>1.5965882889252871</v>
      </c>
      <c r="S134">
        <v>2.4285999999999999</v>
      </c>
      <c r="T134" t="s">
        <v>426</v>
      </c>
    </row>
    <row r="135" spans="1:22">
      <c r="A135" s="11"/>
      <c r="B135" s="12"/>
      <c r="C135" s="12"/>
      <c r="D135" s="7"/>
      <c r="S135">
        <v>0.3957</v>
      </c>
      <c r="T135" t="s">
        <v>427</v>
      </c>
    </row>
    <row r="136" spans="1:22">
      <c r="A136" s="5"/>
      <c r="B136" s="12"/>
      <c r="C136" s="12"/>
      <c r="D136" s="7"/>
      <c r="G136" s="7" t="s">
        <v>17</v>
      </c>
      <c r="H136" s="7" t="s">
        <v>416</v>
      </c>
      <c r="L136" s="7" t="s">
        <v>17</v>
      </c>
      <c r="M136" s="7" t="s">
        <v>416</v>
      </c>
      <c r="P136" s="7" t="s">
        <v>417</v>
      </c>
      <c r="Q136" s="7" t="s">
        <v>418</v>
      </c>
      <c r="S136" s="5">
        <f>S134+S135</f>
        <v>2.8243</v>
      </c>
      <c r="U136">
        <v>3.1688679999999998</v>
      </c>
      <c r="V136" t="s">
        <v>428</v>
      </c>
    </row>
    <row r="137" spans="1:22">
      <c r="A137" s="16" t="s">
        <v>95</v>
      </c>
      <c r="B137" s="17">
        <v>0</v>
      </c>
      <c r="C137" s="17">
        <v>50</v>
      </c>
      <c r="D137" s="7"/>
      <c r="E137" s="20">
        <v>0</v>
      </c>
      <c r="F137" s="20">
        <v>50</v>
      </c>
      <c r="G137" s="8">
        <f t="shared" ref="G137:G140" si="45">L137*(1+17.646448445628%)</f>
        <v>7.6988165272874607</v>
      </c>
      <c r="H137" s="8">
        <f t="shared" ref="H137:H140" si="46">M137*(1+17.646448445628%)</f>
        <v>66.105539381598362</v>
      </c>
      <c r="I137" s="40"/>
      <c r="J137" s="20">
        <v>0</v>
      </c>
      <c r="K137" s="20">
        <v>50</v>
      </c>
      <c r="L137" s="8">
        <v>6.544028</v>
      </c>
      <c r="M137" s="84">
        <v>56.19</v>
      </c>
      <c r="N137" s="40"/>
      <c r="P137" s="39">
        <f>G137-D137-Q137</f>
        <v>5.9393598128000002</v>
      </c>
      <c r="Q137" s="39">
        <f>(G137-L137)+L137*0.0924</f>
        <v>1.7594567144874607</v>
      </c>
      <c r="U137">
        <f>U136-S136</f>
        <v>0.34456799999999976</v>
      </c>
    </row>
    <row r="138" spans="1:22">
      <c r="A138" s="16"/>
      <c r="B138" s="21">
        <v>50.01</v>
      </c>
      <c r="C138" s="17">
        <v>500</v>
      </c>
      <c r="D138" s="7"/>
      <c r="E138" s="23">
        <v>50.01</v>
      </c>
      <c r="F138" s="20">
        <v>500</v>
      </c>
      <c r="G138" s="8">
        <f t="shared" si="45"/>
        <v>6.8314704390510368</v>
      </c>
      <c r="H138" s="8">
        <f t="shared" si="46"/>
        <v>103.29358173526137</v>
      </c>
      <c r="J138" s="23">
        <v>50.01</v>
      </c>
      <c r="K138" s="20">
        <v>500</v>
      </c>
      <c r="L138" s="8">
        <v>5.8067799999999998</v>
      </c>
      <c r="M138" s="84">
        <v>87.8</v>
      </c>
      <c r="P138" s="39">
        <f>G138-D138-Q138</f>
        <v>5.2702335280000003</v>
      </c>
      <c r="Q138" s="39">
        <f>(G138-L138)+L138*0.0924</f>
        <v>1.5612369110510369</v>
      </c>
    </row>
    <row r="139" spans="1:22">
      <c r="A139" s="16"/>
      <c r="B139" s="21">
        <v>500.01</v>
      </c>
      <c r="C139" s="17">
        <v>5000</v>
      </c>
      <c r="D139" s="7"/>
      <c r="E139" s="23">
        <v>500.01</v>
      </c>
      <c r="F139" s="20">
        <v>5000</v>
      </c>
      <c r="G139" s="8">
        <f t="shared" si="45"/>
        <v>6.2429205514120945</v>
      </c>
      <c r="H139" s="8">
        <f t="shared" si="46"/>
        <v>396.04500404736206</v>
      </c>
      <c r="J139" s="23">
        <v>500.01</v>
      </c>
      <c r="K139" s="20">
        <v>5000</v>
      </c>
      <c r="L139" s="8">
        <v>5.3065100000000003</v>
      </c>
      <c r="M139" s="84">
        <v>336.64</v>
      </c>
      <c r="P139" s="39">
        <f>G139-D139-Q139</f>
        <v>4.8161884760000007</v>
      </c>
      <c r="Q139" s="39">
        <f>(G139-L139)+L139*0.0924</f>
        <v>1.4267320754120942</v>
      </c>
    </row>
    <row r="140" spans="1:22">
      <c r="A140" s="18" t="s">
        <v>419</v>
      </c>
      <c r="B140" s="21">
        <v>5000.01</v>
      </c>
      <c r="C140" s="17"/>
      <c r="D140" s="7"/>
      <c r="E140" s="23">
        <v>5000.01</v>
      </c>
      <c r="F140" s="20"/>
      <c r="G140" s="8">
        <f t="shared" si="45"/>
        <v>4.584700919357874</v>
      </c>
      <c r="H140" s="8">
        <f t="shared" si="46"/>
        <v>8609.3670972510572</v>
      </c>
      <c r="J140" s="23">
        <v>5000.01</v>
      </c>
      <c r="K140" s="20"/>
      <c r="L140" s="8">
        <v>3.8970159999999998</v>
      </c>
      <c r="M140" s="84">
        <v>7318</v>
      </c>
      <c r="P140" s="39">
        <f>G140-D140-Q140</f>
        <v>3.5369317215999998</v>
      </c>
      <c r="Q140" s="39">
        <f>(G140-L140)+L140*0.0924</f>
        <v>1.0477691977578742</v>
      </c>
    </row>
    <row r="141" spans="1:22">
      <c r="A141" s="11"/>
      <c r="B141" s="12"/>
      <c r="C141" s="12"/>
      <c r="D141" s="7"/>
      <c r="E141" s="13"/>
      <c r="F141" s="13"/>
      <c r="G141" s="14"/>
      <c r="H141" s="15"/>
      <c r="J141" s="13"/>
      <c r="K141" s="13"/>
      <c r="L141" s="14"/>
      <c r="M141" s="15"/>
    </row>
    <row r="142" spans="1:22">
      <c r="A142" s="5"/>
      <c r="B142" s="12"/>
      <c r="C142" s="12"/>
      <c r="D142" s="7"/>
      <c r="G142" s="7" t="s">
        <v>17</v>
      </c>
      <c r="H142" s="7" t="s">
        <v>416</v>
      </c>
      <c r="L142" s="7" t="s">
        <v>17</v>
      </c>
      <c r="M142" s="7" t="s">
        <v>416</v>
      </c>
      <c r="P142" s="7" t="s">
        <v>417</v>
      </c>
      <c r="Q142" s="7" t="s">
        <v>418</v>
      </c>
    </row>
    <row r="143" spans="1:22">
      <c r="A143" s="16" t="s">
        <v>96</v>
      </c>
      <c r="B143" s="17">
        <v>0</v>
      </c>
      <c r="C143" s="17">
        <v>5000</v>
      </c>
      <c r="D143" s="10"/>
      <c r="E143" s="20">
        <v>0</v>
      </c>
      <c r="F143" s="20">
        <v>5000</v>
      </c>
      <c r="G143" s="8">
        <f t="shared" ref="G143:G149" si="47">L143*(1+17.646448445628%)</f>
        <v>7.3237384732820781</v>
      </c>
      <c r="H143" s="8">
        <f t="shared" ref="H143:H148" si="48">M143*(1+17.646448445628%)</f>
        <v>589.06753201210392</v>
      </c>
      <c r="J143" s="20">
        <v>0</v>
      </c>
      <c r="K143" s="20">
        <v>5000</v>
      </c>
      <c r="L143" s="8">
        <v>6.2252099999999997</v>
      </c>
      <c r="M143" s="84">
        <v>500.71</v>
      </c>
      <c r="N143" s="40">
        <f>G143*(1-15.6%)</f>
        <v>6.181235271450074</v>
      </c>
      <c r="P143" s="39">
        <f>G143-D143-Q143</f>
        <v>5.6500005959999999</v>
      </c>
      <c r="Q143" s="39">
        <f>(G143-L143)+L143*0.0924</f>
        <v>1.6737378772820783</v>
      </c>
    </row>
    <row r="144" spans="1:22">
      <c r="A144" s="16"/>
      <c r="B144" s="21">
        <v>5000.01</v>
      </c>
      <c r="C144" s="17">
        <v>50000</v>
      </c>
      <c r="D144" s="10"/>
      <c r="E144" s="23">
        <v>5000.01</v>
      </c>
      <c r="F144" s="20">
        <v>50000</v>
      </c>
      <c r="G144" s="8">
        <f t="shared" si="47"/>
        <v>5.1592285268065821</v>
      </c>
      <c r="H144" s="8">
        <f t="shared" si="48"/>
        <v>11780.938877672519</v>
      </c>
      <c r="J144" s="23">
        <v>5000.01</v>
      </c>
      <c r="K144" s="20">
        <v>50000</v>
      </c>
      <c r="L144" s="8">
        <v>4.3853669999999996</v>
      </c>
      <c r="M144" s="84">
        <v>10013.85</v>
      </c>
      <c r="P144" s="39">
        <f t="shared" ref="P144:P149" si="49">G144-D144-Q144</f>
        <v>3.9801590891999998</v>
      </c>
      <c r="Q144" s="39">
        <f t="shared" ref="Q144:Q149" si="50">(G144-L144)+L144*0.0924</f>
        <v>1.1790694376065824</v>
      </c>
    </row>
    <row r="145" spans="1:19">
      <c r="A145" s="16"/>
      <c r="B145" s="21">
        <v>50000.01</v>
      </c>
      <c r="C145" s="17">
        <v>300000</v>
      </c>
      <c r="D145" s="10"/>
      <c r="E145" s="23">
        <v>50000.01</v>
      </c>
      <c r="F145" s="20">
        <v>300000</v>
      </c>
      <c r="G145" s="8">
        <f t="shared" si="47"/>
        <v>4.2336945051689518</v>
      </c>
      <c r="H145" s="8">
        <f t="shared" si="48"/>
        <v>54599.034374214963</v>
      </c>
      <c r="J145" s="23">
        <v>50000.01</v>
      </c>
      <c r="K145" s="20">
        <v>300000</v>
      </c>
      <c r="L145" s="8">
        <v>3.5986590000000001</v>
      </c>
      <c r="M145" s="84">
        <v>46409.42</v>
      </c>
      <c r="P145" s="39">
        <f t="shared" si="49"/>
        <v>3.2661429084</v>
      </c>
      <c r="Q145" s="39">
        <f t="shared" si="50"/>
        <v>0.96755159676895186</v>
      </c>
    </row>
    <row r="146" spans="1:19">
      <c r="A146" s="16"/>
      <c r="B146" s="21">
        <v>300000.01</v>
      </c>
      <c r="C146" s="17">
        <v>500000</v>
      </c>
      <c r="D146" s="10"/>
      <c r="E146" s="23">
        <v>300000.01</v>
      </c>
      <c r="F146" s="20">
        <v>500000</v>
      </c>
      <c r="G146" s="8">
        <f t="shared" si="47"/>
        <v>3.9231667044967171</v>
      </c>
      <c r="H146" s="8">
        <f t="shared" si="48"/>
        <v>141957.4987846748</v>
      </c>
      <c r="J146" s="23">
        <v>300000.01</v>
      </c>
      <c r="K146" s="20">
        <v>500000</v>
      </c>
      <c r="L146" s="8">
        <v>3.3347090000000001</v>
      </c>
      <c r="M146" s="84">
        <v>120664.5</v>
      </c>
      <c r="P146" s="39">
        <f t="shared" si="49"/>
        <v>3.0265818884</v>
      </c>
      <c r="Q146" s="39">
        <f t="shared" si="50"/>
        <v>0.89658481609671692</v>
      </c>
    </row>
    <row r="147" spans="1:19">
      <c r="A147" s="16"/>
      <c r="B147" s="21">
        <v>500000.01</v>
      </c>
      <c r="C147" s="17">
        <v>1000000</v>
      </c>
      <c r="D147" s="10"/>
      <c r="E147" s="23">
        <v>500000.01</v>
      </c>
      <c r="F147" s="20">
        <v>1000000</v>
      </c>
      <c r="G147" s="8">
        <f t="shared" si="47"/>
        <v>3.7671663373933297</v>
      </c>
      <c r="H147" s="8">
        <f t="shared" si="48"/>
        <v>156922.00938051022</v>
      </c>
      <c r="J147" s="23">
        <v>500000.01</v>
      </c>
      <c r="K147" s="20">
        <v>1000000</v>
      </c>
      <c r="L147" s="8">
        <v>3.202108</v>
      </c>
      <c r="M147" s="84">
        <v>133384.4</v>
      </c>
      <c r="P147" s="39">
        <f t="shared" si="49"/>
        <v>2.9062332207999999</v>
      </c>
      <c r="Q147" s="39">
        <f t="shared" si="50"/>
        <v>0.86093311659332983</v>
      </c>
    </row>
    <row r="148" spans="1:19">
      <c r="A148" s="16"/>
      <c r="B148" s="21">
        <v>1000000.01</v>
      </c>
      <c r="C148" s="17">
        <v>3000000</v>
      </c>
      <c r="D148" s="10"/>
      <c r="E148" s="23">
        <v>1000000.01</v>
      </c>
      <c r="F148" s="20">
        <v>3000000</v>
      </c>
      <c r="G148" s="8">
        <f t="shared" si="47"/>
        <v>3.6735915287641614</v>
      </c>
      <c r="H148" s="8">
        <f t="shared" si="48"/>
        <v>168937.48821780394</v>
      </c>
      <c r="J148" s="23">
        <v>1000000.01</v>
      </c>
      <c r="K148" s="20">
        <v>3000000</v>
      </c>
      <c r="L148" s="8">
        <v>3.1225689999999999</v>
      </c>
      <c r="M148" s="84">
        <v>143597.60999999999</v>
      </c>
      <c r="P148" s="39">
        <f t="shared" si="49"/>
        <v>2.8340436244</v>
      </c>
      <c r="Q148" s="39">
        <f t="shared" si="50"/>
        <v>0.83954790436416138</v>
      </c>
    </row>
    <row r="149" spans="1:19">
      <c r="A149" s="18" t="s">
        <v>419</v>
      </c>
      <c r="B149" s="21">
        <v>3000000.01</v>
      </c>
      <c r="C149" s="17"/>
      <c r="D149" s="10"/>
      <c r="E149" s="23">
        <v>3000000.01</v>
      </c>
      <c r="F149" s="20"/>
      <c r="G149" s="8">
        <f t="shared" si="47"/>
        <v>3.6313552773076965</v>
      </c>
      <c r="H149" s="8">
        <f>M149*(1+17.646448445628%)</f>
        <v>216355.6774950189</v>
      </c>
      <c r="J149" s="23">
        <v>3000000.01</v>
      </c>
      <c r="K149" s="20"/>
      <c r="L149" s="8">
        <v>3.086668</v>
      </c>
      <c r="M149" s="84">
        <v>183903.28</v>
      </c>
      <c r="P149" s="39">
        <f t="shared" si="49"/>
        <v>2.8014598768000001</v>
      </c>
      <c r="Q149" s="39">
        <f t="shared" si="50"/>
        <v>0.8298954005076965</v>
      </c>
    </row>
    <row r="151" spans="1:19">
      <c r="L151" s="7"/>
      <c r="M151" s="7"/>
      <c r="P151" s="7" t="s">
        <v>417</v>
      </c>
      <c r="Q151" s="7" t="s">
        <v>418</v>
      </c>
    </row>
    <row r="152" spans="1:19">
      <c r="A152" s="16" t="s">
        <v>97</v>
      </c>
      <c r="B152" s="247" t="s">
        <v>420</v>
      </c>
      <c r="C152" s="247"/>
      <c r="D152" s="10"/>
      <c r="E152" s="251" t="s">
        <v>420</v>
      </c>
      <c r="F152" s="251"/>
      <c r="G152" s="249">
        <f>L152*(1+17.646448445628%)</f>
        <v>3.6369964245106647</v>
      </c>
      <c r="H152" s="250"/>
      <c r="J152" s="257" t="s">
        <v>420</v>
      </c>
      <c r="K152" s="258"/>
      <c r="L152" s="249">
        <v>3.0914630000000001</v>
      </c>
      <c r="M152" s="250"/>
      <c r="P152" s="39">
        <f>G152-D152-Q152</f>
        <v>3.0696249822870012</v>
      </c>
      <c r="Q152" s="39">
        <f>G152*0.156</f>
        <v>0.56737144222366365</v>
      </c>
    </row>
    <row r="153" spans="1:19">
      <c r="A153" t="s">
        <v>421</v>
      </c>
      <c r="Q153" s="40"/>
    </row>
    <row r="154" spans="1:19">
      <c r="Q154" s="40"/>
    </row>
    <row r="155" spans="1:19">
      <c r="E155" s="25" t="s">
        <v>438</v>
      </c>
    </row>
    <row r="156" spans="1:19">
      <c r="A156" s="5" t="s">
        <v>20</v>
      </c>
      <c r="B156" s="248" t="s">
        <v>63</v>
      </c>
      <c r="C156" s="248"/>
      <c r="D156" s="248"/>
      <c r="E156" s="5" t="s">
        <v>439</v>
      </c>
      <c r="I156">
        <v>24.7</v>
      </c>
      <c r="N156" s="5" t="s">
        <v>440</v>
      </c>
    </row>
    <row r="157" spans="1:19">
      <c r="A157" t="s">
        <v>414</v>
      </c>
      <c r="D157" s="6" t="s">
        <v>415</v>
      </c>
      <c r="E157" s="255">
        <v>45323</v>
      </c>
      <c r="F157" s="252"/>
      <c r="G157" s="7" t="s">
        <v>17</v>
      </c>
      <c r="H157" s="7" t="s">
        <v>416</v>
      </c>
      <c r="L157" s="7" t="s">
        <v>17</v>
      </c>
      <c r="M157" s="7" t="s">
        <v>416</v>
      </c>
      <c r="P157" s="7" t="s">
        <v>417</v>
      </c>
      <c r="Q157" s="7" t="s">
        <v>418</v>
      </c>
    </row>
    <row r="158" spans="1:19">
      <c r="A158" s="16" t="s">
        <v>93</v>
      </c>
      <c r="B158" s="17">
        <v>0</v>
      </c>
      <c r="C158" s="17">
        <v>8</v>
      </c>
      <c r="D158" s="7"/>
      <c r="E158" s="20">
        <v>0</v>
      </c>
      <c r="F158" s="20">
        <v>8</v>
      </c>
      <c r="G158" s="8">
        <v>0</v>
      </c>
      <c r="H158" s="152">
        <v>52.39</v>
      </c>
      <c r="J158" s="20">
        <v>0</v>
      </c>
      <c r="K158" s="20">
        <v>8</v>
      </c>
      <c r="L158" s="8"/>
      <c r="M158" s="84">
        <v>37.83</v>
      </c>
      <c r="P158" s="60" t="s">
        <v>437</v>
      </c>
      <c r="Q158" s="39">
        <f>G158-L158</f>
        <v>0</v>
      </c>
      <c r="R158">
        <v>0.30105999999999999</v>
      </c>
      <c r="S158" t="s">
        <v>441</v>
      </c>
    </row>
    <row r="159" spans="1:19">
      <c r="A159" s="16"/>
      <c r="B159" s="21">
        <v>8.01</v>
      </c>
      <c r="C159" s="17">
        <v>16</v>
      </c>
      <c r="D159" s="7"/>
      <c r="E159" s="23">
        <v>8.01</v>
      </c>
      <c r="F159" s="20"/>
      <c r="G159" s="8">
        <v>4.5403000000000002</v>
      </c>
      <c r="H159" s="152">
        <v>10.44</v>
      </c>
      <c r="J159" s="23">
        <v>8.01</v>
      </c>
      <c r="K159" s="20">
        <v>16</v>
      </c>
      <c r="L159" s="8">
        <v>3.3418000000000001</v>
      </c>
      <c r="M159" s="84">
        <v>7.86</v>
      </c>
      <c r="N159">
        <f>M159/H159</f>
        <v>0.75287356321839083</v>
      </c>
      <c r="P159" s="39">
        <f>G159-D159-Q159</f>
        <v>3.3418000000000001</v>
      </c>
      <c r="Q159" s="39">
        <f>G159-L159</f>
        <v>1.1985000000000001</v>
      </c>
    </row>
    <row r="160" spans="1:19">
      <c r="A160" s="16"/>
      <c r="B160" s="21">
        <v>16.010000000000002</v>
      </c>
      <c r="C160" s="17">
        <v>55</v>
      </c>
      <c r="D160" s="7"/>
      <c r="E160" s="23">
        <v>16.010000000000002</v>
      </c>
      <c r="F160" s="20">
        <v>55</v>
      </c>
      <c r="G160" s="8">
        <v>4.875</v>
      </c>
      <c r="H160" s="152">
        <v>5.08</v>
      </c>
      <c r="J160" s="23">
        <v>16.010000000000002</v>
      </c>
      <c r="K160" s="20">
        <v>55</v>
      </c>
      <c r="L160" s="8">
        <v>3.5937999999999999</v>
      </c>
      <c r="M160" s="84">
        <v>3.83</v>
      </c>
      <c r="P160" s="39">
        <f>G160-D160-Q160</f>
        <v>3.5937999999999999</v>
      </c>
      <c r="Q160" s="39">
        <f>G160-L160</f>
        <v>1.2812000000000001</v>
      </c>
    </row>
    <row r="161" spans="1:17">
      <c r="A161" s="22" t="s">
        <v>430</v>
      </c>
      <c r="B161" s="21">
        <v>55.01</v>
      </c>
      <c r="C161" s="17"/>
      <c r="D161" s="7"/>
      <c r="E161" s="23">
        <v>55.01</v>
      </c>
      <c r="F161" s="20"/>
      <c r="G161" s="8">
        <v>4.9734999999999996</v>
      </c>
      <c r="H161" s="84">
        <v>0</v>
      </c>
      <c r="J161" s="23">
        <v>55.01</v>
      </c>
      <c r="K161" s="20"/>
      <c r="L161" s="8">
        <v>3.6680000000000001</v>
      </c>
      <c r="M161" s="84"/>
      <c r="P161" s="39">
        <f>G161-D161-Q161</f>
        <v>3.6680000000000001</v>
      </c>
      <c r="Q161" s="39">
        <f>G161-L161</f>
        <v>1.3054999999999994</v>
      </c>
    </row>
    <row r="162" spans="1:17">
      <c r="A162" s="11"/>
      <c r="B162" s="12"/>
      <c r="C162" s="12"/>
      <c r="D162" s="7"/>
    </row>
    <row r="163" spans="1:17">
      <c r="A163" s="5"/>
      <c r="B163" s="12"/>
      <c r="C163" s="12"/>
      <c r="D163" s="7"/>
      <c r="G163" s="7" t="s">
        <v>17</v>
      </c>
      <c r="H163" s="7" t="s">
        <v>416</v>
      </c>
      <c r="L163" s="7" t="s">
        <v>17</v>
      </c>
      <c r="M163" s="7" t="s">
        <v>416</v>
      </c>
      <c r="P163" s="7" t="s">
        <v>417</v>
      </c>
      <c r="Q163" s="7" t="s">
        <v>418</v>
      </c>
    </row>
    <row r="164" spans="1:17">
      <c r="A164" s="16" t="s">
        <v>95</v>
      </c>
      <c r="B164" s="17">
        <v>0</v>
      </c>
      <c r="C164" s="17">
        <v>200</v>
      </c>
      <c r="D164" s="7"/>
      <c r="E164" s="20">
        <v>0</v>
      </c>
      <c r="F164" s="20">
        <v>200</v>
      </c>
      <c r="G164" s="8">
        <v>5.2244999999999999</v>
      </c>
      <c r="H164" s="152">
        <v>92.89</v>
      </c>
      <c r="J164" s="20">
        <v>0</v>
      </c>
      <c r="K164" s="20">
        <v>200</v>
      </c>
      <c r="L164" s="8">
        <v>3.8570000000000002</v>
      </c>
      <c r="M164" s="84">
        <v>69.97</v>
      </c>
      <c r="N164" s="158"/>
      <c r="O164" s="158"/>
      <c r="P164" s="39">
        <f>G164-D164-Q164</f>
        <v>3.8570000000000002</v>
      </c>
      <c r="Q164" s="39">
        <f>G164-L164</f>
        <v>1.3674999999999997</v>
      </c>
    </row>
    <row r="165" spans="1:17">
      <c r="A165" s="16"/>
      <c r="B165" s="21">
        <v>200.01</v>
      </c>
      <c r="C165" s="17">
        <v>1000</v>
      </c>
      <c r="D165" s="7"/>
      <c r="E165" s="23">
        <v>200.01</v>
      </c>
      <c r="F165" s="20">
        <v>1000</v>
      </c>
      <c r="G165" s="8">
        <v>5.6215999999999999</v>
      </c>
      <c r="H165" s="84">
        <v>13.48</v>
      </c>
      <c r="J165" s="23">
        <v>200.01</v>
      </c>
      <c r="K165" s="20">
        <v>1000</v>
      </c>
      <c r="L165" s="8">
        <v>4.1562000000000001</v>
      </c>
      <c r="M165" s="84">
        <v>10.15</v>
      </c>
      <c r="N165" s="158"/>
      <c r="O165" s="158"/>
      <c r="P165" s="39">
        <f>G165-D165-Q165</f>
        <v>4.1562000000000001</v>
      </c>
      <c r="Q165" s="39">
        <f>G165-L165</f>
        <v>1.4653999999999998</v>
      </c>
    </row>
    <row r="166" spans="1:17">
      <c r="A166" s="16"/>
      <c r="B166" s="21">
        <v>1000.01</v>
      </c>
      <c r="C166" s="17">
        <v>5000</v>
      </c>
      <c r="D166" s="7"/>
      <c r="E166" s="23">
        <v>1000.01</v>
      </c>
      <c r="F166" s="20">
        <v>5000</v>
      </c>
      <c r="G166" s="8">
        <v>5.3498999999999999</v>
      </c>
      <c r="H166" s="84">
        <v>285.11</v>
      </c>
      <c r="J166" s="23">
        <v>1000.01</v>
      </c>
      <c r="K166" s="20">
        <v>5000</v>
      </c>
      <c r="L166" s="8">
        <v>3.9516</v>
      </c>
      <c r="M166" s="84">
        <v>214.75</v>
      </c>
      <c r="N166" s="158"/>
      <c r="O166" s="158"/>
      <c r="P166" s="39">
        <f>G166-D166-Q166</f>
        <v>3.9516</v>
      </c>
      <c r="Q166" s="39">
        <f>G166-L166</f>
        <v>1.3982999999999999</v>
      </c>
    </row>
    <row r="167" spans="1:17">
      <c r="A167" s="16"/>
      <c r="B167" s="21">
        <v>5000.01</v>
      </c>
      <c r="C167" s="17">
        <v>15000</v>
      </c>
      <c r="D167" s="7"/>
      <c r="E167" s="23">
        <v>5000.01</v>
      </c>
      <c r="F167" s="20">
        <v>15000</v>
      </c>
      <c r="G167" s="8">
        <v>5.2663000000000002</v>
      </c>
      <c r="H167" s="84">
        <v>703.36</v>
      </c>
      <c r="J167" s="23">
        <v>5000.01</v>
      </c>
      <c r="K167" s="20">
        <v>15000</v>
      </c>
      <c r="L167" s="8">
        <v>3.8885999999999998</v>
      </c>
      <c r="M167" s="84">
        <v>529.79</v>
      </c>
      <c r="N167" s="158"/>
      <c r="O167" s="158"/>
      <c r="P167" s="39">
        <f>G167-D167-Q167</f>
        <v>3.8885999999999998</v>
      </c>
      <c r="Q167" s="39">
        <f>G167-L167</f>
        <v>1.3777000000000004</v>
      </c>
    </row>
    <row r="168" spans="1:17">
      <c r="A168" s="18" t="s">
        <v>419</v>
      </c>
      <c r="B168" s="21">
        <v>15000.01</v>
      </c>
      <c r="C168" s="17"/>
      <c r="D168" s="7"/>
      <c r="E168" s="23">
        <v>15000.01</v>
      </c>
      <c r="F168" s="20"/>
      <c r="G168" s="8">
        <v>4.9946999999999999</v>
      </c>
      <c r="H168" s="84">
        <v>4777.88</v>
      </c>
      <c r="J168" s="23">
        <v>15000.01</v>
      </c>
      <c r="K168" s="20"/>
      <c r="L168" s="8">
        <v>3.6840000000000002</v>
      </c>
      <c r="M168" s="84">
        <v>3598.82</v>
      </c>
      <c r="N168" s="158"/>
      <c r="O168" s="158"/>
      <c r="P168" s="39">
        <f>G168-D168-Q168</f>
        <v>3.6840000000000002</v>
      </c>
      <c r="Q168" s="39">
        <f>G168-L168</f>
        <v>1.3106999999999998</v>
      </c>
    </row>
    <row r="169" spans="1:17">
      <c r="A169" s="11"/>
      <c r="B169" s="12"/>
      <c r="C169" s="12"/>
      <c r="D169" s="7"/>
      <c r="E169" s="13"/>
      <c r="F169" s="13"/>
      <c r="G169" s="14"/>
      <c r="H169" s="15"/>
      <c r="J169" s="13"/>
      <c r="K169" s="13"/>
      <c r="L169" s="14"/>
      <c r="M169" s="15"/>
      <c r="N169" s="158"/>
      <c r="O169" s="158"/>
    </row>
    <row r="170" spans="1:17">
      <c r="A170" s="5"/>
      <c r="B170" s="12"/>
      <c r="C170" s="12"/>
      <c r="D170" s="7"/>
      <c r="G170" s="7" t="s">
        <v>17</v>
      </c>
      <c r="H170" s="7" t="s">
        <v>416</v>
      </c>
      <c r="L170" s="7" t="s">
        <v>17</v>
      </c>
      <c r="M170" s="7" t="s">
        <v>416</v>
      </c>
      <c r="N170" s="158"/>
      <c r="O170" s="158"/>
      <c r="P170" s="7" t="s">
        <v>417</v>
      </c>
      <c r="Q170" s="7" t="s">
        <v>418</v>
      </c>
    </row>
    <row r="171" spans="1:17">
      <c r="A171" s="16" t="s">
        <v>96</v>
      </c>
      <c r="B171" s="17">
        <v>0</v>
      </c>
      <c r="C171" s="17">
        <v>1000</v>
      </c>
      <c r="D171" s="7"/>
      <c r="E171" s="20">
        <v>0</v>
      </c>
      <c r="F171" s="20">
        <v>1000</v>
      </c>
      <c r="G171" s="8">
        <v>5.8346</v>
      </c>
      <c r="H171" s="84">
        <v>112.99</v>
      </c>
      <c r="I171" s="40"/>
      <c r="J171" s="20">
        <v>0</v>
      </c>
      <c r="K171" s="20">
        <v>1000</v>
      </c>
      <c r="L171" s="8">
        <v>4.3167</v>
      </c>
      <c r="M171" s="84">
        <v>85.11</v>
      </c>
      <c r="N171" s="158"/>
      <c r="O171" s="158"/>
      <c r="P171" s="39">
        <f>G171-D171-Q171</f>
        <v>4.3167</v>
      </c>
      <c r="Q171" s="39">
        <f>G171-L171</f>
        <v>1.5179</v>
      </c>
    </row>
    <row r="172" spans="1:17">
      <c r="A172" s="16"/>
      <c r="B172" s="21">
        <v>1000.01</v>
      </c>
      <c r="C172" s="17">
        <v>5000</v>
      </c>
      <c r="D172" s="7"/>
      <c r="E172" s="23">
        <v>1000.01</v>
      </c>
      <c r="F172" s="20">
        <v>5000</v>
      </c>
      <c r="G172" s="8">
        <v>4.7976000000000001</v>
      </c>
      <c r="H172" s="84">
        <v>1150.04</v>
      </c>
      <c r="I172" s="40"/>
      <c r="J172" s="23">
        <v>1000.01</v>
      </c>
      <c r="K172" s="20">
        <v>5000</v>
      </c>
      <c r="L172" s="8">
        <v>3.5333000000000001</v>
      </c>
      <c r="M172" s="84">
        <v>866.24</v>
      </c>
      <c r="N172" s="158"/>
      <c r="O172" s="158"/>
      <c r="P172" s="39">
        <f t="shared" ref="P172:P178" si="51">G172-D172-Q172</f>
        <v>3.5333000000000001</v>
      </c>
      <c r="Q172" s="39">
        <f t="shared" ref="Q172:Q178" si="52">G172-L172</f>
        <v>1.2643</v>
      </c>
    </row>
    <row r="173" spans="1:17">
      <c r="A173" s="16"/>
      <c r="B173" s="21">
        <v>5000.01</v>
      </c>
      <c r="C173" s="17">
        <v>50000</v>
      </c>
      <c r="D173" s="7"/>
      <c r="E173" s="23">
        <v>5000.01</v>
      </c>
      <c r="F173" s="20">
        <v>50000</v>
      </c>
      <c r="G173" s="8">
        <v>3.8734999999999999</v>
      </c>
      <c r="H173" s="84">
        <v>5770.61</v>
      </c>
      <c r="J173" s="23">
        <v>5000.01</v>
      </c>
      <c r="K173" s="20">
        <v>50000</v>
      </c>
      <c r="L173" s="8">
        <v>2.8395000000000001</v>
      </c>
      <c r="M173" s="84">
        <v>4346.57</v>
      </c>
      <c r="N173" s="158"/>
      <c r="O173" s="158"/>
      <c r="P173" s="39">
        <f t="shared" si="51"/>
        <v>2.8395000000000001</v>
      </c>
      <c r="Q173" s="39">
        <f t="shared" si="52"/>
        <v>1.0339999999999998</v>
      </c>
    </row>
    <row r="174" spans="1:17">
      <c r="A174" s="16"/>
      <c r="B174" s="21">
        <v>50000.01</v>
      </c>
      <c r="C174" s="17">
        <v>300000</v>
      </c>
      <c r="D174" s="7"/>
      <c r="E174" s="23">
        <v>50000.01</v>
      </c>
      <c r="F174" s="20">
        <v>300000</v>
      </c>
      <c r="G174" s="8">
        <v>3.8062999999999998</v>
      </c>
      <c r="H174" s="84">
        <v>9128.2900000000009</v>
      </c>
      <c r="J174" s="23">
        <v>50000.01</v>
      </c>
      <c r="K174" s="20">
        <v>300000</v>
      </c>
      <c r="L174" s="8">
        <v>2.7888999999999999</v>
      </c>
      <c r="M174" s="84">
        <v>6875.66</v>
      </c>
      <c r="N174" s="158"/>
      <c r="O174" s="158"/>
      <c r="P174" s="39">
        <f t="shared" si="51"/>
        <v>2.7888999999999999</v>
      </c>
      <c r="Q174" s="39">
        <f t="shared" si="52"/>
        <v>1.0173999999999999</v>
      </c>
    </row>
    <row r="175" spans="1:17">
      <c r="A175" s="16"/>
      <c r="B175" s="21">
        <v>300000.01</v>
      </c>
      <c r="C175" s="17">
        <v>500000</v>
      </c>
      <c r="D175" s="7"/>
      <c r="E175" s="23">
        <v>300000.01</v>
      </c>
      <c r="F175" s="20">
        <v>500000</v>
      </c>
      <c r="G175" s="8">
        <v>3.7610000000000001</v>
      </c>
      <c r="H175" s="84">
        <v>22721.63</v>
      </c>
      <c r="J175" s="23">
        <v>300000.01</v>
      </c>
      <c r="K175" s="20">
        <v>500000</v>
      </c>
      <c r="L175" s="8">
        <v>2.7547999999999999</v>
      </c>
      <c r="M175" s="84">
        <v>17114.5</v>
      </c>
      <c r="N175" s="158"/>
      <c r="O175" s="158"/>
      <c r="P175" s="39">
        <f t="shared" si="51"/>
        <v>2.7547999999999999</v>
      </c>
      <c r="Q175" s="39">
        <f t="shared" si="52"/>
        <v>1.0062000000000002</v>
      </c>
    </row>
    <row r="176" spans="1:17">
      <c r="A176" s="16"/>
      <c r="B176" s="21">
        <v>500000.01</v>
      </c>
      <c r="C176" s="17">
        <v>1000000</v>
      </c>
      <c r="D176" s="7"/>
      <c r="E176" s="23">
        <v>500000.01</v>
      </c>
      <c r="F176" s="20">
        <v>1000000</v>
      </c>
      <c r="G176" s="8">
        <v>3.7159</v>
      </c>
      <c r="H176" s="84">
        <v>45261.02</v>
      </c>
      <c r="J176" s="23">
        <v>500000.01</v>
      </c>
      <c r="K176" s="20">
        <v>1000000</v>
      </c>
      <c r="L176" s="8">
        <v>2.7208000000000001</v>
      </c>
      <c r="M176" s="84">
        <v>34091.730000000003</v>
      </c>
      <c r="N176" s="158"/>
      <c r="O176" s="158"/>
      <c r="P176" s="39">
        <f t="shared" si="51"/>
        <v>2.7208000000000001</v>
      </c>
      <c r="Q176" s="39">
        <f t="shared" si="52"/>
        <v>0.99509999999999987</v>
      </c>
    </row>
    <row r="177" spans="1:18">
      <c r="A177" s="16"/>
      <c r="B177" s="33" t="s">
        <v>442</v>
      </c>
      <c r="C177" s="17">
        <v>10000000</v>
      </c>
      <c r="D177" s="7"/>
      <c r="E177" s="23">
        <v>1000000.01</v>
      </c>
      <c r="F177" s="20">
        <v>10000000</v>
      </c>
      <c r="G177" s="8">
        <v>3.6934999999999998</v>
      </c>
      <c r="H177" s="84">
        <v>67800.399999999994</v>
      </c>
      <c r="I177" s="40"/>
      <c r="J177" s="61" t="s">
        <v>442</v>
      </c>
      <c r="K177" s="20">
        <v>10000000</v>
      </c>
      <c r="L177" s="8">
        <v>2.7038000000000002</v>
      </c>
      <c r="M177" s="84">
        <v>51068.959999999999</v>
      </c>
      <c r="N177" s="158"/>
      <c r="O177" s="158"/>
      <c r="P177" s="39">
        <f t="shared" si="51"/>
        <v>2.7038000000000002</v>
      </c>
      <c r="Q177" s="39">
        <f t="shared" si="52"/>
        <v>0.98969999999999958</v>
      </c>
    </row>
    <row r="178" spans="1:18">
      <c r="A178" s="18" t="s">
        <v>419</v>
      </c>
      <c r="B178" s="21">
        <v>10000000.01</v>
      </c>
      <c r="C178" s="17"/>
      <c r="D178" s="7"/>
      <c r="E178" s="23">
        <v>10000000.01</v>
      </c>
      <c r="F178" s="20"/>
      <c r="G178" s="8">
        <v>3.6320999999999999</v>
      </c>
      <c r="H178" s="84">
        <v>681243.52</v>
      </c>
      <c r="I178" s="40"/>
      <c r="J178" s="23">
        <v>10000000.01</v>
      </c>
      <c r="K178" s="20"/>
      <c r="L178" s="8">
        <v>2.6576</v>
      </c>
      <c r="M178" s="84">
        <v>513129.65</v>
      </c>
      <c r="N178" s="158"/>
      <c r="O178" s="158"/>
      <c r="P178" s="39">
        <f t="shared" si="51"/>
        <v>2.6576</v>
      </c>
      <c r="Q178" s="39">
        <f t="shared" si="52"/>
        <v>0.97449999999999992</v>
      </c>
    </row>
    <row r="180" spans="1:18">
      <c r="L180" s="7"/>
      <c r="M180" s="7"/>
      <c r="P180" s="7" t="s">
        <v>417</v>
      </c>
      <c r="Q180" s="7" t="s">
        <v>418</v>
      </c>
    </row>
    <row r="181" spans="1:18">
      <c r="A181" s="16" t="s">
        <v>97</v>
      </c>
      <c r="B181" s="247" t="s">
        <v>420</v>
      </c>
      <c r="C181" s="247"/>
      <c r="D181" s="7"/>
      <c r="E181" s="251" t="s">
        <v>420</v>
      </c>
      <c r="F181" s="251"/>
      <c r="G181" s="8">
        <v>3.5670999999999999</v>
      </c>
      <c r="H181" s="160">
        <v>6101.86</v>
      </c>
      <c r="J181" s="257" t="s">
        <v>420</v>
      </c>
      <c r="K181" s="258"/>
      <c r="L181" s="8">
        <v>0.187</v>
      </c>
      <c r="M181" s="161">
        <v>6101.86</v>
      </c>
      <c r="N181" s="40"/>
      <c r="P181" s="39">
        <f>G181-D181-Q181</f>
        <v>0.18699999999999983</v>
      </c>
      <c r="Q181" s="39">
        <f>G181-L181</f>
        <v>3.3801000000000001</v>
      </c>
    </row>
    <row r="182" spans="1:18">
      <c r="A182" t="s">
        <v>421</v>
      </c>
      <c r="Q182" s="40"/>
    </row>
    <row r="184" spans="1:18">
      <c r="E184" s="25" t="s">
        <v>443</v>
      </c>
    </row>
    <row r="185" spans="1:18">
      <c r="A185" s="5" t="s">
        <v>20</v>
      </c>
      <c r="B185" s="248" t="s">
        <v>53</v>
      </c>
      <c r="C185" s="248"/>
      <c r="D185" s="248"/>
      <c r="E185" s="5" t="s">
        <v>444</v>
      </c>
      <c r="N185" s="5" t="s">
        <v>445</v>
      </c>
      <c r="R185" s="63" t="s">
        <v>446</v>
      </c>
    </row>
    <row r="186" spans="1:18">
      <c r="A186" t="s">
        <v>414</v>
      </c>
      <c r="C186" s="62"/>
      <c r="D186" s="6" t="s">
        <v>415</v>
      </c>
      <c r="E186" s="255">
        <v>45323</v>
      </c>
      <c r="F186" s="252"/>
      <c r="G186" s="7" t="s">
        <v>17</v>
      </c>
      <c r="H186" s="7" t="s">
        <v>416</v>
      </c>
      <c r="L186" s="7" t="s">
        <v>17</v>
      </c>
      <c r="M186" s="7" t="s">
        <v>416</v>
      </c>
      <c r="P186" s="7" t="s">
        <v>417</v>
      </c>
      <c r="Q186" s="7" t="s">
        <v>418</v>
      </c>
      <c r="R186" s="35" t="s">
        <v>447</v>
      </c>
    </row>
    <row r="187" spans="1:18">
      <c r="A187" s="16" t="s">
        <v>93</v>
      </c>
      <c r="B187" s="17">
        <v>0</v>
      </c>
      <c r="C187" s="17">
        <v>1</v>
      </c>
      <c r="D187" s="7"/>
      <c r="E187" s="20">
        <v>0</v>
      </c>
      <c r="F187" s="20">
        <v>1</v>
      </c>
      <c r="G187" s="8">
        <v>0</v>
      </c>
      <c r="H187" s="218">
        <v>31.805</v>
      </c>
      <c r="J187" s="20">
        <v>0</v>
      </c>
      <c r="K187" s="20">
        <v>1</v>
      </c>
      <c r="L187" s="8">
        <f>I187</f>
        <v>0</v>
      </c>
      <c r="M187" s="84">
        <v>25.414200000000001</v>
      </c>
      <c r="P187" s="39">
        <v>0</v>
      </c>
      <c r="Q187" s="39">
        <f t="shared" ref="Q187:Q192" si="53">G187-L187</f>
        <v>0</v>
      </c>
      <c r="R187">
        <v>2.6758000000000002</v>
      </c>
    </row>
    <row r="188" spans="1:18">
      <c r="A188" s="16"/>
      <c r="B188" s="21">
        <v>1.01</v>
      </c>
      <c r="C188" s="17">
        <v>7</v>
      </c>
      <c r="D188" s="7"/>
      <c r="E188" s="23">
        <v>1.01</v>
      </c>
      <c r="F188" s="20">
        <v>7</v>
      </c>
      <c r="G188" s="8">
        <v>9.3514289999999995</v>
      </c>
      <c r="H188" s="219">
        <v>18.680192000000002</v>
      </c>
      <c r="I188" s="40"/>
      <c r="J188" s="23">
        <v>1.01</v>
      </c>
      <c r="K188" s="20">
        <v>7</v>
      </c>
      <c r="L188" s="8">
        <v>7.6154999999999999</v>
      </c>
      <c r="M188" s="84">
        <v>14.9267</v>
      </c>
      <c r="N188" s="40"/>
      <c r="P188" s="39">
        <f>G188-D188-Q188</f>
        <v>7.6154999999999999</v>
      </c>
      <c r="Q188" s="39">
        <f t="shared" si="53"/>
        <v>1.7359289999999996</v>
      </c>
      <c r="R188" s="35" t="s">
        <v>448</v>
      </c>
    </row>
    <row r="189" spans="1:18">
      <c r="A189" s="16"/>
      <c r="B189" s="21">
        <v>7.01</v>
      </c>
      <c r="C189" s="17">
        <v>16</v>
      </c>
      <c r="D189" s="7"/>
      <c r="E189" s="23">
        <v>7.01</v>
      </c>
      <c r="F189" s="20">
        <v>16</v>
      </c>
      <c r="G189" s="8">
        <v>8.2578820000000004</v>
      </c>
      <c r="H189" s="219">
        <v>29.401653</v>
      </c>
      <c r="I189" s="40"/>
      <c r="J189" s="23">
        <v>7.01</v>
      </c>
      <c r="K189" s="20">
        <v>16</v>
      </c>
      <c r="L189" s="8">
        <v>6.7416999999999998</v>
      </c>
      <c r="M189" s="84">
        <v>23.4938</v>
      </c>
      <c r="O189" s="40"/>
      <c r="P189" s="39">
        <f>G189-D189-Q189</f>
        <v>6.7416999999999998</v>
      </c>
      <c r="Q189" s="39">
        <f t="shared" si="53"/>
        <v>1.5161820000000006</v>
      </c>
      <c r="R189" s="35">
        <v>0.38979999999999998</v>
      </c>
    </row>
    <row r="190" spans="1:18">
      <c r="A190" s="18"/>
      <c r="B190" s="21">
        <v>16.010000000000002</v>
      </c>
      <c r="C190" s="17">
        <v>41</v>
      </c>
      <c r="D190" s="7"/>
      <c r="E190" s="23">
        <v>16.010000000000002</v>
      </c>
      <c r="F190" s="20">
        <v>41</v>
      </c>
      <c r="G190" s="8">
        <v>8.0672979999999992</v>
      </c>
      <c r="H190" s="219">
        <v>33.350090000000002</v>
      </c>
      <c r="I190" s="40"/>
      <c r="J190" s="23">
        <v>16.010000000000002</v>
      </c>
      <c r="K190" s="20">
        <v>41</v>
      </c>
      <c r="L190" s="8">
        <v>6.5894000000000004</v>
      </c>
      <c r="M190" s="84">
        <v>26.648800000000001</v>
      </c>
      <c r="P190" s="39">
        <f>G190-D190-Q190</f>
        <v>6.5894000000000004</v>
      </c>
      <c r="Q190" s="39">
        <f t="shared" si="53"/>
        <v>1.4778979999999988</v>
      </c>
    </row>
    <row r="191" spans="1:18">
      <c r="A191" s="18"/>
      <c r="B191" s="21">
        <v>41.01</v>
      </c>
      <c r="C191" s="17">
        <v>200</v>
      </c>
      <c r="D191" s="7"/>
      <c r="E191" s="23">
        <v>41.01</v>
      </c>
      <c r="F191" s="20">
        <v>200</v>
      </c>
      <c r="G191" s="8">
        <v>7.5743070000000001</v>
      </c>
      <c r="H191" s="219">
        <v>51.309265000000003</v>
      </c>
      <c r="J191" s="23">
        <v>41.01</v>
      </c>
      <c r="K191" s="20">
        <v>200</v>
      </c>
      <c r="L191" s="8">
        <v>6.1955</v>
      </c>
      <c r="M191" s="84">
        <v>40.999299999999998</v>
      </c>
      <c r="P191" s="39">
        <f>G191-D191-Q191</f>
        <v>6.1955</v>
      </c>
      <c r="Q191" s="39">
        <f t="shared" si="53"/>
        <v>1.3788070000000001</v>
      </c>
    </row>
    <row r="192" spans="1:18">
      <c r="A192" s="22" t="s">
        <v>430</v>
      </c>
      <c r="B192" s="21">
        <v>200.01</v>
      </c>
      <c r="C192" s="17"/>
      <c r="D192" s="7"/>
      <c r="E192" s="23">
        <v>200.01</v>
      </c>
      <c r="F192" s="20"/>
      <c r="G192" s="8">
        <v>7.3292510000000002</v>
      </c>
      <c r="H192" s="219">
        <v>100.340153</v>
      </c>
      <c r="J192" s="23">
        <v>200.01</v>
      </c>
      <c r="K192" s="20"/>
      <c r="L192" s="8">
        <v>5.9996999999999998</v>
      </c>
      <c r="M192" s="84">
        <v>80.178100000000001</v>
      </c>
      <c r="P192" s="39">
        <f>G192-D192-Q192</f>
        <v>5.9996999999999998</v>
      </c>
      <c r="Q192" s="39">
        <f t="shared" si="53"/>
        <v>1.3295510000000004</v>
      </c>
    </row>
    <row r="193" spans="1:17">
      <c r="A193" s="11"/>
      <c r="B193" s="12"/>
      <c r="C193" s="12"/>
      <c r="D193" s="7"/>
    </row>
    <row r="194" spans="1:17">
      <c r="A194" s="5"/>
      <c r="B194" s="12"/>
      <c r="C194" s="12"/>
      <c r="D194" s="7"/>
      <c r="G194" s="7" t="s">
        <v>17</v>
      </c>
      <c r="H194" s="7" t="s">
        <v>416</v>
      </c>
      <c r="L194" s="7" t="s">
        <v>17</v>
      </c>
      <c r="M194" s="7" t="s">
        <v>416</v>
      </c>
      <c r="P194" s="7" t="s">
        <v>417</v>
      </c>
      <c r="Q194" s="7" t="s">
        <v>418</v>
      </c>
    </row>
    <row r="195" spans="1:17">
      <c r="A195" s="16" t="s">
        <v>95</v>
      </c>
      <c r="B195" s="17">
        <v>0</v>
      </c>
      <c r="C195" s="17">
        <v>50</v>
      </c>
      <c r="D195" s="7"/>
      <c r="E195" s="20">
        <v>0</v>
      </c>
      <c r="F195" s="20">
        <v>50</v>
      </c>
      <c r="G195" s="8">
        <v>7.5857020000000004</v>
      </c>
      <c r="H195" s="84">
        <v>102.477784</v>
      </c>
      <c r="J195" s="20">
        <v>0</v>
      </c>
      <c r="K195" s="20">
        <v>50</v>
      </c>
      <c r="L195" s="8">
        <v>6.0579000000000001</v>
      </c>
      <c r="M195" s="84">
        <v>81.838200000000001</v>
      </c>
      <c r="N195" s="40"/>
      <c r="P195" s="39">
        <f>G195-D195-Q195</f>
        <v>6.0579000000000001</v>
      </c>
      <c r="Q195" s="39">
        <f>G195-L195</f>
        <v>1.5278020000000003</v>
      </c>
    </row>
    <row r="196" spans="1:17">
      <c r="A196" s="16"/>
      <c r="B196" s="21">
        <v>50.01</v>
      </c>
      <c r="C196" s="17">
        <v>150</v>
      </c>
      <c r="D196" s="7"/>
      <c r="E196" s="23">
        <v>50.01</v>
      </c>
      <c r="F196" s="20">
        <v>150</v>
      </c>
      <c r="G196" s="8">
        <v>7.5262219999999997</v>
      </c>
      <c r="H196" s="84">
        <v>105.39065100000001</v>
      </c>
      <c r="J196" s="23">
        <v>50.01</v>
      </c>
      <c r="K196" s="20">
        <v>150</v>
      </c>
      <c r="L196" s="8">
        <v>6.0103999999999997</v>
      </c>
      <c r="M196" s="84">
        <v>84.164400000000001</v>
      </c>
      <c r="P196" s="39">
        <f t="shared" ref="P196:P203" si="54">G196-D196-Q196</f>
        <v>6.0103999999999997</v>
      </c>
      <c r="Q196" s="39">
        <f>G196-L196</f>
        <v>1.515822</v>
      </c>
    </row>
    <row r="197" spans="1:17">
      <c r="A197" s="16"/>
      <c r="B197" s="21">
        <v>150.01</v>
      </c>
      <c r="C197" s="17">
        <v>300</v>
      </c>
      <c r="D197" s="7"/>
      <c r="E197" s="23">
        <v>150.01</v>
      </c>
      <c r="F197" s="20">
        <v>300</v>
      </c>
      <c r="G197" s="8">
        <v>7.2283239999999997</v>
      </c>
      <c r="H197" s="84">
        <v>149.08328499999999</v>
      </c>
      <c r="J197" s="23">
        <v>150.01</v>
      </c>
      <c r="K197" s="20">
        <v>300</v>
      </c>
      <c r="L197" s="8">
        <v>5.7725</v>
      </c>
      <c r="M197" s="84">
        <v>119.05710000000001</v>
      </c>
      <c r="P197" s="39">
        <f t="shared" si="54"/>
        <v>5.7725</v>
      </c>
      <c r="Q197" s="39">
        <f t="shared" ref="Q197:Q203" si="55">G197-L197</f>
        <v>1.4558239999999998</v>
      </c>
    </row>
    <row r="198" spans="1:17">
      <c r="A198" s="16"/>
      <c r="B198" s="21">
        <v>300.01</v>
      </c>
      <c r="C198" s="17">
        <v>600</v>
      </c>
      <c r="D198" s="7"/>
      <c r="E198" s="23">
        <v>300.01</v>
      </c>
      <c r="F198" s="20">
        <v>600</v>
      </c>
      <c r="G198" s="8">
        <v>6.673724</v>
      </c>
      <c r="H198" s="84">
        <v>316.14315199999999</v>
      </c>
      <c r="J198" s="23">
        <v>300.01</v>
      </c>
      <c r="K198" s="20">
        <v>600</v>
      </c>
      <c r="L198" s="8">
        <v>5.3296000000000001</v>
      </c>
      <c r="M198" s="84">
        <v>252.47020000000001</v>
      </c>
      <c r="P198" s="39">
        <f>G198-D198-Q198</f>
        <v>5.3296000000000001</v>
      </c>
      <c r="Q198" s="39">
        <f t="shared" si="55"/>
        <v>1.3441239999999999</v>
      </c>
    </row>
    <row r="199" spans="1:17">
      <c r="A199" s="16"/>
      <c r="B199" s="21">
        <v>600.01</v>
      </c>
      <c r="C199" s="17">
        <v>1000</v>
      </c>
      <c r="D199" s="7"/>
      <c r="E199" s="23">
        <v>600.01</v>
      </c>
      <c r="F199" s="20">
        <v>1000</v>
      </c>
      <c r="G199" s="8">
        <v>6.6136189999999999</v>
      </c>
      <c r="H199" s="84">
        <v>350.26484699999997</v>
      </c>
      <c r="J199" s="23">
        <v>600.01</v>
      </c>
      <c r="K199" s="20">
        <v>1000</v>
      </c>
      <c r="L199" s="8">
        <v>5.2816000000000001</v>
      </c>
      <c r="M199" s="84">
        <v>279.71960000000001</v>
      </c>
      <c r="P199" s="39">
        <f t="shared" si="54"/>
        <v>5.2816000000000001</v>
      </c>
      <c r="Q199" s="39">
        <f t="shared" si="55"/>
        <v>1.3320189999999998</v>
      </c>
    </row>
    <row r="200" spans="1:17">
      <c r="A200" s="18"/>
      <c r="B200" s="21">
        <v>1000.01</v>
      </c>
      <c r="C200" s="17">
        <v>2000</v>
      </c>
      <c r="D200" s="7"/>
      <c r="E200" s="23">
        <v>1000.01</v>
      </c>
      <c r="F200" s="20">
        <v>2000</v>
      </c>
      <c r="G200" s="8">
        <v>5.8859659999999998</v>
      </c>
      <c r="H200" s="84">
        <v>1076.2854500000001</v>
      </c>
      <c r="J200" s="23">
        <v>1000.01</v>
      </c>
      <c r="K200" s="20">
        <v>2000</v>
      </c>
      <c r="L200" s="8">
        <v>4.7004999999999999</v>
      </c>
      <c r="M200" s="84">
        <v>859.51570000000004</v>
      </c>
      <c r="P200" s="39">
        <f t="shared" si="54"/>
        <v>4.7004999999999999</v>
      </c>
      <c r="Q200" s="39">
        <f t="shared" si="55"/>
        <v>1.1854659999999999</v>
      </c>
    </row>
    <row r="201" spans="1:17">
      <c r="A201" s="18"/>
      <c r="B201" s="21">
        <v>2000.01</v>
      </c>
      <c r="C201" s="17">
        <v>5000</v>
      </c>
      <c r="D201" s="7"/>
      <c r="E201" s="23">
        <v>2000.01</v>
      </c>
      <c r="F201" s="20">
        <v>5000</v>
      </c>
      <c r="G201" s="8">
        <v>4.5765399999999996</v>
      </c>
      <c r="H201" s="84">
        <v>1455.460462</v>
      </c>
      <c r="J201" s="23">
        <v>2000.01</v>
      </c>
      <c r="K201" s="20">
        <v>5000</v>
      </c>
      <c r="L201" s="8">
        <v>3.6547999999999998</v>
      </c>
      <c r="M201" s="84">
        <v>1162.3227999999999</v>
      </c>
      <c r="P201" s="39">
        <f t="shared" si="54"/>
        <v>3.6547999999999998</v>
      </c>
      <c r="Q201" s="39">
        <f t="shared" si="55"/>
        <v>0.92173999999999978</v>
      </c>
    </row>
    <row r="202" spans="1:17">
      <c r="A202" s="18"/>
      <c r="B202" s="21">
        <v>5000.01</v>
      </c>
      <c r="C202" s="17">
        <v>15000</v>
      </c>
      <c r="D202" s="7"/>
      <c r="E202" s="23">
        <v>5000.01</v>
      </c>
      <c r="F202" s="20">
        <v>15000</v>
      </c>
      <c r="G202" s="8">
        <v>4.4647189999999997</v>
      </c>
      <c r="H202" s="84">
        <v>2014.1740130000001</v>
      </c>
      <c r="J202" s="23">
        <v>5000.01</v>
      </c>
      <c r="K202" s="20">
        <v>15000</v>
      </c>
      <c r="L202" s="8">
        <v>3.5655000000000001</v>
      </c>
      <c r="M202" s="84">
        <v>1608.5083999999999</v>
      </c>
      <c r="P202" s="39">
        <f t="shared" si="54"/>
        <v>3.5655000000000001</v>
      </c>
      <c r="Q202" s="39">
        <f t="shared" si="55"/>
        <v>0.89921899999999955</v>
      </c>
    </row>
    <row r="203" spans="1:17">
      <c r="A203" s="18"/>
      <c r="B203" s="21">
        <v>15000.01</v>
      </c>
      <c r="C203" s="17">
        <v>25000</v>
      </c>
      <c r="D203" s="7"/>
      <c r="E203" s="23">
        <v>15000.01</v>
      </c>
      <c r="F203" s="20">
        <v>25000</v>
      </c>
      <c r="G203" s="8">
        <v>4.3743100000000004</v>
      </c>
      <c r="H203" s="84">
        <v>3373.0496699999999</v>
      </c>
      <c r="J203" s="23">
        <v>15000.01</v>
      </c>
      <c r="K203" s="20">
        <v>25000</v>
      </c>
      <c r="L203" s="8">
        <v>3.4933000000000001</v>
      </c>
      <c r="M203" s="84">
        <v>2693.6990999999998</v>
      </c>
      <c r="P203" s="39">
        <f t="shared" si="54"/>
        <v>3.4933000000000001</v>
      </c>
      <c r="Q203" s="39">
        <f t="shared" si="55"/>
        <v>0.88101000000000029</v>
      </c>
    </row>
    <row r="204" spans="1:17">
      <c r="A204" s="18" t="s">
        <v>419</v>
      </c>
      <c r="B204" s="21">
        <v>25000.01</v>
      </c>
      <c r="C204" s="17"/>
      <c r="D204" s="7"/>
      <c r="E204" s="23">
        <v>25000.01</v>
      </c>
      <c r="F204" s="20"/>
      <c r="G204" s="8">
        <v>4.1909879999999999</v>
      </c>
      <c r="H204" s="84">
        <v>7954.2205240000003</v>
      </c>
      <c r="J204" s="23">
        <v>25000.01</v>
      </c>
      <c r="K204" s="20"/>
      <c r="L204" s="8">
        <v>3.3469000000000002</v>
      </c>
      <c r="M204" s="84">
        <v>6352.1971999999996</v>
      </c>
      <c r="P204" s="39">
        <f>G204-D204-Q204</f>
        <v>3.3469000000000002</v>
      </c>
      <c r="Q204" s="39">
        <f>G204-L204</f>
        <v>0.84408799999999973</v>
      </c>
    </row>
    <row r="205" spans="1:17">
      <c r="A205" s="11"/>
      <c r="B205" s="12"/>
      <c r="C205" s="12"/>
      <c r="D205" s="7"/>
      <c r="E205" s="13"/>
      <c r="F205" s="13"/>
      <c r="G205" s="14"/>
      <c r="H205" s="15"/>
      <c r="J205" s="13"/>
      <c r="K205" s="13"/>
      <c r="L205" s="14"/>
      <c r="M205" s="15"/>
    </row>
    <row r="206" spans="1:17">
      <c r="A206" s="5"/>
      <c r="B206" s="12"/>
      <c r="C206" s="12"/>
      <c r="D206" s="6"/>
      <c r="E206" s="255"/>
      <c r="F206" s="252"/>
      <c r="G206" s="7" t="s">
        <v>17</v>
      </c>
      <c r="H206" s="7" t="s">
        <v>416</v>
      </c>
      <c r="L206" s="7" t="s">
        <v>17</v>
      </c>
      <c r="M206" s="7" t="s">
        <v>416</v>
      </c>
      <c r="P206" s="7" t="s">
        <v>417</v>
      </c>
      <c r="Q206" s="7" t="s">
        <v>418</v>
      </c>
    </row>
    <row r="207" spans="1:17">
      <c r="A207" s="16" t="s">
        <v>96</v>
      </c>
      <c r="B207" s="17">
        <v>0</v>
      </c>
      <c r="C207" s="17">
        <v>12500</v>
      </c>
      <c r="D207" s="7"/>
      <c r="E207" s="20">
        <v>0</v>
      </c>
      <c r="F207" s="20">
        <v>12500</v>
      </c>
      <c r="G207" s="220">
        <v>5.1523019999999997</v>
      </c>
      <c r="H207" s="9"/>
      <c r="J207" s="20">
        <v>0</v>
      </c>
      <c r="K207" s="20">
        <v>12500</v>
      </c>
      <c r="L207" s="8">
        <v>4.1146000000000003</v>
      </c>
      <c r="M207" s="9"/>
      <c r="P207" s="39">
        <f>G207-D207-Q207</f>
        <v>4.1146000000000003</v>
      </c>
      <c r="Q207" s="39">
        <f>G207-L207</f>
        <v>1.0377019999999995</v>
      </c>
    </row>
    <row r="208" spans="1:17">
      <c r="A208" s="16"/>
      <c r="B208" s="21">
        <v>12500.01</v>
      </c>
      <c r="C208" s="17">
        <v>50000</v>
      </c>
      <c r="D208" s="7"/>
      <c r="E208" s="23">
        <v>12500.01</v>
      </c>
      <c r="F208" s="20">
        <v>50000</v>
      </c>
      <c r="G208" s="220">
        <v>3.5661399999999999</v>
      </c>
      <c r="H208" s="9"/>
      <c r="J208" s="23">
        <v>12500.01</v>
      </c>
      <c r="K208" s="20">
        <v>50000</v>
      </c>
      <c r="L208" s="8">
        <v>2.8479000000000001</v>
      </c>
      <c r="M208" s="9"/>
      <c r="P208" s="39">
        <f>G208-D208-Q208</f>
        <v>2.8479000000000001</v>
      </c>
      <c r="Q208" s="39">
        <f t="shared" ref="Q208:Q215" si="56">G208-L208</f>
        <v>0.71823999999999977</v>
      </c>
    </row>
    <row r="209" spans="1:18">
      <c r="A209" s="16"/>
      <c r="B209" s="21">
        <v>50000.01</v>
      </c>
      <c r="C209" s="17">
        <v>250000</v>
      </c>
      <c r="D209" s="7"/>
      <c r="E209" s="23">
        <v>50000.01</v>
      </c>
      <c r="F209" s="20">
        <v>250000</v>
      </c>
      <c r="G209" s="220">
        <v>3.4382899999999998</v>
      </c>
      <c r="H209" s="9"/>
      <c r="J209" s="23">
        <v>50000.01</v>
      </c>
      <c r="K209" s="20">
        <v>250000</v>
      </c>
      <c r="L209" s="8">
        <v>2.7458</v>
      </c>
      <c r="M209" s="9"/>
      <c r="P209" s="39">
        <f t="shared" ref="P209:P215" si="57">G209-D209-Q209</f>
        <v>2.7458</v>
      </c>
      <c r="Q209" s="39">
        <f t="shared" si="56"/>
        <v>0.69248999999999983</v>
      </c>
    </row>
    <row r="210" spans="1:18">
      <c r="A210" s="16"/>
      <c r="B210" s="21">
        <v>250000.01</v>
      </c>
      <c r="C210" s="17">
        <v>750000</v>
      </c>
      <c r="D210" s="7"/>
      <c r="E210" s="23">
        <v>250000.01</v>
      </c>
      <c r="F210" s="20">
        <v>750000</v>
      </c>
      <c r="G210" s="220">
        <v>3.4603290000000002</v>
      </c>
      <c r="H210" s="9"/>
      <c r="J210" s="23">
        <v>250000.01</v>
      </c>
      <c r="K210" s="20">
        <v>750000</v>
      </c>
      <c r="L210" s="8">
        <v>2.7633999999999999</v>
      </c>
      <c r="M210" s="9"/>
      <c r="P210" s="39">
        <f t="shared" si="57"/>
        <v>2.7633999999999999</v>
      </c>
      <c r="Q210" s="39">
        <f t="shared" si="56"/>
        <v>0.69692900000000035</v>
      </c>
    </row>
    <row r="211" spans="1:18">
      <c r="A211" s="16"/>
      <c r="B211" s="21">
        <v>750000.01</v>
      </c>
      <c r="C211" s="17">
        <v>1500000</v>
      </c>
      <c r="D211" s="7"/>
      <c r="E211" s="23">
        <v>750000.01</v>
      </c>
      <c r="F211" s="20">
        <v>1500000</v>
      </c>
      <c r="G211" s="220">
        <v>3.4291489999999998</v>
      </c>
      <c r="H211" s="9"/>
      <c r="J211" s="23">
        <v>750000.01</v>
      </c>
      <c r="K211" s="20">
        <v>1500000</v>
      </c>
      <c r="L211" s="8">
        <v>2.7385000000000002</v>
      </c>
      <c r="M211" s="9"/>
      <c r="P211" s="39">
        <f t="shared" si="57"/>
        <v>2.7385000000000002</v>
      </c>
      <c r="Q211" s="39">
        <f t="shared" si="56"/>
        <v>0.69064899999999962</v>
      </c>
    </row>
    <row r="212" spans="1:18">
      <c r="A212" s="16"/>
      <c r="B212" s="21">
        <v>1500000.01</v>
      </c>
      <c r="C212" s="17">
        <v>3000000</v>
      </c>
      <c r="D212" s="7"/>
      <c r="E212" s="23">
        <v>1500000.01</v>
      </c>
      <c r="F212" s="20">
        <v>3000000</v>
      </c>
      <c r="G212" s="220">
        <v>3.4185059999999998</v>
      </c>
      <c r="H212" s="9"/>
      <c r="J212" s="23">
        <v>1500000.01</v>
      </c>
      <c r="K212" s="20">
        <v>3000000</v>
      </c>
      <c r="L212" s="8">
        <v>2.73</v>
      </c>
      <c r="M212" s="9"/>
      <c r="P212" s="39">
        <f t="shared" si="57"/>
        <v>2.73</v>
      </c>
      <c r="Q212" s="39">
        <f t="shared" si="56"/>
        <v>0.68850599999999984</v>
      </c>
    </row>
    <row r="213" spans="1:18">
      <c r="A213" s="16"/>
      <c r="B213" s="21">
        <v>3000000.01</v>
      </c>
      <c r="C213" s="17">
        <v>4500000</v>
      </c>
      <c r="D213" s="7"/>
      <c r="E213" s="23">
        <v>3000000.01</v>
      </c>
      <c r="F213" s="20">
        <v>4500000</v>
      </c>
      <c r="G213" s="220">
        <v>3.3388659999999999</v>
      </c>
      <c r="H213" s="9"/>
      <c r="J213" s="23">
        <v>3000000.01</v>
      </c>
      <c r="K213" s="20">
        <v>4500000</v>
      </c>
      <c r="L213" s="8">
        <v>2.6663999999999999</v>
      </c>
      <c r="M213" s="9"/>
      <c r="P213" s="39">
        <f t="shared" si="57"/>
        <v>2.6663999999999999</v>
      </c>
      <c r="Q213" s="39">
        <f t="shared" si="56"/>
        <v>0.67246600000000001</v>
      </c>
    </row>
    <row r="214" spans="1:18">
      <c r="A214" s="16"/>
      <c r="B214" s="21">
        <v>4500000.01</v>
      </c>
      <c r="C214" s="17">
        <v>7000000</v>
      </c>
      <c r="D214" s="7"/>
      <c r="E214" s="23">
        <v>4500000.01</v>
      </c>
      <c r="F214" s="20">
        <v>7000000</v>
      </c>
      <c r="G214" s="220">
        <v>3.2294230000000002</v>
      </c>
      <c r="H214" s="9"/>
      <c r="J214" s="23">
        <v>4500000.01</v>
      </c>
      <c r="K214" s="20">
        <v>7000000</v>
      </c>
      <c r="L214" s="8">
        <v>2.5790000000000002</v>
      </c>
      <c r="M214" s="9"/>
      <c r="P214" s="39">
        <f t="shared" si="57"/>
        <v>2.5790000000000002</v>
      </c>
      <c r="Q214" s="39">
        <f t="shared" si="56"/>
        <v>0.65042299999999997</v>
      </c>
    </row>
    <row r="215" spans="1:18">
      <c r="A215" s="18" t="s">
        <v>419</v>
      </c>
      <c r="B215" s="21">
        <v>7000000.0099999998</v>
      </c>
      <c r="C215" s="17"/>
      <c r="D215" s="7"/>
      <c r="E215" s="23">
        <v>7000000.0099999998</v>
      </c>
      <c r="F215" s="20"/>
      <c r="G215" s="220">
        <v>3.1663130000000002</v>
      </c>
      <c r="H215" s="9"/>
      <c r="J215" s="23">
        <v>7000000.0099999998</v>
      </c>
      <c r="K215" s="20"/>
      <c r="L215" s="8">
        <v>2.5286</v>
      </c>
      <c r="M215" s="9"/>
      <c r="P215" s="39">
        <f t="shared" si="57"/>
        <v>2.5286</v>
      </c>
      <c r="Q215" s="39">
        <f t="shared" si="56"/>
        <v>0.6377130000000002</v>
      </c>
    </row>
    <row r="217" spans="1:18">
      <c r="J217" s="266" t="s">
        <v>449</v>
      </c>
      <c r="K217" s="266"/>
      <c r="L217" s="7"/>
      <c r="M217" s="7"/>
      <c r="P217" s="7" t="s">
        <v>417</v>
      </c>
      <c r="Q217" s="7" t="s">
        <v>418</v>
      </c>
    </row>
    <row r="218" spans="1:18">
      <c r="A218" s="16" t="s">
        <v>97</v>
      </c>
      <c r="B218" s="247" t="s">
        <v>420</v>
      </c>
      <c r="C218" s="247"/>
      <c r="D218" s="7"/>
      <c r="E218" s="251" t="s">
        <v>420</v>
      </c>
      <c r="F218" s="251"/>
      <c r="G218" s="249">
        <v>3.7984010000000001</v>
      </c>
      <c r="H218" s="250"/>
      <c r="I218" s="40"/>
      <c r="J218" s="257" t="s">
        <v>420</v>
      </c>
      <c r="K218" s="258"/>
      <c r="L218" s="249">
        <v>3.2090692600399682</v>
      </c>
      <c r="M218" s="250"/>
      <c r="N218" s="40"/>
      <c r="P218" s="39">
        <f>G218-D218-Q218</f>
        <v>3.2090692600399682</v>
      </c>
      <c r="Q218" s="39">
        <f>G218-L218</f>
        <v>0.58933173996003196</v>
      </c>
      <c r="R218" s="40"/>
    </row>
    <row r="219" spans="1:18">
      <c r="A219" t="s">
        <v>421</v>
      </c>
      <c r="P219" s="40"/>
    </row>
    <row r="221" spans="1:18">
      <c r="E221" s="25"/>
    </row>
    <row r="222" spans="1:18">
      <c r="A222" s="5"/>
      <c r="B222" s="248"/>
      <c r="C222" s="248"/>
      <c r="D222" s="248"/>
      <c r="E222" s="5"/>
      <c r="N222" s="5"/>
    </row>
    <row r="223" spans="1:18">
      <c r="D223" s="27"/>
      <c r="E223" s="255"/>
      <c r="F223" s="255"/>
      <c r="G223" s="7"/>
      <c r="H223" s="7"/>
      <c r="J223" s="255"/>
      <c r="K223" s="255"/>
      <c r="L223" s="7"/>
      <c r="M223" s="7"/>
      <c r="P223" s="7" t="s">
        <v>417</v>
      </c>
      <c r="Q223" s="7" t="s">
        <v>418</v>
      </c>
    </row>
    <row r="224" spans="1:18">
      <c r="A224" s="16"/>
      <c r="B224" s="17"/>
      <c r="C224" s="17"/>
      <c r="D224" s="117"/>
      <c r="E224" s="253"/>
      <c r="F224" s="254"/>
      <c r="G224" s="264"/>
      <c r="H224" s="265"/>
      <c r="I224" s="40"/>
      <c r="J224" s="253"/>
      <c r="K224" s="254"/>
      <c r="L224" s="264"/>
      <c r="M224" s="265"/>
      <c r="N224" s="40"/>
      <c r="P224" s="28">
        <v>2.8029999999999999</v>
      </c>
      <c r="Q224" s="39">
        <f>G224-L224</f>
        <v>0</v>
      </c>
    </row>
    <row r="225" spans="1:17">
      <c r="A225" s="16"/>
      <c r="B225" s="21"/>
      <c r="C225" s="17"/>
      <c r="D225" s="117"/>
      <c r="E225" s="253"/>
      <c r="F225" s="254"/>
      <c r="G225" s="264"/>
      <c r="H225" s="265"/>
      <c r="I225" s="40"/>
      <c r="J225" s="253"/>
      <c r="K225" s="254"/>
      <c r="L225" s="264"/>
      <c r="M225" s="265"/>
      <c r="N225" s="40"/>
      <c r="P225" s="28">
        <v>3.0619000000000001</v>
      </c>
      <c r="Q225" s="39">
        <f>G225-L225</f>
        <v>0</v>
      </c>
    </row>
    <row r="226" spans="1:17">
      <c r="A226" s="11"/>
      <c r="B226" s="12"/>
      <c r="C226" s="12"/>
      <c r="D226" s="117"/>
      <c r="P226" s="7"/>
    </row>
    <row r="227" spans="1:17">
      <c r="A227" s="5"/>
      <c r="B227" s="12"/>
      <c r="C227" s="12"/>
      <c r="D227" s="117"/>
      <c r="G227" s="7"/>
      <c r="H227" s="7"/>
      <c r="L227" s="7"/>
      <c r="M227" s="7"/>
      <c r="P227" s="7" t="s">
        <v>417</v>
      </c>
      <c r="Q227" s="7" t="s">
        <v>418</v>
      </c>
    </row>
    <row r="228" spans="1:17">
      <c r="A228" s="16"/>
      <c r="B228" s="17"/>
      <c r="C228" s="17"/>
      <c r="D228" s="117"/>
      <c r="E228" s="20"/>
      <c r="F228" s="20"/>
      <c r="G228" s="155"/>
      <c r="H228" s="9"/>
      <c r="J228" s="20"/>
      <c r="K228" s="20"/>
      <c r="L228" s="155"/>
      <c r="M228" s="9"/>
      <c r="P228" s="28">
        <v>2.4533999999999998</v>
      </c>
      <c r="Q228" s="59">
        <f>G228-L228</f>
        <v>0</v>
      </c>
    </row>
    <row r="229" spans="1:17">
      <c r="A229" s="16"/>
      <c r="B229" s="21"/>
      <c r="C229" s="17"/>
      <c r="D229" s="117"/>
      <c r="E229" s="23"/>
      <c r="F229" s="20"/>
      <c r="G229" s="155"/>
      <c r="H229" s="9"/>
      <c r="J229" s="23"/>
      <c r="K229" s="20"/>
      <c r="L229" s="155"/>
      <c r="M229" s="9"/>
      <c r="P229" s="28">
        <v>1.7798</v>
      </c>
      <c r="Q229" s="59">
        <f>G229-L229</f>
        <v>0</v>
      </c>
    </row>
    <row r="230" spans="1:17">
      <c r="A230" s="16"/>
      <c r="B230" s="21"/>
      <c r="C230" s="17"/>
      <c r="D230" s="7"/>
      <c r="E230" s="23"/>
      <c r="F230" s="20"/>
      <c r="G230" s="155"/>
      <c r="H230" s="9"/>
      <c r="J230" s="23"/>
      <c r="K230" s="20"/>
      <c r="L230" s="155"/>
      <c r="M230" s="9"/>
      <c r="P230" s="28">
        <v>1.5515000000000001</v>
      </c>
      <c r="Q230" s="59">
        <f>G230-L230</f>
        <v>0</v>
      </c>
    </row>
    <row r="231" spans="1:17">
      <c r="A231" s="18"/>
      <c r="B231" s="21"/>
      <c r="C231" s="17"/>
      <c r="D231" s="7"/>
      <c r="E231" s="23"/>
      <c r="F231" s="20"/>
      <c r="G231" s="155"/>
      <c r="H231" s="9"/>
      <c r="J231" s="23"/>
      <c r="K231" s="20"/>
      <c r="L231" s="155"/>
      <c r="M231" s="9"/>
      <c r="P231" s="28">
        <v>0.83150000000000002</v>
      </c>
      <c r="Q231" s="59">
        <f>G231-L231</f>
        <v>0</v>
      </c>
    </row>
    <row r="232" spans="1:17">
      <c r="A232" s="11"/>
      <c r="B232" s="12"/>
      <c r="C232" s="12"/>
      <c r="D232" s="7"/>
      <c r="E232" s="13"/>
      <c r="F232" s="13"/>
      <c r="G232" s="14"/>
      <c r="H232" s="15"/>
      <c r="J232" s="13"/>
      <c r="K232" s="13"/>
      <c r="L232" s="14"/>
      <c r="M232" s="15"/>
      <c r="P232" s="7"/>
    </row>
    <row r="233" spans="1:17">
      <c r="A233" s="5"/>
      <c r="B233" s="12"/>
      <c r="C233" s="12"/>
      <c r="D233" s="7"/>
      <c r="G233" s="7"/>
      <c r="H233" s="7"/>
      <c r="L233" s="7"/>
      <c r="M233" s="7"/>
      <c r="P233" s="7" t="s">
        <v>417</v>
      </c>
      <c r="Q233" s="7" t="s">
        <v>418</v>
      </c>
    </row>
    <row r="234" spans="1:17">
      <c r="A234" s="16"/>
      <c r="B234" s="17"/>
      <c r="C234" s="17"/>
      <c r="D234" s="7"/>
      <c r="E234" s="20"/>
      <c r="F234" s="20"/>
      <c r="G234" s="8"/>
      <c r="H234" s="9"/>
      <c r="J234" s="20"/>
      <c r="K234" s="20"/>
      <c r="L234" s="8"/>
      <c r="M234" s="9"/>
      <c r="P234" s="28">
        <v>1.5458000000000001</v>
      </c>
      <c r="Q234" s="39">
        <f>G234-L234</f>
        <v>0</v>
      </c>
    </row>
    <row r="235" spans="1:17">
      <c r="A235" s="16"/>
      <c r="B235" s="21"/>
      <c r="C235" s="17"/>
      <c r="D235" s="7"/>
      <c r="E235" s="23"/>
      <c r="F235" s="20"/>
      <c r="G235" s="8"/>
      <c r="H235" s="9"/>
      <c r="J235" s="23"/>
      <c r="K235" s="20"/>
      <c r="L235" s="8"/>
      <c r="M235" s="9"/>
      <c r="P235" s="28">
        <v>1.0984</v>
      </c>
      <c r="Q235" s="39">
        <f t="shared" ref="Q235:Q242" si="58">G235-L235</f>
        <v>0</v>
      </c>
    </row>
    <row r="236" spans="1:17">
      <c r="A236" s="16"/>
      <c r="B236" s="21"/>
      <c r="C236" s="17"/>
      <c r="D236" s="7"/>
      <c r="E236" s="23"/>
      <c r="F236" s="20"/>
      <c r="G236" s="8"/>
      <c r="H236" s="9"/>
      <c r="J236" s="23"/>
      <c r="K236" s="20"/>
      <c r="L236" s="8"/>
      <c r="M236" s="9"/>
      <c r="P236" s="28">
        <v>0.98240000000000005</v>
      </c>
      <c r="Q236" s="39">
        <f t="shared" si="58"/>
        <v>0</v>
      </c>
    </row>
    <row r="237" spans="1:17">
      <c r="A237" s="16"/>
      <c r="B237" s="21"/>
      <c r="C237" s="17"/>
      <c r="D237" s="7"/>
      <c r="E237" s="23"/>
      <c r="F237" s="20"/>
      <c r="G237" s="8"/>
      <c r="H237" s="9"/>
      <c r="J237" s="23"/>
      <c r="K237" s="20"/>
      <c r="L237" s="8"/>
      <c r="M237" s="9"/>
      <c r="P237" s="28">
        <v>0.93049999999999999</v>
      </c>
      <c r="Q237" s="39">
        <f t="shared" si="58"/>
        <v>0</v>
      </c>
    </row>
    <row r="238" spans="1:17">
      <c r="A238" s="16"/>
      <c r="B238" s="21"/>
      <c r="C238" s="17"/>
      <c r="D238" s="7"/>
      <c r="E238" s="23"/>
      <c r="F238" s="20"/>
      <c r="G238" s="8"/>
      <c r="H238" s="9"/>
      <c r="J238" s="23"/>
      <c r="K238" s="20"/>
      <c r="L238" s="8"/>
      <c r="M238" s="9"/>
      <c r="P238" s="28">
        <v>0.89949999999999997</v>
      </c>
      <c r="Q238" s="39">
        <f t="shared" si="58"/>
        <v>0</v>
      </c>
    </row>
    <row r="239" spans="1:17">
      <c r="A239" s="16"/>
      <c r="B239" s="21"/>
      <c r="C239" s="17"/>
      <c r="D239" s="7"/>
      <c r="E239" s="23"/>
      <c r="F239" s="20"/>
      <c r="G239" s="8"/>
      <c r="H239" s="9"/>
      <c r="J239" s="23"/>
      <c r="K239" s="20"/>
      <c r="L239" s="8"/>
      <c r="M239" s="9"/>
      <c r="P239" s="28">
        <v>0.88880000000000003</v>
      </c>
      <c r="Q239" s="39">
        <f t="shared" si="58"/>
        <v>0</v>
      </c>
    </row>
    <row r="240" spans="1:17">
      <c r="A240" s="16"/>
      <c r="B240" s="21"/>
      <c r="C240" s="17"/>
      <c r="D240" s="7"/>
      <c r="E240" s="23"/>
      <c r="F240" s="20"/>
      <c r="G240" s="8"/>
      <c r="H240" s="9"/>
      <c r="J240" s="23"/>
      <c r="K240" s="20"/>
      <c r="L240" s="8"/>
      <c r="M240" s="9"/>
      <c r="P240" s="28">
        <v>0.872</v>
      </c>
      <c r="Q240" s="39">
        <f t="shared" si="58"/>
        <v>0</v>
      </c>
    </row>
    <row r="241" spans="1:17">
      <c r="A241" s="16"/>
      <c r="B241" s="21"/>
      <c r="C241" s="17"/>
      <c r="D241" s="7"/>
      <c r="E241" s="23"/>
      <c r="F241" s="20"/>
      <c r="G241" s="8"/>
      <c r="H241" s="9"/>
      <c r="J241" s="23"/>
      <c r="K241" s="20"/>
      <c r="L241" s="8"/>
      <c r="M241" s="9"/>
      <c r="P241" s="28">
        <v>0.85980000000000001</v>
      </c>
      <c r="Q241" s="39">
        <f t="shared" si="58"/>
        <v>0</v>
      </c>
    </row>
    <row r="242" spans="1:17">
      <c r="A242" s="18"/>
      <c r="B242" s="21"/>
      <c r="C242" s="17"/>
      <c r="D242" s="7"/>
      <c r="E242" s="23"/>
      <c r="F242" s="20"/>
      <c r="G242" s="8"/>
      <c r="H242" s="9"/>
      <c r="J242" s="23"/>
      <c r="K242" s="20"/>
      <c r="L242" s="8"/>
      <c r="M242" s="9"/>
      <c r="P242" s="28">
        <v>0.84030000000000005</v>
      </c>
      <c r="Q242" s="39">
        <f t="shared" si="58"/>
        <v>0</v>
      </c>
    </row>
    <row r="244" spans="1:17">
      <c r="L244" s="7"/>
      <c r="M244" s="7"/>
      <c r="P244" s="7" t="s">
        <v>417</v>
      </c>
      <c r="Q244" s="7" t="s">
        <v>418</v>
      </c>
    </row>
    <row r="245" spans="1:17">
      <c r="A245" s="16"/>
      <c r="B245" s="247"/>
      <c r="C245" s="247"/>
      <c r="D245" s="7"/>
      <c r="E245" s="251"/>
      <c r="F245" s="251"/>
      <c r="G245" s="249"/>
      <c r="H245" s="250"/>
      <c r="I245" s="40"/>
      <c r="J245" s="257"/>
      <c r="K245" s="258"/>
      <c r="L245" s="249"/>
      <c r="M245" s="250"/>
      <c r="N245" s="40"/>
      <c r="P245" s="39">
        <v>0.64459999999999995</v>
      </c>
      <c r="Q245" s="39">
        <f>G245-L245</f>
        <v>0</v>
      </c>
    </row>
    <row r="246" spans="1:17">
      <c r="A246" t="s">
        <v>421</v>
      </c>
      <c r="P246" s="40"/>
    </row>
    <row r="248" spans="1:17">
      <c r="E248" s="25" t="s">
        <v>450</v>
      </c>
    </row>
    <row r="249" spans="1:17">
      <c r="A249" s="5" t="s">
        <v>20</v>
      </c>
      <c r="B249" s="248" t="s">
        <v>64</v>
      </c>
      <c r="C249" s="248"/>
      <c r="D249" s="248"/>
      <c r="E249" s="5" t="s">
        <v>439</v>
      </c>
      <c r="N249" s="5" t="s">
        <v>440</v>
      </c>
      <c r="Q249" s="7"/>
    </row>
    <row r="250" spans="1:17">
      <c r="B250" t="s">
        <v>451</v>
      </c>
      <c r="D250" s="27" t="s">
        <v>415</v>
      </c>
      <c r="E250" s="255">
        <v>45292</v>
      </c>
      <c r="F250" s="252"/>
      <c r="G250" s="7"/>
      <c r="H250" s="7"/>
      <c r="J250" s="255"/>
      <c r="K250" s="255"/>
      <c r="L250" s="7"/>
      <c r="M250" s="7"/>
      <c r="P250" s="7" t="s">
        <v>417</v>
      </c>
      <c r="Q250" s="7" t="s">
        <v>418</v>
      </c>
    </row>
    <row r="251" spans="1:17">
      <c r="A251" s="16" t="s">
        <v>93</v>
      </c>
      <c r="B251" s="17" t="s">
        <v>420</v>
      </c>
      <c r="C251" s="17"/>
      <c r="D251" s="7"/>
      <c r="E251" s="253" t="s">
        <v>420</v>
      </c>
      <c r="F251" s="254"/>
      <c r="G251" s="259">
        <v>7.1505000000000001</v>
      </c>
      <c r="H251" s="260"/>
      <c r="J251" s="253" t="s">
        <v>420</v>
      </c>
      <c r="K251" s="254"/>
      <c r="L251" s="259">
        <v>5.6445942528735635</v>
      </c>
      <c r="M251" s="260"/>
      <c r="P251" s="162">
        <v>2.5800999999999998</v>
      </c>
      <c r="Q251" s="163">
        <v>2.0331000000000001</v>
      </c>
    </row>
    <row r="252" spans="1:17">
      <c r="A252" s="11"/>
      <c r="B252" s="12"/>
      <c r="C252" s="12"/>
      <c r="D252" s="7"/>
      <c r="P252" s="164"/>
      <c r="Q252" s="164"/>
    </row>
    <row r="253" spans="1:17">
      <c r="A253" t="s">
        <v>414</v>
      </c>
      <c r="B253" s="12"/>
      <c r="C253" s="12"/>
      <c r="D253" s="7"/>
      <c r="G253" s="7" t="s">
        <v>17</v>
      </c>
      <c r="H253" s="7" t="s">
        <v>416</v>
      </c>
      <c r="L253" s="7" t="s">
        <v>17</v>
      </c>
      <c r="M253" s="7" t="s">
        <v>416</v>
      </c>
      <c r="P253" s="169" t="s">
        <v>417</v>
      </c>
      <c r="Q253" s="169" t="s">
        <v>418</v>
      </c>
    </row>
    <row r="254" spans="1:17">
      <c r="A254" s="120" t="s">
        <v>95</v>
      </c>
      <c r="B254" s="17">
        <v>0</v>
      </c>
      <c r="C254" s="17">
        <v>150</v>
      </c>
      <c r="D254" s="7"/>
      <c r="E254" s="20">
        <v>0</v>
      </c>
      <c r="F254" s="20">
        <v>150</v>
      </c>
      <c r="G254" s="8">
        <v>8.6441999999999997</v>
      </c>
      <c r="H254" s="9"/>
      <c r="J254" s="20">
        <v>0</v>
      </c>
      <c r="K254" s="20">
        <v>150</v>
      </c>
      <c r="L254" s="8">
        <v>6.7691614942528737</v>
      </c>
      <c r="M254" s="9"/>
      <c r="P254" s="163">
        <v>3.6454</v>
      </c>
      <c r="Q254" s="163">
        <v>2.3801999999999999</v>
      </c>
    </row>
    <row r="255" spans="1:17">
      <c r="A255" s="16"/>
      <c r="B255" s="21">
        <v>150.01</v>
      </c>
      <c r="C255" s="17">
        <v>300</v>
      </c>
      <c r="D255" s="7"/>
      <c r="E255" s="23">
        <v>150.01</v>
      </c>
      <c r="F255" s="20">
        <v>300</v>
      </c>
      <c r="G255" s="8">
        <v>6.4223999999999997</v>
      </c>
      <c r="H255" s="9"/>
      <c r="J255" s="23">
        <v>150.01</v>
      </c>
      <c r="K255" s="20">
        <v>300</v>
      </c>
      <c r="L255" s="8">
        <v>5.0964270114942529</v>
      </c>
      <c r="M255" s="9"/>
      <c r="P255" s="163">
        <v>2.1949000000000001</v>
      </c>
      <c r="Q255" s="163">
        <v>1.9049</v>
      </c>
    </row>
    <row r="256" spans="1:17">
      <c r="A256" s="16"/>
      <c r="B256" s="21">
        <v>300.01</v>
      </c>
      <c r="C256" s="17">
        <v>2100</v>
      </c>
      <c r="D256" s="7"/>
      <c r="E256" s="23">
        <v>300.01</v>
      </c>
      <c r="F256" s="20">
        <v>2100</v>
      </c>
      <c r="G256" s="8">
        <v>6.2445000000000004</v>
      </c>
      <c r="H256" s="9"/>
      <c r="J256" s="23">
        <v>300.01</v>
      </c>
      <c r="K256" s="20">
        <v>2100</v>
      </c>
      <c r="L256" s="8">
        <v>4.9624908045977012</v>
      </c>
      <c r="M256" s="9"/>
      <c r="P256" s="163">
        <v>2.0787</v>
      </c>
      <c r="Q256" s="163">
        <v>1.8669</v>
      </c>
    </row>
    <row r="257" spans="1:22">
      <c r="A257" s="18" t="s">
        <v>419</v>
      </c>
      <c r="B257" s="21">
        <v>2100.0100000000002</v>
      </c>
      <c r="C257" s="17"/>
      <c r="D257" s="7"/>
      <c r="E257" s="23">
        <v>2100.0100000000002</v>
      </c>
      <c r="F257" s="20"/>
      <c r="G257" s="8">
        <v>4.3943000000000003</v>
      </c>
      <c r="H257" s="9"/>
      <c r="J257" s="23">
        <v>2100.0100000000002</v>
      </c>
      <c r="K257" s="20"/>
      <c r="L257" s="8">
        <v>3.5695241379310345</v>
      </c>
      <c r="M257" s="9"/>
      <c r="P257" s="163">
        <v>0.87080000000000002</v>
      </c>
      <c r="Q257" s="163">
        <v>1.4711000000000001</v>
      </c>
    </row>
    <row r="258" spans="1:22">
      <c r="A258" s="11"/>
      <c r="B258" s="12"/>
      <c r="C258" s="12"/>
      <c r="D258" s="7"/>
      <c r="E258" s="13"/>
      <c r="F258" s="13"/>
      <c r="G258" s="14"/>
      <c r="H258" s="15"/>
      <c r="J258" s="13"/>
      <c r="K258" s="13"/>
      <c r="L258" s="14"/>
      <c r="M258" s="15"/>
      <c r="P258" s="164"/>
      <c r="Q258" s="164"/>
    </row>
    <row r="259" spans="1:22">
      <c r="A259" s="11"/>
      <c r="B259" s="12"/>
      <c r="C259" s="12"/>
      <c r="D259" s="7"/>
      <c r="E259" s="5" t="s">
        <v>452</v>
      </c>
      <c r="G259" s="7" t="s">
        <v>17</v>
      </c>
      <c r="H259" s="7" t="s">
        <v>416</v>
      </c>
      <c r="J259" s="5"/>
      <c r="L259" s="7" t="s">
        <v>17</v>
      </c>
      <c r="M259" s="7" t="s">
        <v>416</v>
      </c>
      <c r="P259" s="165" t="s">
        <v>417</v>
      </c>
      <c r="Q259" s="165" t="s">
        <v>418</v>
      </c>
    </row>
    <row r="260" spans="1:22">
      <c r="A260" s="16" t="s">
        <v>95</v>
      </c>
      <c r="B260" s="17">
        <v>0</v>
      </c>
      <c r="C260" s="17">
        <v>150</v>
      </c>
      <c r="D260" s="7"/>
      <c r="E260" s="20">
        <v>0</v>
      </c>
      <c r="F260" s="20">
        <v>150</v>
      </c>
      <c r="G260" s="8">
        <v>8.1530000000000005</v>
      </c>
      <c r="H260" s="9"/>
      <c r="J260" s="20">
        <v>0</v>
      </c>
      <c r="K260" s="20">
        <v>150</v>
      </c>
      <c r="L260" s="8">
        <v>6.3845183908045984</v>
      </c>
      <c r="M260" s="9"/>
      <c r="N260">
        <f>L260/G260</f>
        <v>0.7830882363307492</v>
      </c>
      <c r="P260" s="163">
        <v>3.6454</v>
      </c>
      <c r="Q260" s="163">
        <v>1.8321000000000001</v>
      </c>
    </row>
    <row r="261" spans="1:22">
      <c r="A261" s="16"/>
      <c r="B261" s="21">
        <v>150.01</v>
      </c>
      <c r="C261" s="17">
        <v>300</v>
      </c>
      <c r="D261" s="7"/>
      <c r="E261" s="23">
        <v>150.01</v>
      </c>
      <c r="F261" s="20">
        <v>300</v>
      </c>
      <c r="G261" s="8">
        <v>6.0575000000000001</v>
      </c>
      <c r="H261" s="9"/>
      <c r="J261" s="23">
        <v>150.01</v>
      </c>
      <c r="K261" s="20">
        <v>300</v>
      </c>
      <c r="L261" s="8">
        <v>4.8068718390804595</v>
      </c>
      <c r="M261" s="9"/>
      <c r="P261" s="163">
        <v>2.1949000000000001</v>
      </c>
      <c r="Q261" s="163">
        <v>1.4662999999999999</v>
      </c>
    </row>
    <row r="262" spans="1:22">
      <c r="A262" s="16"/>
      <c r="B262" s="21">
        <v>300.01</v>
      </c>
      <c r="C262" s="17">
        <v>2100</v>
      </c>
      <c r="D262" s="7"/>
      <c r="E262" s="23">
        <v>300.01</v>
      </c>
      <c r="F262" s="20">
        <v>2100</v>
      </c>
      <c r="G262" s="8">
        <v>5.8897000000000004</v>
      </c>
      <c r="H262" s="9"/>
      <c r="J262" s="23">
        <v>300.01</v>
      </c>
      <c r="K262" s="20">
        <v>2100</v>
      </c>
      <c r="L262" s="8">
        <v>4.6805396551724137</v>
      </c>
      <c r="M262" s="9"/>
      <c r="P262" s="163">
        <v>2.0787</v>
      </c>
      <c r="Q262" s="166">
        <v>1.4370000000000001</v>
      </c>
    </row>
    <row r="263" spans="1:22">
      <c r="A263" s="18" t="s">
        <v>419</v>
      </c>
      <c r="B263" s="21">
        <v>2100.0100000000002</v>
      </c>
      <c r="C263" s="17"/>
      <c r="D263" s="7"/>
      <c r="E263" s="23">
        <v>2100.0100000000002</v>
      </c>
      <c r="F263" s="20"/>
      <c r="G263" s="8">
        <v>4.1445999999999996</v>
      </c>
      <c r="H263" s="9"/>
      <c r="J263" s="23">
        <v>2100.0100000000002</v>
      </c>
      <c r="K263" s="20"/>
      <c r="L263" s="8">
        <v>3.3666999999999998</v>
      </c>
      <c r="M263" s="9"/>
      <c r="P263" s="163">
        <v>0.87080000000000002</v>
      </c>
      <c r="Q263" s="163">
        <v>1.1324000000000001</v>
      </c>
    </row>
    <row r="264" spans="1:22">
      <c r="A264" t="s">
        <v>453</v>
      </c>
      <c r="B264" s="12"/>
      <c r="C264" s="12"/>
      <c r="D264" s="7"/>
      <c r="G264" s="7"/>
      <c r="H264" s="7"/>
      <c r="P264" s="164"/>
      <c r="Q264" s="164"/>
    </row>
    <row r="265" spans="1:22">
      <c r="B265" s="12"/>
      <c r="C265" s="12"/>
      <c r="D265" s="7"/>
      <c r="G265" s="7"/>
      <c r="H265" s="7"/>
      <c r="P265" s="164"/>
      <c r="Q265" s="164"/>
    </row>
    <row r="266" spans="1:22">
      <c r="A266" s="118" t="s">
        <v>454</v>
      </c>
      <c r="B266" s="119"/>
      <c r="C266" s="12"/>
      <c r="D266" s="7"/>
      <c r="E266" s="5" t="s">
        <v>455</v>
      </c>
      <c r="N266" s="5" t="s">
        <v>440</v>
      </c>
      <c r="P266" s="164"/>
      <c r="Q266" s="164"/>
    </row>
    <row r="267" spans="1:22" ht="15" thickBot="1">
      <c r="A267" s="31" t="s">
        <v>456</v>
      </c>
      <c r="B267" s="12" t="s">
        <v>457</v>
      </c>
      <c r="C267" s="12"/>
      <c r="D267" s="7"/>
      <c r="E267" t="s">
        <v>458</v>
      </c>
      <c r="G267" s="7" t="s">
        <v>17</v>
      </c>
      <c r="H267" s="7" t="s">
        <v>416</v>
      </c>
      <c r="J267" t="s">
        <v>458</v>
      </c>
      <c r="L267" s="7" t="s">
        <v>17</v>
      </c>
      <c r="M267" s="7" t="s">
        <v>416</v>
      </c>
      <c r="P267" s="165" t="s">
        <v>417</v>
      </c>
      <c r="Q267" s="165" t="s">
        <v>418</v>
      </c>
    </row>
    <row r="268" spans="1:22" ht="15" thickBot="1">
      <c r="A268" s="16" t="s">
        <v>96</v>
      </c>
      <c r="B268" s="17">
        <v>0</v>
      </c>
      <c r="C268" s="17">
        <v>5</v>
      </c>
      <c r="D268" s="7"/>
      <c r="E268" s="20">
        <v>0</v>
      </c>
      <c r="F268" s="20">
        <v>5</v>
      </c>
      <c r="G268" s="8">
        <v>8.2403999999999993</v>
      </c>
      <c r="H268" s="9"/>
      <c r="J268" s="20">
        <v>0</v>
      </c>
      <c r="K268" s="20">
        <v>5</v>
      </c>
      <c r="L268" s="8">
        <v>6.4503195402298896</v>
      </c>
      <c r="M268" s="9"/>
      <c r="N268" s="40"/>
      <c r="P268" s="163">
        <v>3.3742999999999999</v>
      </c>
      <c r="Q268" s="163">
        <v>1.7638</v>
      </c>
      <c r="T268" s="175"/>
      <c r="U268" s="175"/>
      <c r="V268" s="171">
        <v>8.2403999999999993</v>
      </c>
    </row>
    <row r="269" spans="1:22" ht="15" thickBot="1">
      <c r="A269" s="16"/>
      <c r="B269" s="17">
        <v>5.01</v>
      </c>
      <c r="C269" s="17">
        <v>10</v>
      </c>
      <c r="D269" s="7"/>
      <c r="E269" s="23">
        <v>5.01</v>
      </c>
      <c r="F269" s="20">
        <v>10</v>
      </c>
      <c r="G269" s="8">
        <v>6.0881999999999996</v>
      </c>
      <c r="H269" s="9"/>
      <c r="J269" s="23">
        <v>5.01</v>
      </c>
      <c r="K269" s="20">
        <v>10</v>
      </c>
      <c r="L269" s="8">
        <v>4.8299850574712648</v>
      </c>
      <c r="M269" s="9"/>
      <c r="N269" s="40"/>
      <c r="P269" s="163">
        <v>2.0177999999999998</v>
      </c>
      <c r="Q269" s="163">
        <v>1.4217</v>
      </c>
      <c r="S269" s="171">
        <v>6</v>
      </c>
      <c r="T269" s="171" t="s">
        <v>601</v>
      </c>
      <c r="U269" s="171">
        <v>10</v>
      </c>
      <c r="V269" s="171">
        <v>6.0881999999999996</v>
      </c>
    </row>
    <row r="270" spans="1:22" ht="15" thickBot="1">
      <c r="A270" s="16"/>
      <c r="B270" s="21">
        <v>10.01</v>
      </c>
      <c r="C270" s="17">
        <v>70</v>
      </c>
      <c r="D270" s="7"/>
      <c r="E270" s="23">
        <v>10.01</v>
      </c>
      <c r="F270" s="20">
        <v>70</v>
      </c>
      <c r="G270" s="8">
        <v>5.9142000000000001</v>
      </c>
      <c r="H270" s="9"/>
      <c r="J270" s="23">
        <v>10.01</v>
      </c>
      <c r="K270" s="20">
        <v>70</v>
      </c>
      <c r="L270" s="8">
        <v>4.6989850574712646</v>
      </c>
      <c r="M270" s="9"/>
      <c r="N270" s="40"/>
      <c r="P270" s="163">
        <v>1.9081999999999999</v>
      </c>
      <c r="Q270" s="163">
        <v>1.3939999999999999</v>
      </c>
      <c r="S270" s="171">
        <v>11</v>
      </c>
      <c r="T270" s="171" t="s">
        <v>601</v>
      </c>
      <c r="U270" s="171">
        <v>70</v>
      </c>
      <c r="V270" s="171">
        <v>5.9142000000000001</v>
      </c>
    </row>
    <row r="271" spans="1:22" ht="15" thickBot="1">
      <c r="A271" s="16"/>
      <c r="B271" s="21">
        <v>70.010000000000005</v>
      </c>
      <c r="C271" s="17">
        <v>1000</v>
      </c>
      <c r="D271" s="7"/>
      <c r="E271" s="23">
        <v>70.010000000000005</v>
      </c>
      <c r="F271" s="20">
        <v>1000</v>
      </c>
      <c r="G271" s="8">
        <v>3.9308999999999998</v>
      </c>
      <c r="H271" s="9"/>
      <c r="J271" s="23">
        <v>70.010000000000005</v>
      </c>
      <c r="K271" s="20">
        <v>1000</v>
      </c>
      <c r="L271" s="8">
        <v>3.2058109195402302</v>
      </c>
      <c r="M271" s="9"/>
      <c r="N271" s="40"/>
      <c r="P271" s="163">
        <v>0.65820000000000001</v>
      </c>
      <c r="Q271" s="163">
        <v>1.0788</v>
      </c>
      <c r="S271" s="171">
        <v>71</v>
      </c>
      <c r="T271" s="171" t="s">
        <v>601</v>
      </c>
      <c r="U271" s="172">
        <v>1000</v>
      </c>
      <c r="V271" s="171">
        <v>3.9308999999999998</v>
      </c>
    </row>
    <row r="272" spans="1:22" ht="15" thickBot="1">
      <c r="A272" s="16"/>
      <c r="B272" s="21">
        <v>1000.01</v>
      </c>
      <c r="C272" s="17">
        <v>5000</v>
      </c>
      <c r="D272" s="7"/>
      <c r="E272" s="23">
        <v>1000.01</v>
      </c>
      <c r="F272" s="20">
        <v>5000</v>
      </c>
      <c r="G272" s="8">
        <v>3.8090000000000002</v>
      </c>
      <c r="H272" s="9"/>
      <c r="J272" s="23">
        <v>1000.01</v>
      </c>
      <c r="K272" s="20">
        <v>5000</v>
      </c>
      <c r="L272" s="8">
        <v>3.1140356321839082</v>
      </c>
      <c r="M272" s="9"/>
      <c r="P272" s="163">
        <v>0.58140000000000003</v>
      </c>
      <c r="Q272" s="163">
        <v>1.0593999999999999</v>
      </c>
      <c r="S272" s="172">
        <v>1001</v>
      </c>
      <c r="T272" s="171" t="s">
        <v>601</v>
      </c>
      <c r="U272" s="172">
        <v>5000</v>
      </c>
      <c r="V272" s="171">
        <v>3.8090000000000002</v>
      </c>
    </row>
    <row r="273" spans="1:22" ht="15" thickBot="1">
      <c r="A273" s="16"/>
      <c r="B273" s="21">
        <v>5000.01</v>
      </c>
      <c r="C273" s="17">
        <v>10000</v>
      </c>
      <c r="D273" s="7"/>
      <c r="E273" s="23">
        <v>5000.01</v>
      </c>
      <c r="F273" s="20">
        <v>10000</v>
      </c>
      <c r="G273" s="8">
        <v>3.6758999999999999</v>
      </c>
      <c r="H273" s="9"/>
      <c r="J273" s="23">
        <v>5000.01</v>
      </c>
      <c r="K273" s="20">
        <v>10000</v>
      </c>
      <c r="L273" s="8">
        <v>3.0138281609195405</v>
      </c>
      <c r="M273" s="9"/>
      <c r="P273" s="163">
        <v>0.4975</v>
      </c>
      <c r="Q273" s="163">
        <v>1.0383</v>
      </c>
      <c r="S273" s="172">
        <v>5001</v>
      </c>
      <c r="T273" s="171" t="s">
        <v>601</v>
      </c>
      <c r="U273" s="172">
        <v>10000</v>
      </c>
      <c r="V273" s="171">
        <v>3.6758999999999999</v>
      </c>
    </row>
    <row r="274" spans="1:22" ht="15" thickBot="1">
      <c r="A274" s="16"/>
      <c r="B274" s="21">
        <v>10000.01</v>
      </c>
      <c r="C274" s="17">
        <v>25000</v>
      </c>
      <c r="D274" s="7"/>
      <c r="E274" s="23">
        <v>10000.01</v>
      </c>
      <c r="F274" s="20">
        <v>25000</v>
      </c>
      <c r="G274" s="8">
        <v>3.5867</v>
      </c>
      <c r="H274" s="9"/>
      <c r="J274" s="23">
        <v>10000.01</v>
      </c>
      <c r="K274" s="20">
        <v>25000</v>
      </c>
      <c r="L274" s="8">
        <v>2.9465965517241384</v>
      </c>
      <c r="M274" s="9"/>
      <c r="P274" s="163">
        <v>0.44119999999999998</v>
      </c>
      <c r="Q274" s="163">
        <v>1.0241</v>
      </c>
      <c r="S274" s="172">
        <v>10001</v>
      </c>
      <c r="T274" s="171" t="s">
        <v>601</v>
      </c>
      <c r="U274" s="172">
        <v>25000</v>
      </c>
      <c r="V274" s="171">
        <v>3.5867</v>
      </c>
    </row>
    <row r="275" spans="1:22" ht="15" thickBot="1">
      <c r="A275" s="16"/>
      <c r="B275" s="21">
        <v>25000.01</v>
      </c>
      <c r="C275" s="17">
        <v>50000</v>
      </c>
      <c r="D275" s="7"/>
      <c r="E275" s="23">
        <v>25000.01</v>
      </c>
      <c r="F275" s="20">
        <v>50000</v>
      </c>
      <c r="G275" s="8">
        <v>3.524</v>
      </c>
      <c r="H275" s="9"/>
      <c r="J275" s="23">
        <v>25000.01</v>
      </c>
      <c r="K275" s="20">
        <v>50000</v>
      </c>
      <c r="L275" s="8">
        <v>2.8994666666666671</v>
      </c>
      <c r="M275" s="9"/>
      <c r="P275" s="163">
        <v>0.40179999999999999</v>
      </c>
      <c r="Q275" s="163">
        <v>1.0141</v>
      </c>
      <c r="S275" s="172">
        <v>25001</v>
      </c>
      <c r="T275" s="171" t="s">
        <v>601</v>
      </c>
      <c r="U275" s="172">
        <v>50000</v>
      </c>
      <c r="V275" s="171">
        <v>3.524</v>
      </c>
    </row>
    <row r="276" spans="1:22" ht="15" thickBot="1">
      <c r="A276" s="16"/>
      <c r="B276" s="21">
        <v>50000.01</v>
      </c>
      <c r="C276" s="17">
        <v>100000</v>
      </c>
      <c r="D276" s="7"/>
      <c r="E276" s="23">
        <v>50000.01</v>
      </c>
      <c r="F276" s="20">
        <v>100000</v>
      </c>
      <c r="G276" s="8">
        <v>3.4573</v>
      </c>
      <c r="H276" s="9"/>
      <c r="J276" s="23">
        <v>50000.01</v>
      </c>
      <c r="K276" s="20">
        <v>100000</v>
      </c>
      <c r="L276" s="8">
        <v>2.8492500000000005</v>
      </c>
      <c r="M276" s="9"/>
      <c r="P276" s="163">
        <v>0.35970000000000002</v>
      </c>
      <c r="Q276" s="163">
        <v>1.0035000000000001</v>
      </c>
      <c r="S276" s="172">
        <v>50001</v>
      </c>
      <c r="T276" s="171" t="s">
        <v>601</v>
      </c>
      <c r="U276" s="172">
        <v>100000</v>
      </c>
      <c r="V276" s="171">
        <v>3.4573</v>
      </c>
    </row>
    <row r="277" spans="1:22" ht="15" thickBot="1">
      <c r="A277" s="16"/>
      <c r="B277" s="21">
        <v>100000.01</v>
      </c>
      <c r="C277" s="17">
        <v>150000</v>
      </c>
      <c r="D277" s="7"/>
      <c r="E277" s="23">
        <v>100000.01</v>
      </c>
      <c r="F277" s="20">
        <v>150000</v>
      </c>
      <c r="G277" s="8">
        <v>3.2703000000000002</v>
      </c>
      <c r="H277" s="9"/>
      <c r="J277" s="23">
        <v>100000.01</v>
      </c>
      <c r="K277" s="20">
        <v>150000</v>
      </c>
      <c r="L277" s="8">
        <v>2.7084626436781614</v>
      </c>
      <c r="M277" s="9"/>
      <c r="P277" s="163">
        <v>0.2419</v>
      </c>
      <c r="Q277" s="163">
        <v>0.9738</v>
      </c>
      <c r="S277" s="172">
        <v>100001</v>
      </c>
      <c r="T277" s="171" t="s">
        <v>601</v>
      </c>
      <c r="U277" s="172">
        <v>150000</v>
      </c>
      <c r="V277" s="171">
        <v>3.2703000000000002</v>
      </c>
    </row>
    <row r="278" spans="1:22" ht="15" thickBot="1">
      <c r="A278" s="16"/>
      <c r="B278" s="21">
        <v>150000.01</v>
      </c>
      <c r="C278" s="17">
        <v>200000</v>
      </c>
      <c r="D278" s="7"/>
      <c r="E278" s="23">
        <v>150000.01</v>
      </c>
      <c r="F278" s="20">
        <v>200000</v>
      </c>
      <c r="G278" s="8">
        <v>3.2471999999999999</v>
      </c>
      <c r="H278" s="9"/>
      <c r="J278" s="23">
        <v>150000.01</v>
      </c>
      <c r="K278" s="20">
        <v>200000</v>
      </c>
      <c r="L278" s="8">
        <v>2.6910712643678165</v>
      </c>
      <c r="M278" s="9"/>
      <c r="P278" s="163">
        <v>0.2273</v>
      </c>
      <c r="Q278" s="163">
        <v>0.97009999999999996</v>
      </c>
      <c r="S278" s="173">
        <v>150001</v>
      </c>
      <c r="T278" s="174" t="s">
        <v>601</v>
      </c>
      <c r="U278" s="173">
        <v>200000</v>
      </c>
      <c r="V278" s="174">
        <v>3.2471999999999999</v>
      </c>
    </row>
    <row r="279" spans="1:22" ht="15" thickBot="1">
      <c r="A279" s="18" t="s">
        <v>419</v>
      </c>
      <c r="B279" s="21">
        <v>200000.01</v>
      </c>
      <c r="C279" s="17"/>
      <c r="D279" s="7"/>
      <c r="E279" s="23">
        <v>200000.01</v>
      </c>
      <c r="F279" s="20"/>
      <c r="G279" s="8">
        <v>3.2282999999999999</v>
      </c>
      <c r="H279" s="9"/>
      <c r="J279" s="23">
        <v>200000.01</v>
      </c>
      <c r="K279" s="20"/>
      <c r="L279" s="8">
        <v>2.6768419540229891</v>
      </c>
      <c r="M279" s="9"/>
      <c r="P279" s="163">
        <v>0.21540000000000001</v>
      </c>
      <c r="Q279" s="163">
        <v>0.96709999999999996</v>
      </c>
      <c r="S279" s="269" t="s">
        <v>602</v>
      </c>
      <c r="T279" s="270"/>
      <c r="U279" s="271"/>
      <c r="V279" s="171">
        <v>3.2282999999999999</v>
      </c>
    </row>
    <row r="280" spans="1:22">
      <c r="A280" s="11"/>
      <c r="B280" s="29"/>
      <c r="C280" s="12"/>
      <c r="D280" s="10"/>
      <c r="E280" s="30"/>
      <c r="F280" s="13"/>
      <c r="G280" s="14"/>
      <c r="H280" s="15"/>
      <c r="J280" s="30"/>
      <c r="K280" s="13"/>
      <c r="L280" s="14"/>
      <c r="M280" s="15"/>
      <c r="P280" s="164"/>
      <c r="Q280" s="164"/>
    </row>
    <row r="281" spans="1:22">
      <c r="A281" s="31" t="s">
        <v>459</v>
      </c>
      <c r="B281" s="29"/>
      <c r="C281" s="12"/>
      <c r="D281" s="10"/>
      <c r="E281" s="30"/>
      <c r="F281" s="13"/>
      <c r="G281" s="14"/>
      <c r="H281" s="15"/>
      <c r="J281" s="30"/>
      <c r="K281" s="13"/>
      <c r="L281" s="14"/>
      <c r="M281" s="15"/>
      <c r="P281" s="164"/>
      <c r="Q281" s="164"/>
    </row>
    <row r="282" spans="1:22" ht="15" thickBot="1">
      <c r="A282" s="31" t="s">
        <v>456</v>
      </c>
      <c r="B282" s="12" t="s">
        <v>457</v>
      </c>
      <c r="C282" s="12"/>
      <c r="D282" s="10"/>
      <c r="E282" t="s">
        <v>458</v>
      </c>
      <c r="F282" s="13"/>
      <c r="G282" s="7" t="s">
        <v>17</v>
      </c>
      <c r="H282" s="7" t="s">
        <v>416</v>
      </c>
      <c r="J282" t="s">
        <v>458</v>
      </c>
      <c r="K282" s="13"/>
      <c r="L282" s="7" t="s">
        <v>17</v>
      </c>
      <c r="M282" s="7" t="s">
        <v>416</v>
      </c>
      <c r="P282" s="165" t="s">
        <v>417</v>
      </c>
      <c r="Q282" s="165" t="s">
        <v>418</v>
      </c>
    </row>
    <row r="283" spans="1:22" ht="15" thickBot="1">
      <c r="A283" s="16" t="s">
        <v>96</v>
      </c>
      <c r="B283" s="17">
        <v>0</v>
      </c>
      <c r="C283" s="17">
        <v>5</v>
      </c>
      <c r="D283" s="7"/>
      <c r="E283" s="20">
        <v>0</v>
      </c>
      <c r="F283" s="20">
        <v>5</v>
      </c>
      <c r="G283" s="8">
        <v>8.2403999999999993</v>
      </c>
      <c r="H283" s="9"/>
      <c r="J283" s="20">
        <v>0</v>
      </c>
      <c r="K283" s="20">
        <v>5</v>
      </c>
      <c r="L283" s="8">
        <v>6.450319540229887</v>
      </c>
      <c r="M283" s="9"/>
      <c r="P283" s="163">
        <v>3.3742999999999999</v>
      </c>
      <c r="Q283" s="163">
        <v>1.7638</v>
      </c>
      <c r="S283" s="171">
        <v>0</v>
      </c>
      <c r="T283" s="171" t="s">
        <v>601</v>
      </c>
      <c r="U283" s="171">
        <v>5</v>
      </c>
      <c r="V283" s="171">
        <v>8.2403999999999993</v>
      </c>
    </row>
    <row r="284" spans="1:22" ht="15" thickBot="1">
      <c r="A284" s="16"/>
      <c r="B284" s="17">
        <v>5.01</v>
      </c>
      <c r="C284" s="17">
        <v>10</v>
      </c>
      <c r="D284" s="7"/>
      <c r="E284" s="23">
        <v>5.01</v>
      </c>
      <c r="F284" s="20">
        <v>10</v>
      </c>
      <c r="G284" s="8">
        <v>6.0881999999999996</v>
      </c>
      <c r="H284" s="9"/>
      <c r="J284" s="23">
        <v>5.01</v>
      </c>
      <c r="K284" s="20">
        <v>10</v>
      </c>
      <c r="L284" s="8">
        <v>4.8299850574712648</v>
      </c>
      <c r="M284" s="9"/>
      <c r="P284" s="163">
        <v>2.0177999999999998</v>
      </c>
      <c r="Q284" s="163">
        <v>1.4217</v>
      </c>
      <c r="S284" s="171">
        <v>6</v>
      </c>
      <c r="T284" s="171" t="s">
        <v>601</v>
      </c>
      <c r="U284" s="171">
        <v>10</v>
      </c>
      <c r="V284" s="171">
        <v>6.0881999999999996</v>
      </c>
    </row>
    <row r="285" spans="1:22" ht="15" thickBot="1">
      <c r="A285" s="16"/>
      <c r="B285" s="21">
        <v>10.01</v>
      </c>
      <c r="C285" s="17">
        <v>70</v>
      </c>
      <c r="D285" s="7"/>
      <c r="E285" s="23">
        <v>10.01</v>
      </c>
      <c r="F285" s="20">
        <v>70</v>
      </c>
      <c r="G285" s="8">
        <v>5.9142000000000001</v>
      </c>
      <c r="H285" s="9"/>
      <c r="J285" s="23">
        <v>10.01</v>
      </c>
      <c r="K285" s="20">
        <v>70</v>
      </c>
      <c r="L285" s="8">
        <v>4.6989850574712646</v>
      </c>
      <c r="M285" s="9"/>
      <c r="P285" s="163">
        <v>1.9081999999999999</v>
      </c>
      <c r="Q285" s="163">
        <v>1.3939999999999999</v>
      </c>
      <c r="S285" s="171">
        <v>11</v>
      </c>
      <c r="T285" s="171" t="s">
        <v>601</v>
      </c>
      <c r="U285" s="171">
        <v>70</v>
      </c>
      <c r="V285" s="171">
        <v>5.9142000000000001</v>
      </c>
    </row>
    <row r="286" spans="1:22" ht="15" thickBot="1">
      <c r="A286" s="16"/>
      <c r="B286" s="21">
        <v>70.010000000000005</v>
      </c>
      <c r="C286" s="17">
        <v>1000</v>
      </c>
      <c r="D286" s="7"/>
      <c r="E286" s="23">
        <v>70.010000000000005</v>
      </c>
      <c r="F286" s="20">
        <v>1000</v>
      </c>
      <c r="G286" s="8">
        <v>3.9308999999999998</v>
      </c>
      <c r="H286" s="9"/>
      <c r="J286" s="23">
        <v>70.010000000000005</v>
      </c>
      <c r="K286" s="20">
        <v>1000</v>
      </c>
      <c r="L286" s="8">
        <v>3.2058109195402302</v>
      </c>
      <c r="M286" s="9"/>
      <c r="P286" s="163">
        <v>0.65820000000000001</v>
      </c>
      <c r="Q286" s="163">
        <v>1.0788</v>
      </c>
      <c r="S286" s="171">
        <v>71</v>
      </c>
      <c r="T286" s="171" t="s">
        <v>601</v>
      </c>
      <c r="U286" s="172">
        <v>1000</v>
      </c>
      <c r="V286" s="171">
        <v>3.9308999999999998</v>
      </c>
    </row>
    <row r="287" spans="1:22" ht="15" thickBot="1">
      <c r="A287" s="16"/>
      <c r="B287" s="21">
        <v>1000.01</v>
      </c>
      <c r="C287" s="17">
        <v>5000</v>
      </c>
      <c r="D287" s="7"/>
      <c r="E287" s="23">
        <v>1000.01</v>
      </c>
      <c r="F287" s="20">
        <v>5000</v>
      </c>
      <c r="G287" s="8">
        <v>4.2272999999999996</v>
      </c>
      <c r="H287" s="9"/>
      <c r="J287" s="23">
        <v>1000.01</v>
      </c>
      <c r="K287" s="20">
        <v>5000</v>
      </c>
      <c r="L287" s="8">
        <v>3.4289626436781617</v>
      </c>
      <c r="M287" s="9"/>
      <c r="P287" s="163">
        <v>0.84499999999999997</v>
      </c>
      <c r="Q287" s="163">
        <v>1.1258999999999999</v>
      </c>
      <c r="S287" s="172">
        <v>1001</v>
      </c>
      <c r="T287" s="171" t="s">
        <v>601</v>
      </c>
      <c r="U287" s="172">
        <v>5000</v>
      </c>
      <c r="V287" s="171">
        <v>4.2272999999999996</v>
      </c>
    </row>
    <row r="288" spans="1:22" ht="15" thickBot="1">
      <c r="A288" s="16"/>
      <c r="B288" s="21">
        <v>5000.01</v>
      </c>
      <c r="C288" s="17">
        <v>10000</v>
      </c>
      <c r="D288" s="7"/>
      <c r="E288" s="23">
        <v>5000.01</v>
      </c>
      <c r="F288" s="20">
        <v>10000</v>
      </c>
      <c r="G288" s="8">
        <v>4.1054000000000004</v>
      </c>
      <c r="H288" s="9"/>
      <c r="J288" s="23">
        <v>5000.01</v>
      </c>
      <c r="K288" s="20">
        <v>10000</v>
      </c>
      <c r="L288" s="8">
        <v>3.3371873563218397</v>
      </c>
      <c r="M288" s="9"/>
      <c r="P288" s="163">
        <v>0.76819999999999999</v>
      </c>
      <c r="Q288" s="163">
        <v>1.1065</v>
      </c>
      <c r="S288" s="172">
        <v>5001</v>
      </c>
      <c r="T288" s="171" t="s">
        <v>601</v>
      </c>
      <c r="U288" s="172">
        <v>10000</v>
      </c>
      <c r="V288" s="171">
        <v>4.1054000000000004</v>
      </c>
    </row>
    <row r="289" spans="1:22" ht="15" thickBot="1">
      <c r="A289" s="16"/>
      <c r="B289" s="21">
        <v>10000.01</v>
      </c>
      <c r="C289" s="17">
        <v>25000</v>
      </c>
      <c r="D289" s="7"/>
      <c r="E289" s="23">
        <v>10000.01</v>
      </c>
      <c r="F289" s="20">
        <v>25000</v>
      </c>
      <c r="G289" s="8">
        <v>4.0075000000000003</v>
      </c>
      <c r="H289" s="9"/>
      <c r="J289" s="23">
        <v>10000.01</v>
      </c>
      <c r="K289" s="20">
        <v>25000</v>
      </c>
      <c r="L289" s="8">
        <v>3.2634810344827589</v>
      </c>
      <c r="M289" s="9"/>
      <c r="P289" s="163">
        <v>0.70650000000000002</v>
      </c>
      <c r="Q289" s="163">
        <v>1.091</v>
      </c>
      <c r="S289" s="172">
        <v>10001</v>
      </c>
      <c r="T289" s="171" t="s">
        <v>601</v>
      </c>
      <c r="U289" s="172">
        <v>25000</v>
      </c>
      <c r="V289" s="171">
        <v>4.0075000000000003</v>
      </c>
    </row>
    <row r="290" spans="1:22" ht="15" thickBot="1">
      <c r="A290" s="16"/>
      <c r="B290" s="21">
        <v>25000.01</v>
      </c>
      <c r="C290" s="17">
        <v>50000</v>
      </c>
      <c r="D290" s="7"/>
      <c r="E290" s="23">
        <v>25000.01</v>
      </c>
      <c r="F290" s="20">
        <v>50000</v>
      </c>
      <c r="G290" s="8">
        <v>3.9483999999999999</v>
      </c>
      <c r="H290" s="9"/>
      <c r="J290" s="23">
        <v>25000.01</v>
      </c>
      <c r="K290" s="20">
        <v>50000</v>
      </c>
      <c r="L290" s="8">
        <v>3.218986206896552</v>
      </c>
      <c r="M290" s="9"/>
      <c r="P290" s="163">
        <v>0.66920000000000002</v>
      </c>
      <c r="Q290" s="163">
        <v>1.0815999999999999</v>
      </c>
      <c r="S290" s="172">
        <v>25001</v>
      </c>
      <c r="T290" s="171" t="s">
        <v>601</v>
      </c>
      <c r="U290" s="172">
        <v>50000</v>
      </c>
      <c r="V290" s="171">
        <v>3.9483999999999999</v>
      </c>
    </row>
    <row r="291" spans="1:22" ht="15" thickBot="1">
      <c r="A291" s="16"/>
      <c r="B291" s="21">
        <v>50000.01</v>
      </c>
      <c r="C291" s="17">
        <v>100000</v>
      </c>
      <c r="D291" s="7"/>
      <c r="E291" s="23">
        <v>50000.01</v>
      </c>
      <c r="F291" s="20">
        <v>100000</v>
      </c>
      <c r="G291" s="8">
        <v>3.8898999999999999</v>
      </c>
      <c r="H291" s="9"/>
      <c r="J291" s="23">
        <v>50000.01</v>
      </c>
      <c r="K291" s="20">
        <v>100000</v>
      </c>
      <c r="L291" s="8">
        <v>3.1749431034482765</v>
      </c>
      <c r="M291" s="9"/>
      <c r="P291" s="163">
        <v>0.63239999999999996</v>
      </c>
      <c r="Q291" s="163">
        <v>1.0723</v>
      </c>
      <c r="S291" s="172">
        <v>50001</v>
      </c>
      <c r="T291" s="171" t="s">
        <v>601</v>
      </c>
      <c r="U291" s="172">
        <v>100000</v>
      </c>
      <c r="V291" s="171">
        <v>3.8898999999999999</v>
      </c>
    </row>
    <row r="292" spans="1:22" ht="15" thickBot="1">
      <c r="A292" s="16"/>
      <c r="B292" s="21">
        <v>100000.01</v>
      </c>
      <c r="C292" s="17">
        <v>150000</v>
      </c>
      <c r="D292" s="7"/>
      <c r="E292" s="23">
        <v>100000.01</v>
      </c>
      <c r="F292" s="20">
        <v>150000</v>
      </c>
      <c r="G292" s="8">
        <v>3.6897000000000002</v>
      </c>
      <c r="H292" s="9"/>
      <c r="J292" s="23">
        <v>100000.01</v>
      </c>
      <c r="K292" s="20">
        <v>150000</v>
      </c>
      <c r="L292" s="8">
        <v>3.0242178160919542</v>
      </c>
      <c r="M292" s="9"/>
      <c r="P292" s="163">
        <v>0.50619999999999998</v>
      </c>
      <c r="Q292" s="163">
        <v>1.0405</v>
      </c>
      <c r="S292" s="172">
        <v>100001</v>
      </c>
      <c r="T292" s="171" t="s">
        <v>601</v>
      </c>
      <c r="U292" s="172">
        <v>150000</v>
      </c>
      <c r="V292" s="171">
        <v>3.6897000000000002</v>
      </c>
    </row>
    <row r="293" spans="1:22" ht="15" thickBot="1">
      <c r="A293" s="16"/>
      <c r="B293" s="21">
        <v>150000.01</v>
      </c>
      <c r="C293" s="17">
        <v>200000</v>
      </c>
      <c r="D293" s="7"/>
      <c r="E293" s="23">
        <v>150000.01</v>
      </c>
      <c r="F293" s="20">
        <v>200000</v>
      </c>
      <c r="G293" s="8">
        <v>3.6793999999999998</v>
      </c>
      <c r="H293" s="9"/>
      <c r="J293" s="23">
        <v>150000.01</v>
      </c>
      <c r="K293" s="20">
        <v>200000</v>
      </c>
      <c r="L293" s="8">
        <v>3.0164632183908049</v>
      </c>
      <c r="M293" s="9"/>
      <c r="P293" s="163">
        <v>0.49969999999999998</v>
      </c>
      <c r="Q293" s="163">
        <v>1.0387999999999999</v>
      </c>
      <c r="S293" s="172">
        <v>150001</v>
      </c>
      <c r="T293" s="171" t="s">
        <v>601</v>
      </c>
      <c r="U293" s="172">
        <v>200000</v>
      </c>
      <c r="V293" s="171">
        <v>3.6793999999999998</v>
      </c>
    </row>
    <row r="294" spans="1:22" ht="15" thickBot="1">
      <c r="A294" s="18" t="s">
        <v>419</v>
      </c>
      <c r="B294" s="21">
        <v>200000.01</v>
      </c>
      <c r="C294" s="17"/>
      <c r="D294" s="7"/>
      <c r="E294" s="23">
        <v>200000.01</v>
      </c>
      <c r="F294" s="20"/>
      <c r="G294" s="8">
        <v>3.6686999999999999</v>
      </c>
      <c r="H294" s="9"/>
      <c r="J294" s="23">
        <v>200000.01</v>
      </c>
      <c r="K294" s="20"/>
      <c r="L294" s="8">
        <v>3.008407471264368</v>
      </c>
      <c r="M294" s="9"/>
      <c r="P294" s="163">
        <v>0.4929</v>
      </c>
      <c r="Q294" s="163">
        <v>1.0370999999999999</v>
      </c>
      <c r="S294" s="269" t="s">
        <v>602</v>
      </c>
      <c r="T294" s="270"/>
      <c r="U294" s="271"/>
      <c r="V294" s="171">
        <v>3.6686999999999999</v>
      </c>
    </row>
    <row r="295" spans="1:22">
      <c r="A295" s="11"/>
      <c r="B295" s="29"/>
      <c r="C295" s="12"/>
      <c r="D295" s="10"/>
      <c r="E295" s="30"/>
      <c r="F295" s="13"/>
      <c r="G295" s="14"/>
      <c r="H295" s="15"/>
      <c r="J295" s="30"/>
      <c r="K295" s="13"/>
      <c r="L295" s="14"/>
      <c r="M295" s="15"/>
      <c r="P295" s="167"/>
      <c r="Q295" s="167"/>
    </row>
    <row r="296" spans="1:22" ht="15" thickBot="1">
      <c r="A296" s="31" t="s">
        <v>460</v>
      </c>
      <c r="B296" s="29"/>
      <c r="C296" s="12"/>
      <c r="D296" s="10"/>
      <c r="E296" s="30"/>
      <c r="F296" s="13"/>
      <c r="G296" s="14"/>
      <c r="H296" s="15"/>
      <c r="J296" s="30"/>
      <c r="K296" s="13"/>
      <c r="L296" s="14"/>
      <c r="M296" s="15"/>
      <c r="P296" s="164"/>
      <c r="Q296" s="164"/>
    </row>
    <row r="297" spans="1:22" ht="15" thickBot="1">
      <c r="A297" s="31" t="s">
        <v>456</v>
      </c>
      <c r="B297" s="12" t="s">
        <v>461</v>
      </c>
      <c r="C297" s="12"/>
      <c r="D297" s="10"/>
      <c r="E297" t="s">
        <v>458</v>
      </c>
      <c r="F297" s="13"/>
      <c r="G297" s="7" t="s">
        <v>17</v>
      </c>
      <c r="H297" s="7" t="s">
        <v>416</v>
      </c>
      <c r="J297" t="s">
        <v>458</v>
      </c>
      <c r="K297" s="13"/>
      <c r="L297" s="7" t="s">
        <v>17</v>
      </c>
      <c r="M297" s="7" t="s">
        <v>416</v>
      </c>
      <c r="P297" s="165" t="s">
        <v>417</v>
      </c>
      <c r="Q297" s="165" t="s">
        <v>418</v>
      </c>
      <c r="S297" s="171">
        <v>0</v>
      </c>
      <c r="T297" s="171" t="s">
        <v>601</v>
      </c>
      <c r="U297" s="171">
        <v>5</v>
      </c>
      <c r="V297" s="171">
        <v>7.3719000000000001</v>
      </c>
    </row>
    <row r="298" spans="1:22" ht="15" thickBot="1">
      <c r="A298" s="16" t="s">
        <v>96</v>
      </c>
      <c r="B298" s="17">
        <v>0</v>
      </c>
      <c r="C298" s="17">
        <v>5</v>
      </c>
      <c r="D298" s="7"/>
      <c r="E298" s="20">
        <v>0</v>
      </c>
      <c r="F298" s="20">
        <v>5</v>
      </c>
      <c r="G298" s="8">
        <v>7.3719000000000001</v>
      </c>
      <c r="H298" s="9"/>
      <c r="J298" s="20">
        <v>0</v>
      </c>
      <c r="K298" s="20">
        <v>5</v>
      </c>
      <c r="L298" s="8">
        <v>5.7964488505747136</v>
      </c>
      <c r="M298" s="9"/>
      <c r="N298" s="40">
        <f>G298-(G298*0.12)</f>
        <v>6.4872719999999999</v>
      </c>
      <c r="P298" s="163">
        <v>2.8269000000000002</v>
      </c>
      <c r="Q298" s="163">
        <v>1.6256999999999999</v>
      </c>
      <c r="S298" s="171">
        <v>6</v>
      </c>
      <c r="T298" s="171" t="s">
        <v>601</v>
      </c>
      <c r="U298" s="171">
        <v>10</v>
      </c>
      <c r="V298" s="171" t="s">
        <v>603</v>
      </c>
    </row>
    <row r="299" spans="1:22" ht="15" thickBot="1">
      <c r="A299" s="16"/>
      <c r="B299" s="17">
        <v>5.01</v>
      </c>
      <c r="C299" s="17">
        <v>10</v>
      </c>
      <c r="D299" s="7"/>
      <c r="E299" s="23">
        <v>5.01</v>
      </c>
      <c r="F299" s="20">
        <v>10</v>
      </c>
      <c r="G299" s="8">
        <v>5.2202999999999999</v>
      </c>
      <c r="H299" s="9"/>
      <c r="J299" s="23">
        <v>5.01</v>
      </c>
      <c r="K299" s="20">
        <v>10</v>
      </c>
      <c r="L299" s="8">
        <v>4.1765660919540242</v>
      </c>
      <c r="M299" s="9"/>
      <c r="N299" s="40">
        <f>N298-(N298*0.0925)</f>
        <v>5.8871993399999996</v>
      </c>
      <c r="P299" s="163">
        <v>1.4708000000000001</v>
      </c>
      <c r="Q299" s="163">
        <v>1.2837000000000001</v>
      </c>
      <c r="S299" s="171">
        <v>11</v>
      </c>
      <c r="T299" s="171" t="s">
        <v>601</v>
      </c>
      <c r="U299" s="171">
        <v>70</v>
      </c>
      <c r="V299" s="171" t="s">
        <v>604</v>
      </c>
    </row>
    <row r="300" spans="1:22" ht="15" thickBot="1">
      <c r="A300" s="16"/>
      <c r="B300" s="21">
        <v>10.01</v>
      </c>
      <c r="C300" s="17">
        <v>70</v>
      </c>
      <c r="D300" s="7"/>
      <c r="E300" s="23">
        <v>10.01</v>
      </c>
      <c r="F300" s="20">
        <v>70</v>
      </c>
      <c r="G300" s="8">
        <v>5.0449999999999999</v>
      </c>
      <c r="H300" s="9"/>
      <c r="J300" s="23">
        <v>10.01</v>
      </c>
      <c r="K300" s="20">
        <v>70</v>
      </c>
      <c r="L300" s="8">
        <v>4.0445873563218404</v>
      </c>
      <c r="M300" s="9"/>
      <c r="N300" s="40">
        <f>G298-N299</f>
        <v>1.4847006600000006</v>
      </c>
      <c r="P300" s="163">
        <v>1.3603000000000001</v>
      </c>
      <c r="Q300" s="163">
        <v>1.2559</v>
      </c>
      <c r="S300" s="171">
        <v>71</v>
      </c>
      <c r="T300" s="171" t="s">
        <v>601</v>
      </c>
      <c r="U300" s="172">
        <v>1000</v>
      </c>
      <c r="V300" s="171">
        <v>3.0630000000000002</v>
      </c>
    </row>
    <row r="301" spans="1:22" ht="15" thickBot="1">
      <c r="A301" s="16"/>
      <c r="B301" s="21">
        <v>70.010000000000005</v>
      </c>
      <c r="C301" s="17">
        <v>1000</v>
      </c>
      <c r="D301" s="7"/>
      <c r="E301" s="23">
        <v>70.010000000000005</v>
      </c>
      <c r="F301" s="20">
        <v>1000</v>
      </c>
      <c r="G301" s="8">
        <v>3.0630000000000002</v>
      </c>
      <c r="H301" s="9"/>
      <c r="J301" s="23">
        <v>70.010000000000005</v>
      </c>
      <c r="K301" s="20">
        <v>1000</v>
      </c>
      <c r="L301" s="8">
        <v>2.5523919540229891</v>
      </c>
      <c r="M301" s="9"/>
      <c r="P301" s="163">
        <v>0.11119999999999999</v>
      </c>
      <c r="Q301" s="163">
        <v>0.94089999999999996</v>
      </c>
      <c r="S301" s="172">
        <v>1001</v>
      </c>
      <c r="T301" s="171" t="s">
        <v>601</v>
      </c>
      <c r="U301" s="172">
        <v>5000</v>
      </c>
      <c r="V301" s="171">
        <v>3.3893</v>
      </c>
    </row>
    <row r="302" spans="1:22" ht="15" thickBot="1">
      <c r="A302" s="16"/>
      <c r="B302" s="21">
        <v>1000.01</v>
      </c>
      <c r="C302" s="17">
        <v>5000</v>
      </c>
      <c r="D302" s="7"/>
      <c r="E302" s="23">
        <v>1000.01</v>
      </c>
      <c r="F302" s="20">
        <v>5000</v>
      </c>
      <c r="G302" s="8">
        <v>3.3893</v>
      </c>
      <c r="H302" s="9"/>
      <c r="J302" s="23">
        <v>1000.01</v>
      </c>
      <c r="K302" s="20">
        <v>5000</v>
      </c>
      <c r="L302" s="8">
        <v>2.7980545977011499</v>
      </c>
      <c r="M302" s="9"/>
      <c r="P302" s="163">
        <v>0.31690000000000002</v>
      </c>
      <c r="Q302" s="163">
        <v>0.99270000000000003</v>
      </c>
      <c r="S302" s="172">
        <v>5001</v>
      </c>
      <c r="T302" s="171" t="s">
        <v>601</v>
      </c>
      <c r="U302" s="172">
        <v>10000</v>
      </c>
      <c r="V302" s="171">
        <v>3.3408000000000002</v>
      </c>
    </row>
    <row r="303" spans="1:22" ht="15" thickBot="1">
      <c r="A303" s="16"/>
      <c r="B303" s="21">
        <v>5000.01</v>
      </c>
      <c r="C303" s="17">
        <v>10000</v>
      </c>
      <c r="D303" s="7"/>
      <c r="E303" s="23">
        <v>5000.01</v>
      </c>
      <c r="F303" s="20">
        <v>10000</v>
      </c>
      <c r="G303" s="8">
        <v>3.3408000000000002</v>
      </c>
      <c r="H303" s="9"/>
      <c r="J303" s="23">
        <v>5000.01</v>
      </c>
      <c r="K303" s="20">
        <v>10000</v>
      </c>
      <c r="L303" s="8">
        <v>2.7615402298850582</v>
      </c>
      <c r="M303" s="9"/>
      <c r="P303" s="163">
        <v>0.2863</v>
      </c>
      <c r="Q303" s="163">
        <v>0.98499999999999999</v>
      </c>
      <c r="S303" s="172">
        <v>10001</v>
      </c>
      <c r="T303" s="171" t="s">
        <v>601</v>
      </c>
      <c r="U303" s="172">
        <v>25000</v>
      </c>
      <c r="V303" s="171">
        <v>3.2902999999999998</v>
      </c>
    </row>
    <row r="304" spans="1:22" ht="15" thickBot="1">
      <c r="A304" s="16"/>
      <c r="B304" s="21">
        <v>10000.01</v>
      </c>
      <c r="C304" s="17">
        <v>25000</v>
      </c>
      <c r="D304" s="7"/>
      <c r="E304" s="23">
        <v>10000.01</v>
      </c>
      <c r="F304" s="20">
        <v>25000</v>
      </c>
      <c r="G304" s="8">
        <v>3.2902999999999998</v>
      </c>
      <c r="H304" s="9"/>
      <c r="J304" s="23">
        <v>10000.01</v>
      </c>
      <c r="K304" s="20">
        <v>25000</v>
      </c>
      <c r="L304" s="8">
        <v>2.7235201149425294</v>
      </c>
      <c r="M304" s="9"/>
      <c r="P304" s="163">
        <v>0.25440000000000002</v>
      </c>
      <c r="Q304" s="163">
        <v>0.97699999999999998</v>
      </c>
      <c r="S304" s="172">
        <v>25001</v>
      </c>
      <c r="T304" s="171" t="s">
        <v>601</v>
      </c>
      <c r="U304" s="172">
        <v>50000</v>
      </c>
      <c r="V304" s="171">
        <v>3.2435999999999998</v>
      </c>
    </row>
    <row r="305" spans="1:22" ht="15" thickBot="1">
      <c r="A305" s="16"/>
      <c r="B305" s="21">
        <v>25000.01</v>
      </c>
      <c r="C305" s="17">
        <v>50000</v>
      </c>
      <c r="D305" s="7"/>
      <c r="E305" s="23">
        <v>25000.01</v>
      </c>
      <c r="F305" s="20">
        <v>50000</v>
      </c>
      <c r="G305" s="8">
        <v>3.2435999999999998</v>
      </c>
      <c r="H305" s="9"/>
      <c r="J305" s="23">
        <v>25000.01</v>
      </c>
      <c r="K305" s="20">
        <v>50000</v>
      </c>
      <c r="L305" s="8">
        <v>2.6882856321839084</v>
      </c>
      <c r="M305" s="9"/>
      <c r="P305" s="163">
        <v>0.22500000000000001</v>
      </c>
      <c r="Q305" s="163">
        <v>0.96950000000000003</v>
      </c>
      <c r="S305" s="172">
        <v>50001</v>
      </c>
      <c r="T305" s="171" t="s">
        <v>601</v>
      </c>
      <c r="U305" s="172">
        <v>100000</v>
      </c>
      <c r="V305" s="171">
        <v>3.1915</v>
      </c>
    </row>
    <row r="306" spans="1:22" ht="15" thickBot="1">
      <c r="A306" s="16"/>
      <c r="B306" s="21">
        <v>50000.01</v>
      </c>
      <c r="C306" s="17">
        <v>100000</v>
      </c>
      <c r="D306" s="7"/>
      <c r="E306" s="23">
        <v>50000.01</v>
      </c>
      <c r="F306" s="20">
        <v>100000</v>
      </c>
      <c r="G306" s="8">
        <v>3.1915</v>
      </c>
      <c r="H306" s="9"/>
      <c r="J306" s="23">
        <v>50000.01</v>
      </c>
      <c r="K306" s="20">
        <v>100000</v>
      </c>
      <c r="L306" s="8">
        <v>2.6491362068965523</v>
      </c>
      <c r="M306" s="9"/>
      <c r="P306" s="163">
        <v>0.19220000000000001</v>
      </c>
      <c r="Q306" s="163">
        <v>0.96130000000000004</v>
      </c>
      <c r="S306" s="172">
        <v>100001</v>
      </c>
      <c r="T306" s="171" t="s">
        <v>601</v>
      </c>
      <c r="U306" s="172">
        <v>150000</v>
      </c>
      <c r="V306" s="171">
        <v>3.0255000000000001</v>
      </c>
    </row>
    <row r="307" spans="1:22" ht="15" thickBot="1">
      <c r="A307" s="16"/>
      <c r="B307" s="21">
        <v>100000.01</v>
      </c>
      <c r="C307" s="17">
        <v>150000</v>
      </c>
      <c r="D307" s="7"/>
      <c r="E307" s="23">
        <v>100000.01</v>
      </c>
      <c r="F307" s="20">
        <v>150000</v>
      </c>
      <c r="G307" s="8">
        <v>3.0255000000000001</v>
      </c>
      <c r="H307" s="9"/>
      <c r="J307" s="23">
        <v>100000.01</v>
      </c>
      <c r="K307" s="20">
        <v>150000</v>
      </c>
      <c r="L307" s="8">
        <v>2.5241591954022993</v>
      </c>
      <c r="M307" s="9"/>
      <c r="P307" s="163">
        <v>8.7599999999999997E-2</v>
      </c>
      <c r="Q307" s="163">
        <v>0.93489999999999995</v>
      </c>
      <c r="S307" s="172">
        <v>150001</v>
      </c>
      <c r="T307" s="171" t="s">
        <v>601</v>
      </c>
      <c r="U307" s="172">
        <v>200000</v>
      </c>
      <c r="V307" s="171">
        <v>3.0154000000000001</v>
      </c>
    </row>
    <row r="308" spans="1:22" ht="15" thickBot="1">
      <c r="A308" s="16"/>
      <c r="B308" s="21">
        <v>150000.01</v>
      </c>
      <c r="C308" s="17">
        <v>200000</v>
      </c>
      <c r="D308" s="7"/>
      <c r="E308" s="23">
        <v>150000.01</v>
      </c>
      <c r="F308" s="20">
        <v>200000</v>
      </c>
      <c r="G308" s="8">
        <v>3.0154000000000001</v>
      </c>
      <c r="H308" s="9"/>
      <c r="J308" s="23">
        <v>150000.01</v>
      </c>
      <c r="K308" s="20">
        <v>200000</v>
      </c>
      <c r="L308" s="8">
        <v>2.5165551724137938</v>
      </c>
      <c r="M308" s="9"/>
      <c r="P308" s="163">
        <v>8.1199999999999994E-2</v>
      </c>
      <c r="Q308" s="163">
        <v>0.93330000000000002</v>
      </c>
      <c r="S308" s="269" t="s">
        <v>602</v>
      </c>
      <c r="T308" s="270"/>
      <c r="U308" s="271"/>
      <c r="V308" s="171">
        <v>3.0154000000000001</v>
      </c>
    </row>
    <row r="309" spans="1:22" ht="15" thickBot="1">
      <c r="A309" s="18" t="s">
        <v>419</v>
      </c>
      <c r="B309" s="21">
        <v>200000.01</v>
      </c>
      <c r="C309" s="17"/>
      <c r="D309" s="7"/>
      <c r="E309" s="23">
        <v>200000.01</v>
      </c>
      <c r="F309" s="20"/>
      <c r="G309" s="8">
        <v>3.0154000000000001</v>
      </c>
      <c r="H309" s="9"/>
      <c r="J309" s="23">
        <v>200000.01</v>
      </c>
      <c r="K309" s="20"/>
      <c r="L309" s="8">
        <v>2.5165551724137938</v>
      </c>
      <c r="M309" s="9"/>
      <c r="P309" s="163">
        <v>8.1199999999999994E-2</v>
      </c>
      <c r="Q309" s="163">
        <v>0.93330000000000002</v>
      </c>
      <c r="S309" s="272" t="s">
        <v>462</v>
      </c>
      <c r="T309" s="273"/>
      <c r="U309" s="274"/>
      <c r="V309" s="171">
        <v>0.7278</v>
      </c>
    </row>
    <row r="310" spans="1:22" ht="15" thickBot="1">
      <c r="A310" s="16"/>
      <c r="B310" s="33" t="s">
        <v>462</v>
      </c>
      <c r="C310" s="17"/>
      <c r="D310" s="7"/>
      <c r="E310" s="257" t="s">
        <v>462</v>
      </c>
      <c r="F310" s="258"/>
      <c r="G310" s="8">
        <v>0.7278</v>
      </c>
      <c r="H310" s="9"/>
      <c r="J310" s="257" t="s">
        <v>462</v>
      </c>
      <c r="K310" s="258"/>
      <c r="L310" s="8">
        <v>0.54794137931034492</v>
      </c>
      <c r="M310" s="9"/>
      <c r="P310" s="163">
        <v>0.4587</v>
      </c>
      <c r="Q310" s="163">
        <v>0.1157</v>
      </c>
      <c r="S310" s="272" t="s">
        <v>463</v>
      </c>
      <c r="T310" s="273"/>
      <c r="U310" s="274"/>
      <c r="V310" s="171">
        <v>1.7193000000000001</v>
      </c>
    </row>
    <row r="311" spans="1:22">
      <c r="A311" s="16"/>
      <c r="B311" s="33" t="s">
        <v>463</v>
      </c>
      <c r="C311" s="17"/>
      <c r="D311" s="7"/>
      <c r="E311" s="257" t="s">
        <v>463</v>
      </c>
      <c r="F311" s="258"/>
      <c r="G311" s="8">
        <v>1.7193000000000001</v>
      </c>
      <c r="H311" s="9"/>
      <c r="J311" s="257" t="s">
        <v>463</v>
      </c>
      <c r="K311" s="258"/>
      <c r="L311" s="8">
        <v>1.2944155172413796</v>
      </c>
      <c r="M311" s="9"/>
      <c r="P311" s="163">
        <v>1.0835999999999999</v>
      </c>
      <c r="Q311" s="163">
        <v>0.27329999999999999</v>
      </c>
    </row>
    <row r="312" spans="1:22">
      <c r="A312" s="11"/>
      <c r="B312" s="29"/>
      <c r="C312" s="12"/>
      <c r="D312" s="10"/>
      <c r="E312" s="30"/>
      <c r="F312" s="13"/>
      <c r="G312" s="14"/>
      <c r="H312" s="15"/>
      <c r="P312" s="164"/>
      <c r="Q312" s="164"/>
    </row>
    <row r="313" spans="1:22">
      <c r="L313" s="7"/>
      <c r="M313" s="7"/>
      <c r="P313" s="165" t="s">
        <v>417</v>
      </c>
      <c r="Q313" s="165" t="s">
        <v>418</v>
      </c>
    </row>
    <row r="314" spans="1:22">
      <c r="A314" s="16" t="s">
        <v>97</v>
      </c>
      <c r="B314" s="247" t="s">
        <v>420</v>
      </c>
      <c r="C314" s="247"/>
      <c r="D314" s="7"/>
      <c r="E314" s="251" t="s">
        <v>420</v>
      </c>
      <c r="F314" s="251"/>
      <c r="G314" s="249">
        <v>3.4813999999999998</v>
      </c>
      <c r="H314" s="250"/>
      <c r="I314" s="40"/>
      <c r="J314" s="257" t="s">
        <v>420</v>
      </c>
      <c r="K314" s="258"/>
      <c r="L314" s="249">
        <v>2.8673189655172417</v>
      </c>
      <c r="M314" s="250"/>
      <c r="N314" s="40"/>
      <c r="P314" s="168">
        <v>0.37680000000000002</v>
      </c>
      <c r="Q314" s="168">
        <v>1.0078</v>
      </c>
      <c r="R314" s="40"/>
    </row>
    <row r="315" spans="1:22">
      <c r="P315" s="40"/>
      <c r="R315" s="40"/>
    </row>
    <row r="317" spans="1:22">
      <c r="E317" s="25" t="s">
        <v>464</v>
      </c>
    </row>
    <row r="318" spans="1:22">
      <c r="A318" s="5" t="s">
        <v>20</v>
      </c>
      <c r="B318" s="248" t="s">
        <v>65</v>
      </c>
      <c r="C318" s="248"/>
      <c r="D318" s="248"/>
      <c r="E318" s="5" t="s">
        <v>455</v>
      </c>
      <c r="H318">
        <f>1-0.2125</f>
        <v>0.78749999999999998</v>
      </c>
      <c r="N318" s="5" t="s">
        <v>117</v>
      </c>
    </row>
    <row r="319" spans="1:22">
      <c r="A319" t="s">
        <v>414</v>
      </c>
      <c r="D319" s="6" t="s">
        <v>465</v>
      </c>
      <c r="E319" s="255" t="s">
        <v>700</v>
      </c>
      <c r="F319" s="255"/>
      <c r="G319" s="7" t="s">
        <v>17</v>
      </c>
      <c r="H319" s="7" t="s">
        <v>416</v>
      </c>
      <c r="J319" s="255"/>
      <c r="K319" s="255"/>
      <c r="L319" s="7" t="s">
        <v>17</v>
      </c>
      <c r="M319" s="7" t="s">
        <v>416</v>
      </c>
      <c r="P319" s="7" t="s">
        <v>417</v>
      </c>
      <c r="Q319" s="7" t="s">
        <v>418</v>
      </c>
    </row>
    <row r="320" spans="1:22">
      <c r="A320" s="16" t="s">
        <v>93</v>
      </c>
      <c r="B320" s="17">
        <v>0</v>
      </c>
      <c r="C320" s="17">
        <v>300</v>
      </c>
      <c r="D320" s="7"/>
      <c r="E320" s="20">
        <v>0</v>
      </c>
      <c r="F320" s="20">
        <v>300</v>
      </c>
      <c r="G320" s="8">
        <v>7.1623000000000001</v>
      </c>
      <c r="H320" s="84">
        <v>0</v>
      </c>
      <c r="J320" s="20">
        <v>0</v>
      </c>
      <c r="K320" s="20">
        <v>300</v>
      </c>
      <c r="L320" s="8">
        <v>7.1623000000000001</v>
      </c>
      <c r="M320" s="9"/>
      <c r="N320" s="156">
        <f>G320-(G320*0.12)</f>
        <v>6.3028240000000002</v>
      </c>
      <c r="P320" s="39">
        <f>G320-D320-Q320</f>
        <v>7.1623000000000001</v>
      </c>
      <c r="Q320" s="39">
        <f>G320-L320</f>
        <v>0</v>
      </c>
      <c r="S320">
        <v>3.3376999999999999</v>
      </c>
      <c r="T320" t="s">
        <v>466</v>
      </c>
    </row>
    <row r="321" spans="1:20">
      <c r="A321" s="16"/>
      <c r="B321" s="21">
        <v>300.01</v>
      </c>
      <c r="C321" s="17">
        <v>1500</v>
      </c>
      <c r="D321" s="7"/>
      <c r="E321" s="23">
        <v>300.01</v>
      </c>
      <c r="F321" s="20">
        <v>1500</v>
      </c>
      <c r="G321" s="8">
        <v>6.0361000000000002</v>
      </c>
      <c r="H321" s="84">
        <v>337.85</v>
      </c>
      <c r="J321" s="23">
        <v>300.01</v>
      </c>
      <c r="K321" s="20">
        <v>1500</v>
      </c>
      <c r="L321" s="8">
        <v>6.0361000000000002</v>
      </c>
      <c r="M321" s="9"/>
      <c r="N321" s="156">
        <f t="shared" ref="N321:N328" si="59">G321-(G321*0.12)</f>
        <v>5.3117680000000007</v>
      </c>
      <c r="P321" s="39">
        <f>G321-D321-Q321</f>
        <v>6.0361000000000002</v>
      </c>
      <c r="Q321" s="39">
        <f>G321-L321</f>
        <v>0</v>
      </c>
      <c r="S321">
        <v>3.2658</v>
      </c>
      <c r="T321" t="s">
        <v>467</v>
      </c>
    </row>
    <row r="322" spans="1:20">
      <c r="A322" s="22" t="s">
        <v>430</v>
      </c>
      <c r="B322" s="21">
        <v>1500.01</v>
      </c>
      <c r="C322" s="17"/>
      <c r="D322" s="7"/>
      <c r="E322" s="23">
        <v>1500.01</v>
      </c>
      <c r="F322" s="20"/>
      <c r="G322" s="8">
        <v>5.4263000000000003</v>
      </c>
      <c r="H322" s="84">
        <v>1252.57</v>
      </c>
      <c r="J322" s="23">
        <v>1500.01</v>
      </c>
      <c r="K322" s="20"/>
      <c r="L322" s="8">
        <v>5.4263000000000003</v>
      </c>
      <c r="M322" s="9"/>
      <c r="N322" s="156">
        <f t="shared" si="59"/>
        <v>4.7751440000000001</v>
      </c>
      <c r="P322" s="39">
        <f>G322-D322-Q322</f>
        <v>5.4263000000000003</v>
      </c>
      <c r="Q322" s="39">
        <f>G322-L322</f>
        <v>0</v>
      </c>
      <c r="S322">
        <v>7.1900000000000006E-2</v>
      </c>
      <c r="T322" t="s">
        <v>468</v>
      </c>
    </row>
    <row r="323" spans="1:20">
      <c r="A323" s="43" t="s">
        <v>469</v>
      </c>
      <c r="B323" s="12"/>
      <c r="C323" s="12"/>
      <c r="D323" s="7"/>
      <c r="N323" s="156"/>
    </row>
    <row r="324" spans="1:20">
      <c r="A324" s="5"/>
      <c r="B324" s="12"/>
      <c r="C324" s="12"/>
      <c r="D324" s="7"/>
      <c r="G324" s="7" t="s">
        <v>17</v>
      </c>
      <c r="H324" s="7" t="s">
        <v>416</v>
      </c>
      <c r="L324" s="7" t="s">
        <v>17</v>
      </c>
      <c r="M324" s="7" t="s">
        <v>416</v>
      </c>
      <c r="N324" s="156"/>
      <c r="P324" s="7" t="s">
        <v>417</v>
      </c>
      <c r="Q324" s="7" t="s">
        <v>418</v>
      </c>
    </row>
    <row r="325" spans="1:20">
      <c r="A325" s="16" t="s">
        <v>95</v>
      </c>
      <c r="B325" s="17">
        <v>0</v>
      </c>
      <c r="C325" s="17">
        <v>200</v>
      </c>
      <c r="D325" s="7"/>
      <c r="E325" s="20">
        <v>0</v>
      </c>
      <c r="F325" s="20">
        <v>200</v>
      </c>
      <c r="G325" s="8">
        <v>5.9737999999999998</v>
      </c>
      <c r="H325" s="84">
        <v>106.72</v>
      </c>
      <c r="J325" s="20">
        <v>0</v>
      </c>
      <c r="K325" s="20">
        <v>200</v>
      </c>
      <c r="L325" s="8">
        <v>5.9737999999999998</v>
      </c>
      <c r="M325" s="9"/>
      <c r="N325" s="156">
        <f>G325-(G325*0.12)</f>
        <v>5.2569439999999998</v>
      </c>
      <c r="P325" s="39">
        <f>G325-D325-Q325</f>
        <v>5.9737999999999998</v>
      </c>
      <c r="Q325" s="39">
        <f>G325-L325</f>
        <v>0</v>
      </c>
    </row>
    <row r="326" spans="1:20">
      <c r="A326" s="16"/>
      <c r="B326" s="21">
        <v>200.01</v>
      </c>
      <c r="C326" s="17">
        <v>1500</v>
      </c>
      <c r="D326" s="7"/>
      <c r="E326" s="23">
        <v>200.01</v>
      </c>
      <c r="F326" s="20">
        <v>1500</v>
      </c>
      <c r="G326" s="8">
        <v>5.8258000000000001</v>
      </c>
      <c r="H326" s="84">
        <v>136.33000000000001</v>
      </c>
      <c r="J326" s="23">
        <v>200.01</v>
      </c>
      <c r="K326" s="20">
        <v>1500</v>
      </c>
      <c r="L326" s="8">
        <v>5.8258000000000001</v>
      </c>
      <c r="M326" s="9"/>
      <c r="N326" s="156">
        <f t="shared" si="59"/>
        <v>5.1267040000000001</v>
      </c>
      <c r="P326" s="39">
        <f>G326-D326-Q326</f>
        <v>5.8258000000000001</v>
      </c>
      <c r="Q326" s="39">
        <f>G326-L326</f>
        <v>0</v>
      </c>
    </row>
    <row r="327" spans="1:20">
      <c r="A327" s="16"/>
      <c r="B327" s="21">
        <v>1500.01</v>
      </c>
      <c r="C327" s="17">
        <v>10000</v>
      </c>
      <c r="D327" s="7"/>
      <c r="E327" s="23">
        <v>1500.01</v>
      </c>
      <c r="F327" s="20">
        <v>10000</v>
      </c>
      <c r="G327" s="8">
        <v>5.7348999999999997</v>
      </c>
      <c r="H327" s="84">
        <v>272.58999999999997</v>
      </c>
      <c r="J327" s="23">
        <v>1500.01</v>
      </c>
      <c r="K327" s="20">
        <v>10000</v>
      </c>
      <c r="L327" s="8">
        <v>5.7348999999999997</v>
      </c>
      <c r="M327" s="9"/>
      <c r="N327" s="156">
        <f>G327-(G327*0.12)</f>
        <v>5.0467119999999994</v>
      </c>
      <c r="P327" s="39">
        <f>G327-D327-Q327</f>
        <v>5.7348999999999997</v>
      </c>
      <c r="Q327" s="39">
        <f>G327-L327</f>
        <v>0</v>
      </c>
    </row>
    <row r="328" spans="1:20">
      <c r="A328" s="18" t="s">
        <v>419</v>
      </c>
      <c r="B328" s="21">
        <v>10000.01</v>
      </c>
      <c r="C328" s="17"/>
      <c r="D328" s="7"/>
      <c r="E328" s="23">
        <v>10000.01</v>
      </c>
      <c r="F328" s="20"/>
      <c r="G328" s="8">
        <v>4.6234000000000002</v>
      </c>
      <c r="H328" s="85">
        <v>11387.89</v>
      </c>
      <c r="J328" s="23">
        <v>10000.01</v>
      </c>
      <c r="K328" s="20"/>
      <c r="L328" s="8">
        <v>4.6234000000000002</v>
      </c>
      <c r="M328" s="34"/>
      <c r="N328" s="156">
        <f t="shared" si="59"/>
        <v>4.0685920000000007</v>
      </c>
      <c r="P328" s="39">
        <f>G328-D328-Q328</f>
        <v>4.6234000000000002</v>
      </c>
      <c r="Q328" s="39">
        <f>G328-L328</f>
        <v>0</v>
      </c>
    </row>
    <row r="329" spans="1:20">
      <c r="A329" s="43" t="s">
        <v>469</v>
      </c>
      <c r="B329" s="12"/>
      <c r="C329" s="12"/>
      <c r="D329" s="7"/>
      <c r="E329" s="13"/>
      <c r="F329" s="13"/>
      <c r="G329" s="14"/>
      <c r="H329" s="15"/>
    </row>
    <row r="330" spans="1:20">
      <c r="A330" t="s">
        <v>458</v>
      </c>
      <c r="B330" s="12" t="s">
        <v>470</v>
      </c>
      <c r="C330" s="12"/>
      <c r="D330" s="7"/>
      <c r="G330" s="7" t="s">
        <v>17</v>
      </c>
      <c r="H330" s="7" t="s">
        <v>416</v>
      </c>
      <c r="L330" s="7" t="s">
        <v>17</v>
      </c>
      <c r="M330" s="7" t="s">
        <v>416</v>
      </c>
      <c r="P330" s="7" t="s">
        <v>417</v>
      </c>
      <c r="Q330" s="7" t="s">
        <v>418</v>
      </c>
    </row>
    <row r="331" spans="1:20">
      <c r="A331" s="16" t="s">
        <v>96</v>
      </c>
      <c r="B331" s="17">
        <v>0</v>
      </c>
      <c r="C331" s="17">
        <v>500</v>
      </c>
      <c r="D331" s="7"/>
      <c r="E331" s="20">
        <v>0</v>
      </c>
      <c r="F331" s="20">
        <v>500</v>
      </c>
      <c r="G331" s="8">
        <v>4.8267936507936504</v>
      </c>
      <c r="H331" s="9">
        <v>0</v>
      </c>
      <c r="J331" s="20">
        <v>0</v>
      </c>
      <c r="K331" s="20">
        <v>500</v>
      </c>
      <c r="L331" s="8">
        <f>G331</f>
        <v>4.8267936507936504</v>
      </c>
      <c r="M331" s="9"/>
      <c r="P331" s="32"/>
      <c r="Q331" s="32"/>
    </row>
    <row r="332" spans="1:20">
      <c r="A332" s="16"/>
      <c r="B332" s="21">
        <v>500.01</v>
      </c>
      <c r="C332" s="17">
        <v>1000</v>
      </c>
      <c r="D332" s="7"/>
      <c r="E332" s="23">
        <v>500.01</v>
      </c>
      <c r="F332" s="20">
        <v>1000</v>
      </c>
      <c r="G332" s="8">
        <v>4.1818412698412697</v>
      </c>
      <c r="H332" s="9">
        <v>0</v>
      </c>
      <c r="J332" s="23">
        <v>500.01</v>
      </c>
      <c r="K332" s="20">
        <v>1000</v>
      </c>
      <c r="L332" s="8">
        <f t="shared" ref="L332:L342" si="60">G332</f>
        <v>4.1818412698412697</v>
      </c>
      <c r="M332" s="9"/>
      <c r="P332" s="32"/>
      <c r="Q332" s="32"/>
    </row>
    <row r="333" spans="1:20">
      <c r="A333" s="16"/>
      <c r="B333" s="21">
        <v>1000.01</v>
      </c>
      <c r="C333" s="17">
        <v>5000</v>
      </c>
      <c r="D333" s="7"/>
      <c r="E333" s="23">
        <v>1000.01</v>
      </c>
      <c r="F333" s="20">
        <v>5000</v>
      </c>
      <c r="G333" s="8">
        <v>4.0926984126984127</v>
      </c>
      <c r="H333" s="9">
        <v>0</v>
      </c>
      <c r="J333" s="23">
        <v>1000.01</v>
      </c>
      <c r="K333" s="20">
        <v>5000</v>
      </c>
      <c r="L333" s="8">
        <f t="shared" si="60"/>
        <v>4.0926984126984127</v>
      </c>
      <c r="M333" s="9"/>
      <c r="P333" s="32"/>
      <c r="Q333" s="32"/>
    </row>
    <row r="334" spans="1:20">
      <c r="A334" s="16"/>
      <c r="B334" s="21">
        <v>5000.01</v>
      </c>
      <c r="C334" s="17">
        <v>10000</v>
      </c>
      <c r="D334" s="7"/>
      <c r="E334" s="23">
        <v>5000.01</v>
      </c>
      <c r="F334" s="20">
        <v>10000</v>
      </c>
      <c r="G334" s="8">
        <v>3.9467936507936505</v>
      </c>
      <c r="H334" s="9">
        <v>0</v>
      </c>
      <c r="J334" s="23">
        <v>5000.01</v>
      </c>
      <c r="K334" s="20">
        <v>10000</v>
      </c>
      <c r="L334" s="8">
        <f t="shared" si="60"/>
        <v>3.9467936507936505</v>
      </c>
      <c r="M334" s="9"/>
      <c r="P334" s="32"/>
      <c r="Q334" s="32"/>
    </row>
    <row r="335" spans="1:20">
      <c r="A335" s="16"/>
      <c r="B335" s="21">
        <v>10000.01</v>
      </c>
      <c r="C335" s="17">
        <v>15000</v>
      </c>
      <c r="D335" s="7"/>
      <c r="E335" s="23">
        <v>10000.01</v>
      </c>
      <c r="F335" s="20">
        <v>15000</v>
      </c>
      <c r="G335" s="8">
        <v>3.9326984126984126</v>
      </c>
      <c r="H335" s="9">
        <v>0</v>
      </c>
      <c r="J335" s="23">
        <v>10000.01</v>
      </c>
      <c r="K335" s="20">
        <v>15000</v>
      </c>
      <c r="L335" s="8">
        <f t="shared" si="60"/>
        <v>3.9326984126984126</v>
      </c>
      <c r="M335" s="9"/>
      <c r="P335" s="32"/>
      <c r="Q335" s="32"/>
    </row>
    <row r="336" spans="1:20">
      <c r="A336" s="18"/>
      <c r="B336" s="21">
        <v>15000.01</v>
      </c>
      <c r="C336" s="17">
        <v>25000</v>
      </c>
      <c r="D336" s="7"/>
      <c r="E336" s="23">
        <v>15000.01</v>
      </c>
      <c r="F336" s="20">
        <v>25000</v>
      </c>
      <c r="G336" s="8">
        <v>3.8359365079365078</v>
      </c>
      <c r="H336" s="9">
        <v>0</v>
      </c>
      <c r="J336" s="23">
        <v>15000.01</v>
      </c>
      <c r="K336" s="20">
        <v>25000</v>
      </c>
      <c r="L336" s="8">
        <f t="shared" si="60"/>
        <v>3.8359365079365078</v>
      </c>
      <c r="M336" s="9"/>
      <c r="P336" s="32"/>
      <c r="Q336" s="32"/>
    </row>
    <row r="337" spans="1:17">
      <c r="A337" s="18"/>
      <c r="B337" s="21">
        <v>25000.01</v>
      </c>
      <c r="C337" s="17">
        <v>50000</v>
      </c>
      <c r="D337" s="7"/>
      <c r="E337" s="23">
        <v>25000.01</v>
      </c>
      <c r="F337" s="20">
        <v>50000</v>
      </c>
      <c r="G337" s="8">
        <v>3.765968253968254</v>
      </c>
      <c r="H337" s="9">
        <v>0</v>
      </c>
      <c r="J337" s="23">
        <v>25000.01</v>
      </c>
      <c r="K337" s="20">
        <v>50000</v>
      </c>
      <c r="L337" s="8">
        <f t="shared" si="60"/>
        <v>3.765968253968254</v>
      </c>
      <c r="M337" s="9"/>
      <c r="P337" s="32"/>
      <c r="Q337" s="32"/>
    </row>
    <row r="338" spans="1:17">
      <c r="A338" s="18"/>
      <c r="B338" s="21">
        <v>50000.01</v>
      </c>
      <c r="C338" s="17">
        <v>100000</v>
      </c>
      <c r="D338" s="7"/>
      <c r="E338" s="23">
        <v>50000.01</v>
      </c>
      <c r="F338" s="20">
        <v>100000</v>
      </c>
      <c r="G338" s="8">
        <v>3.666666666666667</v>
      </c>
      <c r="H338" s="9">
        <v>0</v>
      </c>
      <c r="J338" s="23">
        <v>50000.01</v>
      </c>
      <c r="K338" s="20">
        <v>100000</v>
      </c>
      <c r="L338" s="8">
        <f t="shared" si="60"/>
        <v>3.666666666666667</v>
      </c>
      <c r="M338" s="9"/>
      <c r="P338" s="32"/>
      <c r="Q338" s="32"/>
    </row>
    <row r="339" spans="1:17">
      <c r="A339" s="18"/>
      <c r="B339" s="21">
        <v>100000.01</v>
      </c>
      <c r="C339" s="17">
        <v>200000</v>
      </c>
      <c r="D339" s="7"/>
      <c r="E339" s="23">
        <v>100000.01</v>
      </c>
      <c r="F339" s="20">
        <v>200000</v>
      </c>
      <c r="G339" s="8">
        <v>3.5153015873015874</v>
      </c>
      <c r="H339" s="9">
        <v>0</v>
      </c>
      <c r="J339" s="23">
        <v>100000.01</v>
      </c>
      <c r="K339" s="20">
        <v>200000</v>
      </c>
      <c r="L339" s="8">
        <f t="shared" si="60"/>
        <v>3.5153015873015874</v>
      </c>
      <c r="M339" s="9"/>
      <c r="P339" s="32"/>
      <c r="Q339" s="32"/>
    </row>
    <row r="340" spans="1:17">
      <c r="A340" s="18"/>
      <c r="B340" s="21">
        <v>200000.01</v>
      </c>
      <c r="C340" s="17">
        <v>300000</v>
      </c>
      <c r="D340" s="7"/>
      <c r="E340" s="23">
        <v>200000.01</v>
      </c>
      <c r="F340" s="20">
        <v>300000</v>
      </c>
      <c r="G340" s="8">
        <v>3.4939682539682542</v>
      </c>
      <c r="H340" s="9">
        <v>0</v>
      </c>
      <c r="J340" s="23">
        <v>200000.01</v>
      </c>
      <c r="K340" s="20">
        <v>300000</v>
      </c>
      <c r="L340" s="8">
        <f t="shared" si="60"/>
        <v>3.4939682539682542</v>
      </c>
      <c r="M340" s="9"/>
      <c r="P340" s="32"/>
      <c r="Q340" s="32"/>
    </row>
    <row r="341" spans="1:17">
      <c r="A341" s="18"/>
      <c r="B341" s="21">
        <v>300000.01</v>
      </c>
      <c r="C341" s="17">
        <v>400000</v>
      </c>
      <c r="D341" s="7"/>
      <c r="E341" s="23">
        <v>300000.01</v>
      </c>
      <c r="F341" s="20">
        <v>400000</v>
      </c>
      <c r="G341" s="8">
        <v>3.4650158730158731</v>
      </c>
      <c r="H341" s="9">
        <v>0</v>
      </c>
      <c r="J341" s="23">
        <v>300000.01</v>
      </c>
      <c r="K341" s="20">
        <v>400000</v>
      </c>
      <c r="L341" s="8">
        <f t="shared" si="60"/>
        <v>3.4650158730158731</v>
      </c>
      <c r="M341" s="9"/>
      <c r="P341" s="32"/>
      <c r="Q341" s="32"/>
    </row>
    <row r="342" spans="1:17">
      <c r="A342" s="18"/>
      <c r="B342" s="21">
        <v>400000.01</v>
      </c>
      <c r="C342" s="17">
        <v>500000</v>
      </c>
      <c r="D342" s="7"/>
      <c r="E342" s="23">
        <v>400000.01</v>
      </c>
      <c r="F342" s="20">
        <v>500000</v>
      </c>
      <c r="G342" s="8">
        <v>3.4516825396825399</v>
      </c>
      <c r="H342" s="9">
        <v>0</v>
      </c>
      <c r="J342" s="23">
        <v>400000.01</v>
      </c>
      <c r="K342" s="20">
        <v>500000</v>
      </c>
      <c r="L342" s="8">
        <f t="shared" si="60"/>
        <v>3.4516825396825399</v>
      </c>
      <c r="M342" s="9"/>
      <c r="P342" s="32"/>
      <c r="Q342" s="32"/>
    </row>
    <row r="344" spans="1:17">
      <c r="L344" s="7"/>
      <c r="M344" s="7"/>
      <c r="P344" s="7" t="s">
        <v>417</v>
      </c>
      <c r="Q344" s="7" t="s">
        <v>418</v>
      </c>
    </row>
    <row r="345" spans="1:17">
      <c r="A345" s="16" t="s">
        <v>97</v>
      </c>
      <c r="B345" s="247" t="s">
        <v>420</v>
      </c>
      <c r="C345" s="247"/>
      <c r="D345" s="7"/>
      <c r="E345" s="251" t="s">
        <v>420</v>
      </c>
      <c r="F345" s="251"/>
      <c r="G345" s="249">
        <f>2.8278/0.7875</f>
        <v>3.5908571428571427</v>
      </c>
      <c r="H345" s="250"/>
      <c r="I345" s="40"/>
      <c r="J345" s="257" t="s">
        <v>420</v>
      </c>
      <c r="K345" s="258"/>
      <c r="L345" s="249">
        <f>G345</f>
        <v>3.5908571428571427</v>
      </c>
      <c r="M345" s="250"/>
      <c r="N345" s="40"/>
      <c r="P345" s="39"/>
      <c r="Q345" s="39"/>
    </row>
    <row r="346" spans="1:17">
      <c r="A346" t="s">
        <v>421</v>
      </c>
      <c r="P346" s="40"/>
    </row>
    <row r="348" spans="1:17">
      <c r="E348" s="25" t="s">
        <v>471</v>
      </c>
    </row>
    <row r="349" spans="1:17">
      <c r="A349" s="5" t="s">
        <v>20</v>
      </c>
      <c r="B349" s="248" t="s">
        <v>66</v>
      </c>
      <c r="C349" s="248"/>
      <c r="D349" s="248"/>
      <c r="E349" s="5" t="s">
        <v>472</v>
      </c>
    </row>
    <row r="350" spans="1:17">
      <c r="A350" t="s">
        <v>414</v>
      </c>
      <c r="D350" s="6" t="s">
        <v>415</v>
      </c>
      <c r="E350" s="255">
        <v>45323</v>
      </c>
      <c r="F350" s="255"/>
      <c r="G350" s="7" t="s">
        <v>17</v>
      </c>
      <c r="H350" s="7" t="s">
        <v>416</v>
      </c>
      <c r="J350" s="255"/>
      <c r="K350" s="255"/>
      <c r="L350" s="7" t="s">
        <v>17</v>
      </c>
      <c r="M350" s="7" t="s">
        <v>416</v>
      </c>
      <c r="N350" s="27" t="s">
        <v>117</v>
      </c>
      <c r="P350" s="7" t="s">
        <v>417</v>
      </c>
      <c r="Q350" s="7" t="s">
        <v>418</v>
      </c>
    </row>
    <row r="351" spans="1:17">
      <c r="A351" s="16" t="s">
        <v>93</v>
      </c>
      <c r="B351" s="17">
        <v>1</v>
      </c>
      <c r="C351" s="17">
        <v>20</v>
      </c>
      <c r="D351" s="7"/>
      <c r="E351" s="20">
        <v>1</v>
      </c>
      <c r="F351" s="20">
        <v>20</v>
      </c>
      <c r="G351" s="8">
        <v>5.5883000000000003</v>
      </c>
      <c r="H351" s="84">
        <v>8.5299999999999994</v>
      </c>
      <c r="J351" s="20">
        <v>1</v>
      </c>
      <c r="K351" s="20">
        <v>20</v>
      </c>
      <c r="L351" s="8">
        <v>4.4627999999999997</v>
      </c>
      <c r="M351" s="84">
        <v>6.81</v>
      </c>
      <c r="P351" s="32"/>
      <c r="Q351" s="39">
        <f>G351-L351</f>
        <v>1.1255000000000006</v>
      </c>
    </row>
    <row r="352" spans="1:17">
      <c r="A352" s="16"/>
      <c r="B352" s="21">
        <v>20.010000000000002</v>
      </c>
      <c r="C352" s="17">
        <v>100</v>
      </c>
      <c r="D352" s="7"/>
      <c r="E352" s="23">
        <v>20.010000000000002</v>
      </c>
      <c r="F352" s="20">
        <v>100</v>
      </c>
      <c r="G352" s="8">
        <v>4.9976000000000003</v>
      </c>
      <c r="H352" s="84">
        <v>8.5299999999999994</v>
      </c>
      <c r="J352" s="23">
        <v>20.010000000000002</v>
      </c>
      <c r="K352" s="20">
        <v>100</v>
      </c>
      <c r="L352" s="8">
        <v>3.9910999999999999</v>
      </c>
      <c r="M352" s="84">
        <v>6.81</v>
      </c>
      <c r="P352" s="32"/>
      <c r="Q352" s="39">
        <f>G352-L352</f>
        <v>1.0065000000000004</v>
      </c>
    </row>
    <row r="353" spans="1:17">
      <c r="A353" s="16"/>
      <c r="B353" s="21">
        <v>100.01</v>
      </c>
      <c r="C353" s="17">
        <v>850</v>
      </c>
      <c r="D353" s="10"/>
      <c r="E353" s="23">
        <v>100.01</v>
      </c>
      <c r="F353" s="20">
        <v>850</v>
      </c>
      <c r="G353" s="8">
        <v>4.7377000000000002</v>
      </c>
      <c r="H353" s="84">
        <v>8.5299999999999994</v>
      </c>
      <c r="J353" s="23">
        <v>100.01</v>
      </c>
      <c r="K353" s="20">
        <v>850</v>
      </c>
      <c r="L353" s="8">
        <v>3.7835000000000001</v>
      </c>
      <c r="M353" s="84">
        <v>6.81</v>
      </c>
      <c r="P353" s="32"/>
      <c r="Q353" s="39">
        <f>G353-L353</f>
        <v>0.95420000000000016</v>
      </c>
    </row>
    <row r="354" spans="1:17">
      <c r="A354" s="18"/>
      <c r="B354" s="21">
        <v>850.01</v>
      </c>
      <c r="C354" s="17">
        <v>2500</v>
      </c>
      <c r="D354" s="7"/>
      <c r="E354" s="23">
        <v>850.01</v>
      </c>
      <c r="F354" s="20">
        <v>2500</v>
      </c>
      <c r="G354" s="8">
        <v>4.6242000000000001</v>
      </c>
      <c r="H354" s="84">
        <v>8.5299999999999994</v>
      </c>
      <c r="J354" s="23">
        <v>850.01</v>
      </c>
      <c r="K354" s="20">
        <v>2500</v>
      </c>
      <c r="L354" s="8">
        <v>3.6928999999999998</v>
      </c>
      <c r="M354" s="84">
        <v>6.81</v>
      </c>
      <c r="P354" s="32"/>
      <c r="Q354" s="39">
        <f>G354-L354</f>
        <v>0.93130000000000024</v>
      </c>
    </row>
    <row r="355" spans="1:17">
      <c r="A355" s="22" t="s">
        <v>430</v>
      </c>
      <c r="B355" s="21">
        <v>2500.0100000000002</v>
      </c>
      <c r="C355" s="17"/>
      <c r="D355" s="7"/>
      <c r="E355" s="23">
        <v>2500.0100000000002</v>
      </c>
      <c r="F355" s="20"/>
      <c r="G355" s="8">
        <v>4.5411999999999999</v>
      </c>
      <c r="H355" s="84">
        <v>8.5299999999999994</v>
      </c>
      <c r="J355" s="23">
        <v>2500.0100000000002</v>
      </c>
      <c r="K355" s="20"/>
      <c r="L355" s="8">
        <v>3.6265999999999998</v>
      </c>
      <c r="M355" s="84">
        <v>6.81</v>
      </c>
      <c r="P355" s="32"/>
      <c r="Q355" s="39">
        <f>G355-L355</f>
        <v>0.91460000000000008</v>
      </c>
    </row>
    <row r="356" spans="1:17">
      <c r="A356" s="11"/>
      <c r="B356" s="12"/>
      <c r="C356" s="12"/>
      <c r="D356" s="7"/>
    </row>
    <row r="357" spans="1:17">
      <c r="A357" s="5"/>
      <c r="B357" s="12"/>
      <c r="C357" s="12"/>
      <c r="D357" s="7"/>
      <c r="G357" s="7" t="s">
        <v>17</v>
      </c>
      <c r="H357" s="7" t="s">
        <v>416</v>
      </c>
      <c r="L357" s="7" t="s">
        <v>17</v>
      </c>
      <c r="M357" s="7" t="s">
        <v>416</v>
      </c>
      <c r="P357" s="7" t="s">
        <v>417</v>
      </c>
      <c r="Q357" s="7" t="s">
        <v>418</v>
      </c>
    </row>
    <row r="358" spans="1:17">
      <c r="A358" s="16" t="s">
        <v>95</v>
      </c>
      <c r="B358" s="17">
        <v>1</v>
      </c>
      <c r="C358" s="17">
        <v>450</v>
      </c>
      <c r="D358" s="7"/>
      <c r="E358" s="20">
        <v>1</v>
      </c>
      <c r="F358" s="20">
        <v>450</v>
      </c>
      <c r="G358" s="8">
        <v>5.7904999999999998</v>
      </c>
      <c r="H358" s="9"/>
      <c r="J358" s="20">
        <v>1</v>
      </c>
      <c r="K358" s="20">
        <v>450</v>
      </c>
      <c r="L358" s="8">
        <v>4.6242999999999999</v>
      </c>
      <c r="M358" s="9"/>
      <c r="P358" s="32"/>
      <c r="Q358" s="39">
        <f>G358-L358</f>
        <v>1.1661999999999999</v>
      </c>
    </row>
    <row r="359" spans="1:17">
      <c r="A359" s="16"/>
      <c r="B359" s="21">
        <v>450.01</v>
      </c>
      <c r="C359" s="17">
        <v>1500</v>
      </c>
      <c r="D359" s="7"/>
      <c r="E359" s="23">
        <v>450.01</v>
      </c>
      <c r="F359" s="20">
        <v>1500</v>
      </c>
      <c r="G359" s="8">
        <v>3.6086</v>
      </c>
      <c r="H359" s="9"/>
      <c r="J359" s="23">
        <v>450.01</v>
      </c>
      <c r="K359" s="20">
        <v>1500</v>
      </c>
      <c r="L359" s="8">
        <v>2.8818000000000001</v>
      </c>
      <c r="M359" s="9"/>
      <c r="P359" s="32"/>
      <c r="Q359" s="39">
        <f t="shared" ref="Q359:Q369" si="61">G359-L359</f>
        <v>0.72679999999999989</v>
      </c>
    </row>
    <row r="360" spans="1:17">
      <c r="A360" s="16"/>
      <c r="B360" s="21">
        <v>1500.01</v>
      </c>
      <c r="C360" s="17">
        <v>4500</v>
      </c>
      <c r="D360" s="7"/>
      <c r="E360" s="23">
        <v>1500.01</v>
      </c>
      <c r="F360" s="20">
        <v>4500</v>
      </c>
      <c r="G360" s="8">
        <v>3.4239999999999999</v>
      </c>
      <c r="H360" s="9"/>
      <c r="J360" s="23">
        <v>1500.01</v>
      </c>
      <c r="K360" s="20">
        <v>4500</v>
      </c>
      <c r="L360" s="8">
        <v>2.7343999999999999</v>
      </c>
      <c r="M360" s="9"/>
      <c r="P360" s="32"/>
      <c r="Q360" s="39">
        <f t="shared" si="61"/>
        <v>0.68959999999999999</v>
      </c>
    </row>
    <row r="361" spans="1:17">
      <c r="A361" s="16"/>
      <c r="B361" s="21">
        <v>4500.01</v>
      </c>
      <c r="C361" s="17">
        <v>15000</v>
      </c>
      <c r="D361" s="10"/>
      <c r="E361" s="23">
        <v>4500.01</v>
      </c>
      <c r="F361" s="20">
        <v>15000</v>
      </c>
      <c r="G361" s="8">
        <v>3.2724000000000002</v>
      </c>
      <c r="H361" s="9"/>
      <c r="J361" s="23">
        <v>4500.01</v>
      </c>
      <c r="K361" s="20">
        <v>15000</v>
      </c>
      <c r="L361" s="8">
        <v>2.6133000000000002</v>
      </c>
      <c r="M361" s="9"/>
      <c r="P361" s="32"/>
      <c r="Q361" s="39">
        <f t="shared" si="61"/>
        <v>0.65910000000000002</v>
      </c>
    </row>
    <row r="362" spans="1:17">
      <c r="A362" s="16"/>
      <c r="B362" s="21">
        <v>15000.01</v>
      </c>
      <c r="C362" s="17">
        <v>30000</v>
      </c>
      <c r="D362" s="7"/>
      <c r="E362" s="23">
        <v>15000.01</v>
      </c>
      <c r="F362" s="20">
        <v>30000</v>
      </c>
      <c r="G362" s="8">
        <v>3.2681</v>
      </c>
      <c r="H362" s="9"/>
      <c r="J362" s="23">
        <v>15000.01</v>
      </c>
      <c r="K362" s="20">
        <v>30000</v>
      </c>
      <c r="L362" s="8">
        <v>2.6099000000000001</v>
      </c>
      <c r="M362" s="9"/>
      <c r="P362" s="32"/>
      <c r="Q362" s="39">
        <f t="shared" si="61"/>
        <v>0.6581999999999999</v>
      </c>
    </row>
    <row r="363" spans="1:17">
      <c r="A363" s="18"/>
      <c r="B363" s="21">
        <v>30000.01</v>
      </c>
      <c r="C363" s="17">
        <v>180000</v>
      </c>
      <c r="D363" s="7"/>
      <c r="E363" s="23">
        <v>30000.01</v>
      </c>
      <c r="F363" s="20">
        <v>180000</v>
      </c>
      <c r="G363" s="8">
        <v>3.1945000000000001</v>
      </c>
      <c r="H363" s="9"/>
      <c r="J363" s="23">
        <v>30000.01</v>
      </c>
      <c r="K363" s="20">
        <v>180000</v>
      </c>
      <c r="L363" s="8">
        <v>2.5510999999999999</v>
      </c>
      <c r="M363" s="9"/>
      <c r="P363" s="32"/>
      <c r="Q363" s="39">
        <f t="shared" si="61"/>
        <v>0.64340000000000019</v>
      </c>
    </row>
    <row r="364" spans="1:17">
      <c r="A364" s="18"/>
      <c r="B364" s="21">
        <v>180000.01</v>
      </c>
      <c r="C364" s="17">
        <v>360000</v>
      </c>
      <c r="D364" s="7"/>
      <c r="E364" s="23">
        <v>180000.01</v>
      </c>
      <c r="F364" s="20">
        <v>360000</v>
      </c>
      <c r="G364" s="8">
        <v>3.1453000000000002</v>
      </c>
      <c r="H364" s="9"/>
      <c r="J364" s="23">
        <v>180000.01</v>
      </c>
      <c r="K364" s="20">
        <v>360000</v>
      </c>
      <c r="L364" s="8">
        <v>2.5118</v>
      </c>
      <c r="M364" s="9"/>
      <c r="P364" s="32"/>
      <c r="Q364" s="39">
        <f t="shared" si="61"/>
        <v>0.63350000000000017</v>
      </c>
    </row>
    <row r="365" spans="1:17">
      <c r="A365" s="18"/>
      <c r="B365" s="21">
        <v>360000.01</v>
      </c>
      <c r="C365" s="17">
        <v>600000</v>
      </c>
      <c r="D365" s="7"/>
      <c r="E365" s="23">
        <v>360000.01</v>
      </c>
      <c r="F365" s="20">
        <v>600000</v>
      </c>
      <c r="G365" s="8">
        <v>3.0731000000000002</v>
      </c>
      <c r="H365" s="9"/>
      <c r="J365" s="23">
        <v>360000.01</v>
      </c>
      <c r="K365" s="20">
        <v>600000</v>
      </c>
      <c r="L365" s="8">
        <v>2.4542000000000002</v>
      </c>
      <c r="M365" s="9"/>
      <c r="P365" s="32"/>
      <c r="Q365" s="39">
        <f t="shared" si="61"/>
        <v>0.61890000000000001</v>
      </c>
    </row>
    <row r="366" spans="1:17">
      <c r="A366" s="18"/>
      <c r="B366" s="21">
        <v>600000.01</v>
      </c>
      <c r="C366" s="17">
        <v>1050000</v>
      </c>
      <c r="D366" s="7"/>
      <c r="E366" s="23">
        <v>600000.01</v>
      </c>
      <c r="F366" s="20">
        <v>1050000</v>
      </c>
      <c r="G366" s="8">
        <v>3.0238999999999998</v>
      </c>
      <c r="H366" s="9"/>
      <c r="J366" s="23">
        <v>600000.01</v>
      </c>
      <c r="K366" s="20">
        <v>1050000</v>
      </c>
      <c r="L366" s="8">
        <v>2.4148999999999998</v>
      </c>
      <c r="M366" s="9"/>
      <c r="P366" s="32"/>
      <c r="Q366" s="39">
        <f t="shared" si="61"/>
        <v>0.60899999999999999</v>
      </c>
    </row>
    <row r="367" spans="1:17">
      <c r="A367" s="18"/>
      <c r="B367" s="21">
        <v>1050000.01</v>
      </c>
      <c r="C367" s="17">
        <v>1800000</v>
      </c>
      <c r="D367" s="7"/>
      <c r="E367" s="23">
        <v>1050000.01</v>
      </c>
      <c r="F367" s="20">
        <v>1800000</v>
      </c>
      <c r="G367" s="8">
        <v>2.9803000000000002</v>
      </c>
      <c r="H367" s="9"/>
      <c r="J367" s="23">
        <v>1050000.01</v>
      </c>
      <c r="K367" s="20">
        <v>1800000</v>
      </c>
      <c r="L367" s="8">
        <v>2.3801000000000001</v>
      </c>
      <c r="M367" s="9"/>
      <c r="P367" s="32"/>
      <c r="Q367" s="39">
        <f t="shared" si="61"/>
        <v>0.60020000000000007</v>
      </c>
    </row>
    <row r="368" spans="1:17">
      <c r="A368" s="18"/>
      <c r="B368" s="21">
        <v>1800000.01</v>
      </c>
      <c r="C368" s="17">
        <v>30000000</v>
      </c>
      <c r="D368" s="7"/>
      <c r="E368" s="23">
        <v>1800000.01</v>
      </c>
      <c r="F368" s="20">
        <v>30000000</v>
      </c>
      <c r="G368" s="8">
        <v>2.9477000000000002</v>
      </c>
      <c r="H368" s="9"/>
      <c r="J368" s="23">
        <v>1800000.01</v>
      </c>
      <c r="K368" s="20">
        <v>30000000</v>
      </c>
      <c r="L368" s="8">
        <v>2.3540000000000001</v>
      </c>
      <c r="M368" s="9"/>
      <c r="P368" s="32"/>
      <c r="Q368" s="39">
        <f t="shared" si="61"/>
        <v>0.59370000000000012</v>
      </c>
    </row>
    <row r="369" spans="1:17">
      <c r="A369" s="18" t="s">
        <v>419</v>
      </c>
      <c r="B369" s="21">
        <v>30000000.010000002</v>
      </c>
      <c r="C369" s="17"/>
      <c r="D369" s="7"/>
      <c r="E369" s="23">
        <v>30000000.010000002</v>
      </c>
      <c r="F369" s="20"/>
      <c r="G369" s="8">
        <v>2.8639000000000001</v>
      </c>
      <c r="H369" s="9"/>
      <c r="J369" s="23">
        <v>30000000.010000002</v>
      </c>
      <c r="K369" s="20"/>
      <c r="L369" s="8">
        <v>2.2871000000000001</v>
      </c>
      <c r="M369" s="9"/>
      <c r="P369" s="32"/>
      <c r="Q369" s="39">
        <f t="shared" si="61"/>
        <v>0.57679999999999998</v>
      </c>
    </row>
    <row r="370" spans="1:17">
      <c r="A370" s="11"/>
      <c r="B370" s="12"/>
      <c r="C370" s="12"/>
      <c r="D370" s="7"/>
      <c r="E370" s="13"/>
      <c r="F370" s="13"/>
      <c r="G370" s="14"/>
      <c r="H370" s="15"/>
    </row>
    <row r="371" spans="1:17">
      <c r="A371" t="s">
        <v>458</v>
      </c>
      <c r="B371" s="12"/>
      <c r="C371" s="12"/>
      <c r="D371" s="7"/>
      <c r="G371" s="7" t="s">
        <v>17</v>
      </c>
      <c r="H371" s="7" t="s">
        <v>416</v>
      </c>
      <c r="L371" s="7" t="s">
        <v>17</v>
      </c>
      <c r="M371" s="7" t="s">
        <v>416</v>
      </c>
      <c r="P371" s="7" t="s">
        <v>417</v>
      </c>
      <c r="Q371" s="7" t="s">
        <v>418</v>
      </c>
    </row>
    <row r="372" spans="1:17">
      <c r="A372" s="16" t="s">
        <v>96</v>
      </c>
      <c r="B372" s="17">
        <v>1</v>
      </c>
      <c r="C372" s="17">
        <v>15</v>
      </c>
      <c r="D372" s="10"/>
      <c r="E372" s="20">
        <v>1</v>
      </c>
      <c r="F372" s="20">
        <v>15</v>
      </c>
      <c r="G372" s="8">
        <v>5.2457000000000003</v>
      </c>
      <c r="H372" s="9"/>
      <c r="J372" s="20">
        <v>1</v>
      </c>
      <c r="K372" s="20">
        <v>15</v>
      </c>
      <c r="L372" s="8">
        <v>4.1891999999999996</v>
      </c>
      <c r="M372" s="9"/>
      <c r="P372" s="32"/>
      <c r="Q372" s="39">
        <f>G372-L372</f>
        <v>1.0565000000000007</v>
      </c>
    </row>
    <row r="373" spans="1:17">
      <c r="A373" s="16"/>
      <c r="B373" s="21">
        <v>15.01</v>
      </c>
      <c r="C373" s="17">
        <v>50</v>
      </c>
      <c r="D373" s="10"/>
      <c r="E373" s="23">
        <v>15.01</v>
      </c>
      <c r="F373" s="20">
        <v>50</v>
      </c>
      <c r="G373" s="8">
        <v>3.4180999999999999</v>
      </c>
      <c r="H373" s="9"/>
      <c r="J373" s="23">
        <v>15.01</v>
      </c>
      <c r="K373" s="20">
        <v>50</v>
      </c>
      <c r="L373" s="8">
        <v>2.7296999999999998</v>
      </c>
      <c r="M373" s="9"/>
      <c r="P373" s="32"/>
      <c r="Q373" s="39">
        <f t="shared" ref="Q373:Q385" si="62">G373-L373</f>
        <v>0.68840000000000012</v>
      </c>
    </row>
    <row r="374" spans="1:17">
      <c r="A374" s="16"/>
      <c r="B374" s="21">
        <v>50.01</v>
      </c>
      <c r="C374" s="17">
        <v>150</v>
      </c>
      <c r="D374" s="10"/>
      <c r="E374" s="23">
        <v>50.01</v>
      </c>
      <c r="F374" s="20">
        <v>150</v>
      </c>
      <c r="G374" s="8">
        <v>3.2635999999999998</v>
      </c>
      <c r="H374" s="9"/>
      <c r="J374" s="23">
        <v>50.01</v>
      </c>
      <c r="K374" s="20">
        <v>150</v>
      </c>
      <c r="L374" s="8">
        <v>2.6063000000000001</v>
      </c>
      <c r="M374" s="9"/>
      <c r="P374" s="32"/>
      <c r="Q374" s="39">
        <f t="shared" si="62"/>
        <v>0.65729999999999977</v>
      </c>
    </row>
    <row r="375" spans="1:17">
      <c r="A375" s="16"/>
      <c r="B375" s="21">
        <v>150.01</v>
      </c>
      <c r="C375" s="17">
        <v>500</v>
      </c>
      <c r="D375" s="10"/>
      <c r="E375" s="23">
        <v>150.01</v>
      </c>
      <c r="F375" s="20">
        <v>500</v>
      </c>
      <c r="G375" s="8">
        <v>3.1867000000000001</v>
      </c>
      <c r="H375" s="9"/>
      <c r="J375" s="23">
        <v>150.01</v>
      </c>
      <c r="K375" s="20">
        <v>500</v>
      </c>
      <c r="L375" s="8">
        <v>2.5449000000000002</v>
      </c>
      <c r="M375" s="9"/>
      <c r="P375" s="32"/>
      <c r="Q375" s="39">
        <f t="shared" si="62"/>
        <v>0.64179999999999993</v>
      </c>
    </row>
    <row r="376" spans="1:17">
      <c r="A376" s="16"/>
      <c r="B376" s="21">
        <v>500.01</v>
      </c>
      <c r="C376" s="17">
        <v>1000</v>
      </c>
      <c r="D376" s="10"/>
      <c r="E376" s="23">
        <v>500.01</v>
      </c>
      <c r="F376" s="20">
        <v>1000</v>
      </c>
      <c r="G376" s="8">
        <v>3.1335999999999999</v>
      </c>
      <c r="H376" s="9"/>
      <c r="J376" s="23">
        <v>500.01</v>
      </c>
      <c r="K376" s="20">
        <v>1000</v>
      </c>
      <c r="L376" s="8">
        <v>2.5024999999999999</v>
      </c>
      <c r="M376" s="9"/>
      <c r="P376" s="32"/>
      <c r="Q376" s="39">
        <f t="shared" si="62"/>
        <v>0.63109999999999999</v>
      </c>
    </row>
    <row r="377" spans="1:17">
      <c r="A377" s="16"/>
      <c r="B377" s="21">
        <v>1000.01</v>
      </c>
      <c r="C377" s="17">
        <v>6000</v>
      </c>
      <c r="D377" s="10"/>
      <c r="E377" s="23">
        <v>1000.01</v>
      </c>
      <c r="F377" s="20">
        <v>6000</v>
      </c>
      <c r="G377" s="8">
        <v>3.0718999999999999</v>
      </c>
      <c r="H377" s="9"/>
      <c r="J377" s="23">
        <v>1000.01</v>
      </c>
      <c r="K377" s="20">
        <v>6000</v>
      </c>
      <c r="L377" s="8">
        <v>2.4531999999999998</v>
      </c>
      <c r="M377" s="9"/>
      <c r="P377" s="32"/>
      <c r="Q377" s="39">
        <f t="shared" si="62"/>
        <v>0.61870000000000003</v>
      </c>
    </row>
    <row r="378" spans="1:17">
      <c r="A378" s="16"/>
      <c r="B378" s="21">
        <v>6000.01</v>
      </c>
      <c r="C378" s="17">
        <v>12000</v>
      </c>
      <c r="D378" s="10"/>
      <c r="E378" s="23">
        <v>6000.01</v>
      </c>
      <c r="F378" s="20">
        <v>12000</v>
      </c>
      <c r="G378" s="8">
        <v>3.0402</v>
      </c>
      <c r="H378" s="9"/>
      <c r="J378" s="23">
        <v>6000.01</v>
      </c>
      <c r="K378" s="20">
        <v>12000</v>
      </c>
      <c r="L378" s="8">
        <v>2.4279000000000002</v>
      </c>
      <c r="M378" s="9"/>
      <c r="P378" s="32"/>
      <c r="Q378" s="39">
        <f t="shared" si="62"/>
        <v>0.61229999999999984</v>
      </c>
    </row>
    <row r="379" spans="1:17">
      <c r="A379" s="16"/>
      <c r="B379" s="21">
        <v>12000.01</v>
      </c>
      <c r="C379" s="17">
        <v>20000</v>
      </c>
      <c r="D379" s="10"/>
      <c r="E379" s="23">
        <v>12000.01</v>
      </c>
      <c r="F379" s="20">
        <v>20000</v>
      </c>
      <c r="G379" s="8">
        <v>2.9817999999999998</v>
      </c>
      <c r="H379" s="9"/>
      <c r="J379" s="23">
        <v>12000.01</v>
      </c>
      <c r="K379" s="20">
        <v>20000</v>
      </c>
      <c r="L379" s="8">
        <v>2.3813</v>
      </c>
      <c r="M379" s="9"/>
      <c r="P379" s="32"/>
      <c r="Q379" s="39">
        <f t="shared" si="62"/>
        <v>0.60049999999999981</v>
      </c>
    </row>
    <row r="380" spans="1:17">
      <c r="A380" s="16"/>
      <c r="B380" s="21">
        <v>20000.009999999998</v>
      </c>
      <c r="C380" s="17">
        <v>35000</v>
      </c>
      <c r="D380" s="10"/>
      <c r="E380" s="23">
        <v>20000.009999999998</v>
      </c>
      <c r="F380" s="20">
        <v>35000</v>
      </c>
      <c r="G380" s="8">
        <v>2.9517000000000002</v>
      </c>
      <c r="H380" s="9"/>
      <c r="J380" s="23">
        <v>20000.009999999998</v>
      </c>
      <c r="K380" s="20">
        <v>35000</v>
      </c>
      <c r="L380" s="8">
        <v>2.3572000000000002</v>
      </c>
      <c r="M380" s="9"/>
      <c r="P380" s="32"/>
      <c r="Q380" s="39">
        <f t="shared" si="62"/>
        <v>0.59450000000000003</v>
      </c>
    </row>
    <row r="381" spans="1:17">
      <c r="A381" s="16"/>
      <c r="B381" s="21">
        <v>35000.01</v>
      </c>
      <c r="C381" s="17">
        <v>60000</v>
      </c>
      <c r="D381" s="10"/>
      <c r="E381" s="23">
        <v>35000.01</v>
      </c>
      <c r="F381" s="20">
        <v>60000</v>
      </c>
      <c r="G381" s="8">
        <v>2.9176000000000002</v>
      </c>
      <c r="H381" s="9"/>
      <c r="J381" s="23">
        <v>35000.01</v>
      </c>
      <c r="K381" s="20">
        <v>60000</v>
      </c>
      <c r="L381" s="8">
        <v>2.33</v>
      </c>
      <c r="M381" s="9"/>
      <c r="P381" s="32"/>
      <c r="Q381" s="39">
        <f t="shared" si="62"/>
        <v>0.58760000000000012</v>
      </c>
    </row>
    <row r="382" spans="1:17">
      <c r="A382" s="16"/>
      <c r="B382" s="21">
        <v>60000.01</v>
      </c>
      <c r="C382" s="17">
        <v>400000</v>
      </c>
      <c r="D382" s="10"/>
      <c r="E382" s="23">
        <v>60000.01</v>
      </c>
      <c r="F382" s="20">
        <v>400000</v>
      </c>
      <c r="G382" s="8">
        <v>2.8658000000000001</v>
      </c>
      <c r="H382" s="9"/>
      <c r="J382" s="23">
        <v>60000.01</v>
      </c>
      <c r="K382" s="20">
        <v>400000</v>
      </c>
      <c r="L382" s="8">
        <v>2.2886000000000002</v>
      </c>
      <c r="M382" s="9"/>
      <c r="P382" s="32"/>
      <c r="Q382" s="39">
        <f t="shared" si="62"/>
        <v>0.57719999999999994</v>
      </c>
    </row>
    <row r="383" spans="1:17">
      <c r="A383" s="16"/>
      <c r="B383" s="21">
        <v>400000.01</v>
      </c>
      <c r="C383" s="17">
        <v>700000</v>
      </c>
      <c r="D383" s="10"/>
      <c r="E383" s="23">
        <v>400000.01</v>
      </c>
      <c r="F383" s="20">
        <v>700000</v>
      </c>
      <c r="G383" s="8">
        <v>2.8365999999999998</v>
      </c>
      <c r="H383" s="9"/>
      <c r="J383" s="23">
        <v>400000.01</v>
      </c>
      <c r="K383" s="20">
        <v>700000</v>
      </c>
      <c r="L383" s="8">
        <v>2.2652999999999999</v>
      </c>
      <c r="M383" s="9"/>
      <c r="P383" s="32"/>
      <c r="Q383" s="39">
        <f t="shared" si="62"/>
        <v>0.57129999999999992</v>
      </c>
    </row>
    <row r="384" spans="1:17">
      <c r="A384" s="16"/>
      <c r="B384" s="21">
        <v>700000.01</v>
      </c>
      <c r="C384" s="17">
        <v>1000000</v>
      </c>
      <c r="D384" s="10"/>
      <c r="E384" s="23">
        <v>700000.01</v>
      </c>
      <c r="F384" s="20">
        <v>1000000</v>
      </c>
      <c r="G384" s="8">
        <v>2.8129</v>
      </c>
      <c r="H384" s="9"/>
      <c r="J384" s="23">
        <v>700000.01</v>
      </c>
      <c r="K384" s="20">
        <v>1000000</v>
      </c>
      <c r="L384" s="8">
        <v>2.2454000000000001</v>
      </c>
      <c r="M384" s="9"/>
      <c r="P384" s="32"/>
      <c r="Q384" s="39">
        <f t="shared" si="62"/>
        <v>0.56749999999999989</v>
      </c>
    </row>
    <row r="385" spans="1:24">
      <c r="A385" s="18" t="s">
        <v>419</v>
      </c>
      <c r="B385" s="21">
        <v>1000000.01</v>
      </c>
      <c r="C385" s="17"/>
      <c r="D385" s="10"/>
      <c r="E385" s="23">
        <v>1000000.01</v>
      </c>
      <c r="F385" s="20"/>
      <c r="G385" s="8">
        <v>2.7949000000000002</v>
      </c>
      <c r="H385" s="9"/>
      <c r="J385" s="23">
        <v>1000000.01</v>
      </c>
      <c r="K385" s="20"/>
      <c r="L385" s="8">
        <v>2.2320000000000002</v>
      </c>
      <c r="M385" s="9"/>
      <c r="P385" s="32"/>
      <c r="Q385" s="39">
        <f t="shared" si="62"/>
        <v>0.56289999999999996</v>
      </c>
    </row>
    <row r="387" spans="1:24">
      <c r="L387" s="7"/>
      <c r="M387" s="7"/>
      <c r="P387" s="7" t="s">
        <v>417</v>
      </c>
      <c r="Q387" s="7" t="s">
        <v>418</v>
      </c>
    </row>
    <row r="388" spans="1:24">
      <c r="A388" s="16" t="s">
        <v>97</v>
      </c>
      <c r="B388" s="247" t="s">
        <v>420</v>
      </c>
      <c r="C388" s="247"/>
      <c r="D388" s="7"/>
      <c r="E388" s="251" t="s">
        <v>420</v>
      </c>
      <c r="F388" s="251"/>
      <c r="G388" s="249">
        <v>2.8639000000000001</v>
      </c>
      <c r="H388" s="250"/>
      <c r="I388" s="40"/>
      <c r="J388" s="257" t="s">
        <v>420</v>
      </c>
      <c r="K388" s="258"/>
      <c r="L388" s="249">
        <v>2.2871000000000001</v>
      </c>
      <c r="M388" s="250"/>
      <c r="N388" s="40"/>
      <c r="P388" s="39"/>
      <c r="Q388" s="39">
        <f>G388-L388</f>
        <v>0.57679999999999998</v>
      </c>
    </row>
    <row r="389" spans="1:24">
      <c r="A389" t="s">
        <v>421</v>
      </c>
      <c r="P389" s="40"/>
    </row>
    <row r="391" spans="1:24">
      <c r="E391" s="25" t="s">
        <v>473</v>
      </c>
    </row>
    <row r="392" spans="1:24">
      <c r="A392" s="5" t="s">
        <v>20</v>
      </c>
      <c r="B392" s="248" t="s">
        <v>67</v>
      </c>
      <c r="C392" s="248"/>
      <c r="D392" s="248"/>
      <c r="E392" s="5" t="s">
        <v>474</v>
      </c>
    </row>
    <row r="393" spans="1:24">
      <c r="A393" t="s">
        <v>414</v>
      </c>
      <c r="D393" s="6" t="s">
        <v>415</v>
      </c>
      <c r="E393" s="255">
        <v>45323</v>
      </c>
      <c r="F393" s="255"/>
      <c r="G393" s="7"/>
      <c r="H393" s="7"/>
      <c r="J393" s="255"/>
      <c r="K393" s="255"/>
      <c r="L393" s="7"/>
      <c r="M393" s="7"/>
      <c r="N393" s="27" t="s">
        <v>475</v>
      </c>
      <c r="P393" s="7" t="s">
        <v>417</v>
      </c>
      <c r="Q393" s="7" t="s">
        <v>418</v>
      </c>
    </row>
    <row r="394" spans="1:24">
      <c r="A394" s="16" t="s">
        <v>93</v>
      </c>
      <c r="B394" s="17" t="s">
        <v>420</v>
      </c>
      <c r="C394" s="17"/>
      <c r="D394" s="7"/>
      <c r="E394" s="253" t="s">
        <v>420</v>
      </c>
      <c r="F394" s="254"/>
      <c r="G394" s="249">
        <v>6.1525999999999996</v>
      </c>
      <c r="H394" s="250"/>
      <c r="J394" s="253" t="s">
        <v>420</v>
      </c>
      <c r="K394" s="254"/>
      <c r="L394" s="249">
        <v>4.4611000000000001</v>
      </c>
      <c r="M394" s="250"/>
      <c r="P394" s="39">
        <f>G394-D394-Q394</f>
        <v>4.4611000000000001</v>
      </c>
      <c r="Q394" s="39">
        <f>G394-L394</f>
        <v>1.6914999999999996</v>
      </c>
      <c r="S394" t="s">
        <v>476</v>
      </c>
    </row>
    <row r="395" spans="1:24" ht="15" thickBot="1">
      <c r="A395" s="11"/>
      <c r="B395" s="12"/>
      <c r="C395" s="12"/>
      <c r="D395" s="154"/>
      <c r="S395" t="s">
        <v>477</v>
      </c>
    </row>
    <row r="396" spans="1:24" ht="15" thickBot="1">
      <c r="A396" t="s">
        <v>478</v>
      </c>
      <c r="B396" s="12"/>
      <c r="C396" s="12"/>
      <c r="D396" s="7"/>
      <c r="G396" s="7" t="s">
        <v>17</v>
      </c>
      <c r="H396" s="7" t="s">
        <v>416</v>
      </c>
      <c r="L396" s="7" t="s">
        <v>17</v>
      </c>
      <c r="M396" s="7" t="s">
        <v>416</v>
      </c>
      <c r="P396" s="7" t="s">
        <v>417</v>
      </c>
      <c r="Q396" s="7" t="s">
        <v>418</v>
      </c>
      <c r="S396" t="s">
        <v>479</v>
      </c>
      <c r="U396" s="178">
        <v>1</v>
      </c>
      <c r="V396" s="179">
        <v>600</v>
      </c>
      <c r="W396" s="180">
        <v>3.6863000000000001</v>
      </c>
      <c r="X396" s="181">
        <v>5.0839999999999996</v>
      </c>
    </row>
    <row r="397" spans="1:24" ht="15" thickBot="1">
      <c r="A397" s="16" t="s">
        <v>95</v>
      </c>
      <c r="B397" s="17">
        <v>1</v>
      </c>
      <c r="C397" s="17">
        <v>140</v>
      </c>
      <c r="D397" s="7"/>
      <c r="E397" s="20">
        <v>1</v>
      </c>
      <c r="F397" s="20">
        <v>600</v>
      </c>
      <c r="G397" s="8">
        <v>4.9043000000000001</v>
      </c>
      <c r="H397" s="9"/>
      <c r="J397" s="20">
        <v>1</v>
      </c>
      <c r="K397" s="20">
        <v>600</v>
      </c>
      <c r="L397" s="8">
        <v>3.556</v>
      </c>
      <c r="M397" s="9"/>
      <c r="P397" s="39">
        <f>G397-Q397-D397</f>
        <v>3.556</v>
      </c>
      <c r="Q397" s="39">
        <f>G397-L397</f>
        <v>1.3483000000000001</v>
      </c>
      <c r="S397" t="s">
        <v>480</v>
      </c>
      <c r="U397" s="182">
        <v>601</v>
      </c>
      <c r="V397" s="177">
        <v>1500</v>
      </c>
      <c r="W397" s="176">
        <v>3.6741000000000001</v>
      </c>
      <c r="X397" s="183">
        <v>5.0671999999999997</v>
      </c>
    </row>
    <row r="398" spans="1:24" ht="15" thickBot="1">
      <c r="A398" s="16"/>
      <c r="B398" s="21">
        <v>140.01</v>
      </c>
      <c r="C398" s="17">
        <v>350</v>
      </c>
      <c r="D398" s="7"/>
      <c r="E398" s="23">
        <v>601</v>
      </c>
      <c r="F398" s="20">
        <v>1500</v>
      </c>
      <c r="G398" s="8">
        <v>4.8875000000000002</v>
      </c>
      <c r="H398" s="9"/>
      <c r="J398" s="23">
        <v>601</v>
      </c>
      <c r="K398" s="20">
        <v>1500</v>
      </c>
      <c r="L398" s="8">
        <v>3.5438000000000001</v>
      </c>
      <c r="M398" s="9"/>
      <c r="P398" s="39">
        <f>G398-Q398-D398</f>
        <v>3.5438000000000001</v>
      </c>
      <c r="Q398" s="39">
        <f>G398-L398</f>
        <v>1.3437000000000001</v>
      </c>
      <c r="U398" s="184">
        <v>1501</v>
      </c>
      <c r="V398" s="177">
        <v>3000</v>
      </c>
      <c r="W398" s="176">
        <v>3.6053999999999999</v>
      </c>
      <c r="X398" s="183">
        <v>4.9725000000000001</v>
      </c>
    </row>
    <row r="399" spans="1:24" ht="15" thickBot="1">
      <c r="A399" s="16"/>
      <c r="B399" s="21">
        <v>350.01</v>
      </c>
      <c r="C399" s="17">
        <v>700</v>
      </c>
      <c r="D399" s="7"/>
      <c r="E399" s="23">
        <v>1501</v>
      </c>
      <c r="F399" s="20">
        <v>3000</v>
      </c>
      <c r="G399" s="8">
        <v>4.7927</v>
      </c>
      <c r="H399" s="9"/>
      <c r="J399" s="23">
        <v>1501</v>
      </c>
      <c r="K399" s="20">
        <v>3000</v>
      </c>
      <c r="L399" s="8">
        <v>3.4750999999999999</v>
      </c>
      <c r="M399" s="9"/>
      <c r="P399" s="39">
        <f>G399-Q399-D399</f>
        <v>3.4750999999999999</v>
      </c>
      <c r="Q399" s="39">
        <f>G399-L399</f>
        <v>1.3176000000000001</v>
      </c>
      <c r="U399" s="184">
        <v>3001</v>
      </c>
      <c r="V399" s="177">
        <v>9000</v>
      </c>
      <c r="W399" s="176">
        <v>3.5636999999999999</v>
      </c>
      <c r="X399" s="183">
        <v>4.9149000000000003</v>
      </c>
    </row>
    <row r="400" spans="1:24">
      <c r="A400" s="16"/>
      <c r="B400" s="21">
        <v>750.01</v>
      </c>
      <c r="C400" s="17">
        <v>2100</v>
      </c>
      <c r="D400" s="7"/>
      <c r="E400" s="23">
        <v>3001</v>
      </c>
      <c r="F400" s="20">
        <v>9000</v>
      </c>
      <c r="G400" s="8">
        <v>4.7351999999999999</v>
      </c>
      <c r="H400" s="9"/>
      <c r="J400" s="23">
        <v>3001</v>
      </c>
      <c r="K400" s="20">
        <v>9000</v>
      </c>
      <c r="L400" s="8">
        <v>3.4333999999999998</v>
      </c>
      <c r="M400" s="9"/>
      <c r="P400" s="39">
        <f>G400-Q400-D400</f>
        <v>3.4333999999999998</v>
      </c>
      <c r="Q400" s="39">
        <f>G400-L400</f>
        <v>1.3018000000000001</v>
      </c>
      <c r="U400" s="185">
        <v>9001</v>
      </c>
      <c r="V400" s="186">
        <v>999999</v>
      </c>
      <c r="W400" s="187">
        <v>3.3851</v>
      </c>
      <c r="X400" s="188">
        <v>4.6685999999999996</v>
      </c>
    </row>
    <row r="401" spans="1:24">
      <c r="A401" s="16"/>
      <c r="B401" s="21">
        <v>2100.0100000000002</v>
      </c>
      <c r="C401" s="17">
        <v>999999</v>
      </c>
      <c r="D401" s="7"/>
      <c r="E401" s="23">
        <v>9001</v>
      </c>
      <c r="F401" s="20">
        <v>999999</v>
      </c>
      <c r="G401" s="8">
        <v>4.4889000000000001</v>
      </c>
      <c r="H401" s="9"/>
      <c r="J401" s="23">
        <v>9001</v>
      </c>
      <c r="K401" s="20">
        <v>999999</v>
      </c>
      <c r="L401" s="8">
        <v>3.2547999999999999</v>
      </c>
      <c r="M401" s="9"/>
      <c r="P401" s="39">
        <f>G401-Q401-D401</f>
        <v>3.2547999999999999</v>
      </c>
      <c r="Q401" s="39">
        <f>G401-L401</f>
        <v>1.2341000000000002</v>
      </c>
    </row>
    <row r="402" spans="1:24">
      <c r="A402" s="11"/>
      <c r="B402" s="12"/>
      <c r="C402" s="12"/>
      <c r="D402" s="7"/>
      <c r="E402" s="13"/>
      <c r="F402" s="13"/>
      <c r="G402" s="14"/>
      <c r="H402" s="15"/>
    </row>
    <row r="403" spans="1:24" ht="15" thickBot="1">
      <c r="A403" t="s">
        <v>478</v>
      </c>
      <c r="B403" s="12"/>
      <c r="C403" s="12"/>
      <c r="D403" s="7"/>
      <c r="G403" s="7" t="s">
        <v>17</v>
      </c>
      <c r="H403" s="7" t="s">
        <v>416</v>
      </c>
      <c r="L403" s="7" t="s">
        <v>17</v>
      </c>
      <c r="M403" s="7" t="s">
        <v>416</v>
      </c>
      <c r="P403" s="7" t="s">
        <v>417</v>
      </c>
      <c r="Q403" s="7" t="s">
        <v>418</v>
      </c>
    </row>
    <row r="404" spans="1:24" ht="15" thickBot="1">
      <c r="A404" s="16" t="s">
        <v>96</v>
      </c>
      <c r="B404" s="17">
        <v>0</v>
      </c>
      <c r="C404" s="17">
        <v>70</v>
      </c>
      <c r="D404" s="7"/>
      <c r="E404" s="20">
        <v>0</v>
      </c>
      <c r="F404" s="20">
        <v>70</v>
      </c>
      <c r="G404" s="8">
        <v>4.7133000000000003</v>
      </c>
      <c r="H404" s="9"/>
      <c r="J404" s="20">
        <v>0</v>
      </c>
      <c r="K404" s="20">
        <v>70</v>
      </c>
      <c r="L404" s="8">
        <v>3.4645999999999999</v>
      </c>
      <c r="M404" s="9"/>
      <c r="P404" s="39">
        <f>G404-Q404-D404</f>
        <v>3.4645999999999999</v>
      </c>
      <c r="Q404" s="39">
        <f>G404-L404</f>
        <v>1.2487000000000004</v>
      </c>
      <c r="U404" s="178">
        <v>1</v>
      </c>
      <c r="V404" s="179">
        <v>70</v>
      </c>
      <c r="W404" s="180">
        <v>3.5949</v>
      </c>
      <c r="X404" s="181">
        <v>4.8905000000000003</v>
      </c>
    </row>
    <row r="405" spans="1:24" ht="15" thickBot="1">
      <c r="A405" s="16"/>
      <c r="B405" s="21">
        <v>70.010000000000005</v>
      </c>
      <c r="C405" s="17">
        <v>4500</v>
      </c>
      <c r="D405" s="7"/>
      <c r="E405" s="23">
        <v>70.010000000000005</v>
      </c>
      <c r="F405" s="20">
        <v>4500</v>
      </c>
      <c r="G405" s="8">
        <v>4.1371000000000002</v>
      </c>
      <c r="H405" s="9"/>
      <c r="J405" s="23">
        <v>70.010000000000005</v>
      </c>
      <c r="K405" s="20">
        <v>4500</v>
      </c>
      <c r="L405" s="8">
        <v>3.0411000000000001</v>
      </c>
      <c r="M405" s="9"/>
      <c r="P405" s="39">
        <f t="shared" ref="P405:P414" si="63">G405-Q405-D405</f>
        <v>3.0411000000000001</v>
      </c>
      <c r="Q405" s="39">
        <f t="shared" ref="Q405:Q414" si="64">G405-L405</f>
        <v>1.0960000000000001</v>
      </c>
      <c r="U405" s="182">
        <v>71</v>
      </c>
      <c r="V405" s="177">
        <v>4500</v>
      </c>
      <c r="W405" s="176">
        <v>3.1714000000000002</v>
      </c>
      <c r="X405" s="183">
        <v>4.3144</v>
      </c>
    </row>
    <row r="406" spans="1:24" ht="15" thickBot="1">
      <c r="A406" s="16"/>
      <c r="B406" s="21">
        <v>4500.01</v>
      </c>
      <c r="C406" s="17">
        <v>9000</v>
      </c>
      <c r="D406" s="7"/>
      <c r="E406" s="23">
        <v>4500.01</v>
      </c>
      <c r="F406" s="20">
        <v>9000</v>
      </c>
      <c r="G406" s="8">
        <v>4.0511999999999997</v>
      </c>
      <c r="H406" s="9"/>
      <c r="J406" s="23">
        <v>4500.01</v>
      </c>
      <c r="K406" s="20">
        <v>9000</v>
      </c>
      <c r="L406" s="8">
        <v>2.9779</v>
      </c>
      <c r="M406" s="9"/>
      <c r="P406" s="39">
        <f t="shared" si="63"/>
        <v>2.9779</v>
      </c>
      <c r="Q406" s="39">
        <f t="shared" si="64"/>
        <v>1.0732999999999997</v>
      </c>
      <c r="U406" s="184">
        <v>4501</v>
      </c>
      <c r="V406" s="177">
        <v>9000</v>
      </c>
      <c r="W406" s="176">
        <v>3.1082000000000001</v>
      </c>
      <c r="X406" s="183">
        <v>4.2283999999999997</v>
      </c>
    </row>
    <row r="407" spans="1:24" ht="15" thickBot="1">
      <c r="A407" s="16"/>
      <c r="B407" s="21">
        <v>9000.01</v>
      </c>
      <c r="C407" s="17">
        <v>18000</v>
      </c>
      <c r="D407" s="7"/>
      <c r="E407" s="23">
        <v>9000.01</v>
      </c>
      <c r="F407" s="20">
        <v>18000</v>
      </c>
      <c r="G407" s="8">
        <v>3.9449999999999998</v>
      </c>
      <c r="H407" s="9"/>
      <c r="J407" s="23">
        <v>9000.01</v>
      </c>
      <c r="K407" s="20">
        <v>18000</v>
      </c>
      <c r="L407" s="8">
        <v>2.8999000000000001</v>
      </c>
      <c r="M407" s="9"/>
      <c r="P407" s="39">
        <f t="shared" si="63"/>
        <v>2.8999000000000001</v>
      </c>
      <c r="Q407" s="39">
        <f t="shared" si="64"/>
        <v>1.0450999999999997</v>
      </c>
      <c r="U407" s="184">
        <v>9001</v>
      </c>
      <c r="V407" s="177">
        <v>18000</v>
      </c>
      <c r="W407" s="176">
        <v>3.0301999999999998</v>
      </c>
      <c r="X407" s="183">
        <v>4.1223000000000001</v>
      </c>
    </row>
    <row r="408" spans="1:24" ht="15" thickBot="1">
      <c r="A408" s="16"/>
      <c r="B408" s="21">
        <v>18000.009999999998</v>
      </c>
      <c r="C408" s="17">
        <v>36000</v>
      </c>
      <c r="D408" s="7"/>
      <c r="E408" s="23">
        <v>18000.009999999998</v>
      </c>
      <c r="F408" s="20">
        <v>36000</v>
      </c>
      <c r="G408" s="8">
        <v>3.8633000000000002</v>
      </c>
      <c r="H408" s="9"/>
      <c r="J408" s="23">
        <v>18000.009999999998</v>
      </c>
      <c r="K408" s="20">
        <v>36000</v>
      </c>
      <c r="L408" s="8">
        <v>2.8397999999999999</v>
      </c>
      <c r="M408" s="9"/>
      <c r="P408" s="39">
        <f t="shared" si="63"/>
        <v>2.8397999999999999</v>
      </c>
      <c r="Q408" s="39">
        <f t="shared" si="64"/>
        <v>1.0235000000000003</v>
      </c>
      <c r="U408" s="184">
        <v>18001</v>
      </c>
      <c r="V408" s="177">
        <v>36000</v>
      </c>
      <c r="W408" s="176">
        <v>2.9701</v>
      </c>
      <c r="X408" s="183">
        <v>4.0404999999999998</v>
      </c>
    </row>
    <row r="409" spans="1:24" ht="15" thickBot="1">
      <c r="A409" s="16"/>
      <c r="B409" s="21">
        <v>36000.01</v>
      </c>
      <c r="C409" s="17">
        <v>72000</v>
      </c>
      <c r="D409" s="7"/>
      <c r="E409" s="23">
        <v>36000.01</v>
      </c>
      <c r="F409" s="20">
        <v>72000</v>
      </c>
      <c r="G409" s="8">
        <v>3.8207</v>
      </c>
      <c r="H409" s="9"/>
      <c r="J409" s="23">
        <v>36000.01</v>
      </c>
      <c r="K409" s="20">
        <v>72000</v>
      </c>
      <c r="L409" s="8">
        <v>2.8085</v>
      </c>
      <c r="M409" s="9"/>
      <c r="P409" s="39">
        <f t="shared" si="63"/>
        <v>2.8085</v>
      </c>
      <c r="Q409" s="39">
        <f t="shared" si="64"/>
        <v>1.0122</v>
      </c>
      <c r="U409" s="184">
        <v>36001</v>
      </c>
      <c r="V409" s="177">
        <v>72000</v>
      </c>
      <c r="W409" s="176">
        <v>2.9388000000000001</v>
      </c>
      <c r="X409" s="183">
        <v>3.9980000000000002</v>
      </c>
    </row>
    <row r="410" spans="1:24" ht="15" thickBot="1">
      <c r="A410" s="16"/>
      <c r="B410" s="21">
        <v>72000.009999999995</v>
      </c>
      <c r="C410" s="17">
        <v>144000</v>
      </c>
      <c r="D410" s="7"/>
      <c r="E410" s="23">
        <v>72000.009999999995</v>
      </c>
      <c r="F410" s="20">
        <v>144000</v>
      </c>
      <c r="G410" s="8">
        <v>3.7751000000000001</v>
      </c>
      <c r="H410" s="9"/>
      <c r="J410" s="23">
        <v>72000.009999999995</v>
      </c>
      <c r="K410" s="20">
        <v>144000</v>
      </c>
      <c r="L410" s="8">
        <v>2.7749999999999999</v>
      </c>
      <c r="M410" s="9"/>
      <c r="P410" s="39">
        <f t="shared" si="63"/>
        <v>2.7749999999999999</v>
      </c>
      <c r="Q410" s="39">
        <f t="shared" si="64"/>
        <v>1.0001000000000002</v>
      </c>
      <c r="U410" s="184">
        <v>72001</v>
      </c>
      <c r="V410" s="177">
        <v>144000</v>
      </c>
      <c r="W410" s="176">
        <v>2.9053</v>
      </c>
      <c r="X410" s="183">
        <v>3.9523999999999999</v>
      </c>
    </row>
    <row r="411" spans="1:24" ht="15" thickBot="1">
      <c r="A411" s="16"/>
      <c r="B411" s="21">
        <v>144000.01</v>
      </c>
      <c r="C411" s="17">
        <v>288000</v>
      </c>
      <c r="D411" s="7"/>
      <c r="E411" s="23">
        <v>144000.01</v>
      </c>
      <c r="F411" s="20">
        <v>288000</v>
      </c>
      <c r="G411" s="8">
        <v>3.6539999999999999</v>
      </c>
      <c r="H411" s="9"/>
      <c r="J411" s="23">
        <v>144000.01</v>
      </c>
      <c r="K411" s="20">
        <v>288000</v>
      </c>
      <c r="L411" s="8">
        <v>2.6859999999999999</v>
      </c>
      <c r="M411" s="9"/>
      <c r="P411" s="39">
        <f t="shared" si="63"/>
        <v>2.6859999999999999</v>
      </c>
      <c r="Q411" s="39">
        <f t="shared" si="64"/>
        <v>0.96799999999999997</v>
      </c>
      <c r="U411" s="184">
        <v>144001</v>
      </c>
      <c r="V411" s="177">
        <v>288000</v>
      </c>
      <c r="W411" s="176">
        <v>2.8163</v>
      </c>
      <c r="X411" s="183">
        <v>3.8313000000000001</v>
      </c>
    </row>
    <row r="412" spans="1:24" ht="15" thickBot="1">
      <c r="A412" s="16"/>
      <c r="B412" s="21">
        <v>288000.01</v>
      </c>
      <c r="C412" s="17">
        <v>576000</v>
      </c>
      <c r="D412" s="7"/>
      <c r="E412" s="23">
        <v>288000.01</v>
      </c>
      <c r="F412" s="20">
        <v>576000</v>
      </c>
      <c r="G412" s="8">
        <v>3.5396000000000001</v>
      </c>
      <c r="H412" s="9"/>
      <c r="J412" s="23">
        <v>288000.01</v>
      </c>
      <c r="K412" s="20">
        <v>576000</v>
      </c>
      <c r="L412" s="8">
        <v>2.6019000000000001</v>
      </c>
      <c r="M412" s="9"/>
      <c r="P412" s="39">
        <f t="shared" si="63"/>
        <v>2.6019000000000001</v>
      </c>
      <c r="Q412" s="39">
        <f t="shared" si="64"/>
        <v>0.93769999999999998</v>
      </c>
      <c r="U412" s="184">
        <v>288001</v>
      </c>
      <c r="V412" s="177">
        <v>576000</v>
      </c>
      <c r="W412" s="176">
        <v>2.7322000000000002</v>
      </c>
      <c r="X412" s="183">
        <v>3.7168999999999999</v>
      </c>
    </row>
    <row r="413" spans="1:24" ht="15" thickBot="1">
      <c r="A413" s="16"/>
      <c r="B413" s="21">
        <v>576000.01</v>
      </c>
      <c r="C413" s="17">
        <v>1152000</v>
      </c>
      <c r="D413" s="7"/>
      <c r="E413" s="23">
        <v>576000.01</v>
      </c>
      <c r="F413" s="20">
        <v>1152000</v>
      </c>
      <c r="G413" s="8">
        <v>3.3795000000000002</v>
      </c>
      <c r="H413" s="9"/>
      <c r="J413" s="23">
        <v>576000.01</v>
      </c>
      <c r="K413" s="20">
        <v>1152000</v>
      </c>
      <c r="L413" s="8">
        <v>2.4805000000000001</v>
      </c>
      <c r="M413" s="9"/>
      <c r="P413" s="39">
        <f t="shared" si="63"/>
        <v>2.4805000000000001</v>
      </c>
      <c r="Q413" s="39">
        <f t="shared" si="64"/>
        <v>0.89900000000000002</v>
      </c>
      <c r="U413" s="184">
        <v>576001</v>
      </c>
      <c r="V413" s="177">
        <v>1152000</v>
      </c>
      <c r="W413" s="176">
        <v>2.6107999999999998</v>
      </c>
      <c r="X413" s="183">
        <v>3.5516999999999999</v>
      </c>
    </row>
    <row r="414" spans="1:24">
      <c r="A414" s="16"/>
      <c r="B414" s="21">
        <v>1000000.01</v>
      </c>
      <c r="C414" s="17">
        <v>999999999</v>
      </c>
      <c r="D414" s="7"/>
      <c r="E414" s="23">
        <v>1000000.01</v>
      </c>
      <c r="F414" s="20">
        <v>999999999</v>
      </c>
      <c r="G414" s="8">
        <v>3.3298999999999999</v>
      </c>
      <c r="H414" s="9"/>
      <c r="J414" s="23">
        <v>1000000.01</v>
      </c>
      <c r="K414" s="20">
        <v>999999999</v>
      </c>
      <c r="L414" s="8">
        <v>2.4477000000000002</v>
      </c>
      <c r="M414" s="9"/>
      <c r="P414" s="39">
        <f t="shared" si="63"/>
        <v>2.4477000000000002</v>
      </c>
      <c r="Q414" s="39">
        <f t="shared" si="64"/>
        <v>0.88219999999999965</v>
      </c>
      <c r="U414" s="185">
        <v>1152001</v>
      </c>
      <c r="V414" s="186">
        <v>999999999</v>
      </c>
      <c r="W414" s="187">
        <v>2.5779999999999998</v>
      </c>
      <c r="X414" s="188">
        <v>3.5070999999999999</v>
      </c>
    </row>
    <row r="416" spans="1:24">
      <c r="L416" s="7"/>
      <c r="M416" s="7"/>
      <c r="P416" s="7" t="s">
        <v>417</v>
      </c>
      <c r="Q416" s="7" t="s">
        <v>418</v>
      </c>
    </row>
    <row r="417" spans="1:18">
      <c r="A417" s="16" t="s">
        <v>97</v>
      </c>
      <c r="B417" s="247" t="s">
        <v>420</v>
      </c>
      <c r="C417" s="247"/>
      <c r="D417" s="7"/>
      <c r="E417" s="251" t="s">
        <v>420</v>
      </c>
      <c r="F417" s="251"/>
      <c r="G417" s="249">
        <v>3.4754999999999998</v>
      </c>
      <c r="H417" s="250"/>
      <c r="I417" s="40"/>
      <c r="J417" s="257" t="s">
        <v>420</v>
      </c>
      <c r="K417" s="258"/>
      <c r="L417" s="249">
        <v>2.5726</v>
      </c>
      <c r="M417" s="250"/>
      <c r="N417" s="40"/>
      <c r="P417" s="39">
        <f>G417-Q417-D417</f>
        <v>2.5726</v>
      </c>
      <c r="Q417" s="39">
        <f>G417-L417</f>
        <v>0.90289999999999981</v>
      </c>
    </row>
    <row r="418" spans="1:18">
      <c r="A418" t="s">
        <v>421</v>
      </c>
      <c r="P418" s="40"/>
    </row>
    <row r="419" spans="1:18">
      <c r="E419" s="25"/>
    </row>
    <row r="420" spans="1:18">
      <c r="E420" s="25" t="s">
        <v>481</v>
      </c>
    </row>
    <row r="421" spans="1:18">
      <c r="A421" s="5" t="s">
        <v>20</v>
      </c>
      <c r="B421" s="248" t="s">
        <v>68</v>
      </c>
      <c r="C421" s="248"/>
      <c r="D421" s="248"/>
      <c r="E421" s="5" t="s">
        <v>482</v>
      </c>
      <c r="N421" s="5" t="s">
        <v>440</v>
      </c>
    </row>
    <row r="422" spans="1:18">
      <c r="A422" t="s">
        <v>414</v>
      </c>
      <c r="D422" s="6" t="s">
        <v>415</v>
      </c>
      <c r="E422" s="255">
        <v>45323</v>
      </c>
      <c r="F422" s="255"/>
      <c r="G422" s="7" t="s">
        <v>17</v>
      </c>
      <c r="H422" s="7" t="s">
        <v>416</v>
      </c>
      <c r="J422" s="252"/>
      <c r="K422" s="252"/>
      <c r="L422" s="7" t="s">
        <v>17</v>
      </c>
      <c r="M422" s="7" t="s">
        <v>416</v>
      </c>
      <c r="P422" s="7" t="s">
        <v>417</v>
      </c>
      <c r="Q422" s="7" t="s">
        <v>418</v>
      </c>
      <c r="R422" s="7" t="s">
        <v>483</v>
      </c>
    </row>
    <row r="423" spans="1:18">
      <c r="A423" s="16" t="s">
        <v>93</v>
      </c>
      <c r="B423" s="17">
        <v>0</v>
      </c>
      <c r="C423" s="17">
        <v>50</v>
      </c>
      <c r="D423" s="7"/>
      <c r="E423" s="20">
        <v>0</v>
      </c>
      <c r="F423" s="20">
        <v>50</v>
      </c>
      <c r="G423" s="8">
        <v>7.7796000000000003</v>
      </c>
      <c r="H423" s="9"/>
      <c r="J423" s="20">
        <v>0</v>
      </c>
      <c r="K423" s="20">
        <v>50</v>
      </c>
      <c r="L423" s="8">
        <v>6.4676999999999998</v>
      </c>
      <c r="M423" s="9"/>
      <c r="P423" s="32"/>
      <c r="Q423" s="39">
        <f>G423-L423</f>
        <v>1.3119000000000005</v>
      </c>
      <c r="R423">
        <v>1.8636999999999999</v>
      </c>
    </row>
    <row r="424" spans="1:18">
      <c r="A424" s="16"/>
      <c r="B424" s="21">
        <v>50.01</v>
      </c>
      <c r="C424" s="17">
        <v>100</v>
      </c>
      <c r="D424" s="7"/>
      <c r="E424" s="23">
        <v>50.01</v>
      </c>
      <c r="F424" s="20">
        <v>100</v>
      </c>
      <c r="G424" s="8">
        <v>6.8528000000000002</v>
      </c>
      <c r="H424" s="9"/>
      <c r="J424" s="23">
        <v>50.01</v>
      </c>
      <c r="K424" s="20">
        <v>100</v>
      </c>
      <c r="L424" s="8">
        <v>5.6266999999999996</v>
      </c>
      <c r="M424" s="9"/>
      <c r="P424" s="32"/>
      <c r="Q424" s="39">
        <f>G424-L424</f>
        <v>1.2261000000000006</v>
      </c>
      <c r="R424" t="s">
        <v>484</v>
      </c>
    </row>
    <row r="425" spans="1:18">
      <c r="A425" s="16"/>
      <c r="B425" s="21">
        <v>100.01</v>
      </c>
      <c r="C425" s="17">
        <v>300</v>
      </c>
      <c r="D425" s="10"/>
      <c r="E425" s="23">
        <v>100.01</v>
      </c>
      <c r="F425" s="20">
        <v>300</v>
      </c>
      <c r="G425" s="8">
        <v>6.4816000000000003</v>
      </c>
      <c r="H425" s="9"/>
      <c r="J425" s="23">
        <v>100.01</v>
      </c>
      <c r="K425" s="20">
        <v>300</v>
      </c>
      <c r="L425" s="8">
        <v>5.2897999999999996</v>
      </c>
      <c r="M425" s="9"/>
      <c r="P425" s="32"/>
      <c r="Q425" s="39">
        <f>G425-L425</f>
        <v>1.1918000000000006</v>
      </c>
      <c r="R425">
        <v>2.339</v>
      </c>
    </row>
    <row r="426" spans="1:18">
      <c r="A426" s="22" t="s">
        <v>430</v>
      </c>
      <c r="B426" s="21">
        <v>300.01</v>
      </c>
      <c r="C426" s="17"/>
      <c r="D426" s="7"/>
      <c r="E426" s="23">
        <v>300.01</v>
      </c>
      <c r="F426" s="20"/>
      <c r="G426" s="8">
        <v>6.2255000000000003</v>
      </c>
      <c r="H426" s="9"/>
      <c r="J426" s="23">
        <v>300.01</v>
      </c>
      <c r="K426" s="20"/>
      <c r="L426" s="8">
        <v>5.0574000000000003</v>
      </c>
      <c r="M426" s="9"/>
      <c r="P426" s="32"/>
      <c r="Q426" s="39">
        <f>G426-L426</f>
        <v>1.1680999999999999</v>
      </c>
    </row>
    <row r="427" spans="1:18">
      <c r="A427" s="11"/>
      <c r="B427" s="12"/>
      <c r="C427" s="12"/>
      <c r="D427" s="7"/>
    </row>
    <row r="428" spans="1:18">
      <c r="A428" s="5"/>
      <c r="B428" s="12"/>
      <c r="C428" s="12"/>
      <c r="D428" s="7"/>
      <c r="G428" s="7" t="s">
        <v>17</v>
      </c>
      <c r="H428" s="7" t="s">
        <v>416</v>
      </c>
      <c r="L428" s="7" t="s">
        <v>17</v>
      </c>
      <c r="M428" s="7" t="s">
        <v>416</v>
      </c>
      <c r="P428" s="7" t="s">
        <v>417</v>
      </c>
      <c r="Q428" s="7" t="s">
        <v>418</v>
      </c>
    </row>
    <row r="429" spans="1:18">
      <c r="A429" s="16" t="s">
        <v>95</v>
      </c>
      <c r="B429" s="17">
        <v>0</v>
      </c>
      <c r="C429" s="17">
        <v>100</v>
      </c>
      <c r="D429" s="7"/>
      <c r="E429" s="20">
        <v>0</v>
      </c>
      <c r="F429" s="20">
        <v>100</v>
      </c>
      <c r="G429" s="8">
        <v>6.1970999999999998</v>
      </c>
      <c r="H429" s="9"/>
      <c r="J429" s="20">
        <v>0</v>
      </c>
      <c r="K429" s="20">
        <v>100</v>
      </c>
      <c r="L429" s="8">
        <v>5.0316000000000001</v>
      </c>
      <c r="M429" s="9"/>
      <c r="P429" s="32"/>
      <c r="Q429" s="39">
        <f t="shared" ref="Q429:Q434" si="65">G429-L429</f>
        <v>1.1654999999999998</v>
      </c>
    </row>
    <row r="430" spans="1:18">
      <c r="A430" s="16"/>
      <c r="B430" s="21">
        <v>100.01</v>
      </c>
      <c r="C430" s="17">
        <v>500</v>
      </c>
      <c r="D430" s="7"/>
      <c r="E430" s="23">
        <v>100.01</v>
      </c>
      <c r="F430" s="20">
        <v>500</v>
      </c>
      <c r="G430" s="8">
        <v>5.8891</v>
      </c>
      <c r="H430" s="9"/>
      <c r="J430" s="23">
        <v>100.01</v>
      </c>
      <c r="K430" s="20">
        <v>500</v>
      </c>
      <c r="L430" s="8">
        <v>4.7521000000000004</v>
      </c>
      <c r="M430" s="9"/>
      <c r="P430" s="32"/>
      <c r="Q430" s="39">
        <f t="shared" si="65"/>
        <v>1.1369999999999996</v>
      </c>
    </row>
    <row r="431" spans="1:18">
      <c r="A431" s="16"/>
      <c r="B431" s="21">
        <v>500.01</v>
      </c>
      <c r="C431" s="17">
        <v>1000</v>
      </c>
      <c r="D431" s="7"/>
      <c r="E431" s="23">
        <v>500.01</v>
      </c>
      <c r="F431" s="20">
        <v>1000</v>
      </c>
      <c r="G431" s="8">
        <v>5.2862999999999998</v>
      </c>
      <c r="H431" s="9"/>
      <c r="J431" s="23">
        <v>500.01</v>
      </c>
      <c r="K431" s="20">
        <v>1000</v>
      </c>
      <c r="L431" s="8">
        <v>4.2050999999999998</v>
      </c>
      <c r="M431" s="9"/>
      <c r="P431" s="32"/>
      <c r="Q431" s="39">
        <f t="shared" si="65"/>
        <v>1.0811999999999999</v>
      </c>
    </row>
    <row r="432" spans="1:18">
      <c r="A432" s="16"/>
      <c r="B432" s="21">
        <v>1000.01</v>
      </c>
      <c r="C432" s="17">
        <v>1500</v>
      </c>
      <c r="D432" s="10"/>
      <c r="E432" s="23">
        <v>1000.01</v>
      </c>
      <c r="F432" s="20">
        <v>1500</v>
      </c>
      <c r="G432" s="8">
        <v>5.1196000000000002</v>
      </c>
      <c r="H432" s="9"/>
      <c r="J432" s="23">
        <v>1000.01</v>
      </c>
      <c r="K432" s="20">
        <v>1500</v>
      </c>
      <c r="L432" s="8">
        <v>4.0537999999999998</v>
      </c>
      <c r="M432" s="9"/>
      <c r="P432" s="32"/>
      <c r="Q432" s="39">
        <f t="shared" si="65"/>
        <v>1.0658000000000003</v>
      </c>
    </row>
    <row r="433" spans="1:17">
      <c r="A433" s="18"/>
      <c r="B433" s="21">
        <v>1500.01</v>
      </c>
      <c r="C433" s="17">
        <v>3000</v>
      </c>
      <c r="D433" s="7"/>
      <c r="E433" s="23">
        <v>1500.01</v>
      </c>
      <c r="F433" s="20">
        <v>3000</v>
      </c>
      <c r="G433" s="8">
        <v>4.6916000000000002</v>
      </c>
      <c r="H433" s="9"/>
      <c r="J433" s="23">
        <v>1500.01</v>
      </c>
      <c r="K433" s="20">
        <v>3000</v>
      </c>
      <c r="L433" s="8">
        <v>3.6654</v>
      </c>
      <c r="M433" s="9"/>
      <c r="P433" s="32"/>
      <c r="Q433" s="39">
        <f t="shared" si="65"/>
        <v>1.0262000000000002</v>
      </c>
    </row>
    <row r="434" spans="1:17">
      <c r="A434" s="18" t="s">
        <v>419</v>
      </c>
      <c r="B434" s="21">
        <v>3000.01</v>
      </c>
      <c r="C434" s="17"/>
      <c r="D434" s="7"/>
      <c r="E434" s="23">
        <v>3000.01</v>
      </c>
      <c r="F434" s="20"/>
      <c r="G434" s="8">
        <v>4.4347000000000003</v>
      </c>
      <c r="H434" s="9"/>
      <c r="J434" s="23">
        <v>3000.01</v>
      </c>
      <c r="K434" s="20"/>
      <c r="L434" s="8">
        <v>3.4321999999999999</v>
      </c>
      <c r="M434" s="9"/>
      <c r="P434" s="32"/>
      <c r="Q434" s="39">
        <f t="shared" si="65"/>
        <v>1.0025000000000004</v>
      </c>
    </row>
    <row r="435" spans="1:17">
      <c r="A435" s="11"/>
      <c r="B435" s="12"/>
      <c r="C435" s="12"/>
      <c r="D435" s="7"/>
      <c r="E435" s="13"/>
      <c r="F435" s="13"/>
      <c r="G435" s="14"/>
      <c r="H435" s="15"/>
      <c r="J435" s="13"/>
      <c r="K435" s="13"/>
      <c r="L435" s="14"/>
      <c r="M435" s="15"/>
    </row>
    <row r="436" spans="1:17">
      <c r="A436" t="s">
        <v>458</v>
      </c>
      <c r="B436" s="12"/>
      <c r="C436" s="12"/>
      <c r="D436" s="7"/>
      <c r="G436" s="7" t="s">
        <v>17</v>
      </c>
      <c r="H436" s="7" t="s">
        <v>416</v>
      </c>
      <c r="L436" s="7" t="s">
        <v>17</v>
      </c>
      <c r="M436" s="7" t="s">
        <v>416</v>
      </c>
      <c r="P436" s="7" t="s">
        <v>417</v>
      </c>
      <c r="Q436" s="7" t="s">
        <v>418</v>
      </c>
    </row>
    <row r="437" spans="1:17">
      <c r="A437" s="16" t="s">
        <v>96</v>
      </c>
      <c r="B437" s="17">
        <v>0</v>
      </c>
      <c r="C437" s="17">
        <v>100</v>
      </c>
      <c r="D437" s="10"/>
      <c r="E437" s="20">
        <v>0</v>
      </c>
      <c r="F437" s="20">
        <v>100</v>
      </c>
      <c r="G437" s="8">
        <v>3.8534000000000002</v>
      </c>
      <c r="H437" s="9"/>
      <c r="J437" s="20">
        <v>0</v>
      </c>
      <c r="K437" s="20">
        <v>100</v>
      </c>
      <c r="L437" s="8">
        <v>2.9056999999999999</v>
      </c>
      <c r="M437" s="9"/>
      <c r="P437" s="39"/>
      <c r="Q437" s="39">
        <f>G437-L437</f>
        <v>0.94770000000000021</v>
      </c>
    </row>
    <row r="438" spans="1:17">
      <c r="A438" s="16"/>
      <c r="B438" s="21">
        <v>100.01</v>
      </c>
      <c r="C438" s="17">
        <v>500</v>
      </c>
      <c r="D438" s="10"/>
      <c r="E438" s="23">
        <v>100.01</v>
      </c>
      <c r="F438" s="20">
        <v>500</v>
      </c>
      <c r="G438" s="8">
        <v>3.4481000000000002</v>
      </c>
      <c r="H438" s="9"/>
      <c r="J438" s="23">
        <v>100.01</v>
      </c>
      <c r="K438" s="20">
        <v>500</v>
      </c>
      <c r="L438" s="8">
        <v>2.5369000000000002</v>
      </c>
      <c r="M438" s="9"/>
      <c r="P438" s="39"/>
      <c r="Q438" s="39">
        <f t="shared" ref="Q438:Q447" si="66">G438-L438</f>
        <v>0.91120000000000001</v>
      </c>
    </row>
    <row r="439" spans="1:17">
      <c r="A439" s="16"/>
      <c r="B439" s="21">
        <v>500.01</v>
      </c>
      <c r="C439" s="17">
        <v>1000</v>
      </c>
      <c r="D439" s="10"/>
      <c r="E439" s="23">
        <v>500.01</v>
      </c>
      <c r="F439" s="20">
        <v>1000</v>
      </c>
      <c r="G439" s="8">
        <v>3.4015</v>
      </c>
      <c r="H439" s="9"/>
      <c r="J439" s="23">
        <v>500.01</v>
      </c>
      <c r="K439" s="20">
        <v>1000</v>
      </c>
      <c r="L439" s="8">
        <v>2.4946000000000002</v>
      </c>
      <c r="M439" s="9"/>
      <c r="P439" s="39"/>
      <c r="Q439" s="39">
        <f t="shared" si="66"/>
        <v>0.90689999999999982</v>
      </c>
    </row>
    <row r="440" spans="1:17">
      <c r="A440" s="16"/>
      <c r="B440" s="21">
        <v>1000.01</v>
      </c>
      <c r="C440" s="17">
        <v>5000</v>
      </c>
      <c r="D440" s="10"/>
      <c r="E440" s="23">
        <v>1000.01</v>
      </c>
      <c r="F440" s="20">
        <v>5000</v>
      </c>
      <c r="G440" s="8">
        <v>3.3197999999999999</v>
      </c>
      <c r="H440" s="9"/>
      <c r="J440" s="23">
        <v>1000.01</v>
      </c>
      <c r="K440" s="20">
        <v>5000</v>
      </c>
      <c r="L440" s="8">
        <v>2.4205000000000001</v>
      </c>
      <c r="M440" s="9"/>
      <c r="P440" s="39"/>
      <c r="Q440" s="39">
        <f t="shared" si="66"/>
        <v>0.89929999999999977</v>
      </c>
    </row>
    <row r="441" spans="1:17">
      <c r="A441" s="16"/>
      <c r="B441" s="21">
        <v>5000.01</v>
      </c>
      <c r="C441" s="17">
        <v>10000</v>
      </c>
      <c r="D441" s="10"/>
      <c r="E441" s="23">
        <v>5000.01</v>
      </c>
      <c r="F441" s="20">
        <v>10000</v>
      </c>
      <c r="G441" s="8">
        <v>3.1190000000000002</v>
      </c>
      <c r="H441" s="9"/>
      <c r="J441" s="23">
        <v>5000.01</v>
      </c>
      <c r="K441" s="20">
        <v>10000</v>
      </c>
      <c r="L441" s="8">
        <v>2.2382</v>
      </c>
      <c r="M441" s="9"/>
      <c r="P441" s="39"/>
      <c r="Q441" s="39">
        <f t="shared" si="66"/>
        <v>0.88080000000000025</v>
      </c>
    </row>
    <row r="442" spans="1:17">
      <c r="A442" s="16"/>
      <c r="B442" s="21">
        <v>10000.01</v>
      </c>
      <c r="C442" s="17">
        <v>20000</v>
      </c>
      <c r="D442" s="10"/>
      <c r="E442" s="23">
        <v>10000.01</v>
      </c>
      <c r="F442" s="20">
        <v>20000</v>
      </c>
      <c r="G442" s="8">
        <v>3.0798999999999999</v>
      </c>
      <c r="H442" s="9"/>
      <c r="J442" s="23">
        <v>10000.01</v>
      </c>
      <c r="K442" s="20">
        <v>20000</v>
      </c>
      <c r="L442" s="8">
        <v>2.2027999999999999</v>
      </c>
      <c r="M442" s="9"/>
      <c r="P442" s="39"/>
      <c r="Q442" s="39">
        <f t="shared" si="66"/>
        <v>0.87709999999999999</v>
      </c>
    </row>
    <row r="443" spans="1:17">
      <c r="A443" s="16"/>
      <c r="B443" s="21">
        <v>20000.009999999998</v>
      </c>
      <c r="C443" s="17">
        <v>50000</v>
      </c>
      <c r="D443" s="10"/>
      <c r="E443" s="23">
        <v>20000.009999999998</v>
      </c>
      <c r="F443" s="20">
        <v>50000</v>
      </c>
      <c r="G443" s="8">
        <v>3.0611999999999999</v>
      </c>
      <c r="H443" s="9"/>
      <c r="J443" s="23">
        <v>20000.009999999998</v>
      </c>
      <c r="K443" s="20">
        <v>50000</v>
      </c>
      <c r="L443" s="8">
        <v>2.1858</v>
      </c>
      <c r="M443" s="9"/>
      <c r="P443" s="39"/>
      <c r="Q443" s="39">
        <f t="shared" si="66"/>
        <v>0.87539999999999996</v>
      </c>
    </row>
    <row r="444" spans="1:17">
      <c r="A444" s="16"/>
      <c r="B444" s="21">
        <v>50000.01</v>
      </c>
      <c r="C444" s="17">
        <v>100000</v>
      </c>
      <c r="D444" s="10"/>
      <c r="E444" s="23">
        <v>50000.01</v>
      </c>
      <c r="F444" s="20">
        <v>100000</v>
      </c>
      <c r="G444" s="8">
        <v>3.0424000000000002</v>
      </c>
      <c r="H444" s="9"/>
      <c r="J444" s="23">
        <v>50000.01</v>
      </c>
      <c r="K444" s="20">
        <v>100000</v>
      </c>
      <c r="L444" s="8">
        <v>2.1686999999999999</v>
      </c>
      <c r="M444" s="9"/>
      <c r="P444" s="39"/>
      <c r="Q444" s="39">
        <f t="shared" si="66"/>
        <v>0.87370000000000037</v>
      </c>
    </row>
    <row r="445" spans="1:17">
      <c r="A445" s="16"/>
      <c r="B445" s="21">
        <v>100000.01</v>
      </c>
      <c r="C445" s="17">
        <v>150000</v>
      </c>
      <c r="D445" s="10"/>
      <c r="E445" s="23">
        <v>100000.01</v>
      </c>
      <c r="F445" s="20">
        <v>150000</v>
      </c>
      <c r="G445" s="8">
        <v>3.0244</v>
      </c>
      <c r="H445" s="9"/>
      <c r="J445" s="23">
        <v>100000.01</v>
      </c>
      <c r="K445" s="20">
        <v>150000</v>
      </c>
      <c r="L445" s="8">
        <v>2.1524000000000001</v>
      </c>
      <c r="M445" s="9"/>
      <c r="P445" s="39"/>
      <c r="Q445" s="39">
        <f t="shared" si="66"/>
        <v>0.87199999999999989</v>
      </c>
    </row>
    <row r="446" spans="1:17">
      <c r="A446" s="16"/>
      <c r="B446" s="21">
        <v>150000.01</v>
      </c>
      <c r="C446" s="17">
        <v>200000</v>
      </c>
      <c r="D446" s="10"/>
      <c r="E446" s="23">
        <v>150000.01</v>
      </c>
      <c r="F446" s="20">
        <v>200000</v>
      </c>
      <c r="G446" s="8">
        <v>3.0084</v>
      </c>
      <c r="H446" s="9"/>
      <c r="J446" s="23">
        <v>150000.01</v>
      </c>
      <c r="K446" s="20">
        <v>200000</v>
      </c>
      <c r="L446" s="8">
        <v>2.1379000000000001</v>
      </c>
      <c r="M446" s="9"/>
      <c r="P446" s="39"/>
      <c r="Q446" s="39">
        <f t="shared" si="66"/>
        <v>0.87049999999999983</v>
      </c>
    </row>
    <row r="447" spans="1:17">
      <c r="A447" s="18" t="s">
        <v>419</v>
      </c>
      <c r="B447" s="21">
        <v>200000.01</v>
      </c>
      <c r="C447" s="17"/>
      <c r="D447" s="10"/>
      <c r="E447" s="23">
        <v>200000.01</v>
      </c>
      <c r="F447" s="20"/>
      <c r="G447" s="8">
        <v>2.9929000000000001</v>
      </c>
      <c r="H447" s="9"/>
      <c r="J447" s="23">
        <v>200000.01</v>
      </c>
      <c r="K447" s="20"/>
      <c r="L447" s="8">
        <v>2.1238000000000001</v>
      </c>
      <c r="M447" s="9"/>
      <c r="P447" s="39"/>
      <c r="Q447" s="39">
        <f t="shared" si="66"/>
        <v>0.86909999999999998</v>
      </c>
    </row>
    <row r="449" spans="1:25">
      <c r="L449" s="7"/>
      <c r="M449" s="7"/>
      <c r="P449" s="7" t="s">
        <v>417</v>
      </c>
      <c r="Q449" s="7" t="s">
        <v>418</v>
      </c>
    </row>
    <row r="450" spans="1:25">
      <c r="A450" s="16" t="s">
        <v>97</v>
      </c>
      <c r="B450" s="247" t="s">
        <v>420</v>
      </c>
      <c r="C450" s="247"/>
      <c r="D450" s="7"/>
      <c r="E450" s="251" t="s">
        <v>420</v>
      </c>
      <c r="F450" s="251"/>
      <c r="G450" s="249">
        <v>3.4801000000000002</v>
      </c>
      <c r="H450" s="250"/>
      <c r="I450" s="40"/>
      <c r="J450" s="257" t="s">
        <v>420</v>
      </c>
      <c r="K450" s="258"/>
      <c r="L450" s="249">
        <v>2.2900999999999998</v>
      </c>
      <c r="M450" s="250"/>
      <c r="N450" s="40"/>
      <c r="P450" s="39"/>
      <c r="Q450" s="39">
        <f>G450-L450</f>
        <v>1.1900000000000004</v>
      </c>
    </row>
    <row r="451" spans="1:25">
      <c r="A451" t="s">
        <v>421</v>
      </c>
      <c r="P451" s="40"/>
    </row>
    <row r="452" spans="1:25">
      <c r="J452" s="5"/>
    </row>
    <row r="453" spans="1:25">
      <c r="E453" s="25" t="s">
        <v>485</v>
      </c>
      <c r="J453" s="5" t="s">
        <v>486</v>
      </c>
    </row>
    <row r="454" spans="1:25" ht="15" thickBot="1">
      <c r="A454" s="5" t="s">
        <v>20</v>
      </c>
      <c r="B454" s="248" t="s">
        <v>69</v>
      </c>
      <c r="C454" s="248"/>
      <c r="D454" s="248"/>
      <c r="E454" s="5" t="s">
        <v>487</v>
      </c>
      <c r="N454" s="5" t="s">
        <v>488</v>
      </c>
    </row>
    <row r="455" spans="1:25" ht="17" thickBot="1">
      <c r="A455" t="s">
        <v>414</v>
      </c>
      <c r="C455" s="35"/>
      <c r="D455" s="6" t="s">
        <v>415</v>
      </c>
      <c r="E455" s="255">
        <v>45323</v>
      </c>
      <c r="F455" s="252"/>
      <c r="G455" s="7" t="s">
        <v>17</v>
      </c>
      <c r="H455" s="7" t="s">
        <v>416</v>
      </c>
      <c r="J455" s="255">
        <v>44866</v>
      </c>
      <c r="K455" s="255"/>
      <c r="L455" s="7" t="s">
        <v>17</v>
      </c>
      <c r="M455" s="7" t="s">
        <v>416</v>
      </c>
      <c r="P455" s="7" t="s">
        <v>417</v>
      </c>
      <c r="Q455" s="7" t="s">
        <v>418</v>
      </c>
      <c r="R455" s="27" t="s">
        <v>489</v>
      </c>
      <c r="S455" s="27" t="s">
        <v>490</v>
      </c>
      <c r="T455" s="27" t="s">
        <v>491</v>
      </c>
      <c r="U455" s="27" t="s">
        <v>492</v>
      </c>
      <c r="W455" s="189" t="s">
        <v>605</v>
      </c>
      <c r="X455" s="189" t="s">
        <v>606</v>
      </c>
      <c r="Y455" s="189" t="s">
        <v>606</v>
      </c>
    </row>
    <row r="456" spans="1:25" ht="15" thickBot="1">
      <c r="A456" s="16" t="s">
        <v>93</v>
      </c>
      <c r="B456" s="17">
        <v>0</v>
      </c>
      <c r="C456" s="17">
        <v>30</v>
      </c>
      <c r="D456" s="7"/>
      <c r="E456" s="20">
        <v>0</v>
      </c>
      <c r="F456" s="20">
        <v>30</v>
      </c>
      <c r="G456" s="8">
        <v>6.4894999999999996</v>
      </c>
      <c r="H456" s="9"/>
      <c r="J456" s="20">
        <v>0</v>
      </c>
      <c r="K456" s="20">
        <v>30</v>
      </c>
      <c r="L456" s="8">
        <v>4.6818999999999997</v>
      </c>
      <c r="M456" s="9"/>
      <c r="P456" s="32">
        <v>2.7765</v>
      </c>
      <c r="Q456" s="39">
        <f>G456-L456</f>
        <v>1.8075999999999999</v>
      </c>
      <c r="R456" s="35" t="s">
        <v>493</v>
      </c>
      <c r="S456" s="5">
        <v>2.8243</v>
      </c>
      <c r="T456">
        <v>2.4285999999999999</v>
      </c>
      <c r="U456">
        <v>0.3957</v>
      </c>
      <c r="W456" s="190" t="s">
        <v>607</v>
      </c>
      <c r="X456" s="190" t="s">
        <v>608</v>
      </c>
      <c r="Y456" s="190" t="s">
        <v>609</v>
      </c>
    </row>
    <row r="457" spans="1:25" ht="15" thickBot="1">
      <c r="A457" s="16"/>
      <c r="B457" s="21">
        <v>30.01</v>
      </c>
      <c r="C457" s="17">
        <v>150</v>
      </c>
      <c r="D457" s="7"/>
      <c r="E457" s="23">
        <v>30.01</v>
      </c>
      <c r="F457" s="20">
        <v>150</v>
      </c>
      <c r="G457" s="8">
        <v>5.8663999999999996</v>
      </c>
      <c r="H457" s="9"/>
      <c r="J457" s="23">
        <v>30.01</v>
      </c>
      <c r="K457" s="20">
        <v>150</v>
      </c>
      <c r="L457" s="8">
        <v>4.2324000000000002</v>
      </c>
      <c r="M457" s="9"/>
      <c r="P457" s="32">
        <v>1.5952</v>
      </c>
      <c r="Q457" s="39">
        <f>G457-L457</f>
        <v>1.6339999999999995</v>
      </c>
      <c r="R457" s="35" t="s">
        <v>494</v>
      </c>
      <c r="S457" s="5">
        <v>2.2949999999999999</v>
      </c>
      <c r="T457">
        <v>1.8948</v>
      </c>
      <c r="U457">
        <v>0.4002</v>
      </c>
      <c r="W457" s="190" t="s">
        <v>610</v>
      </c>
      <c r="X457" s="190">
        <v>2.4988999999999999</v>
      </c>
      <c r="Y457" s="190">
        <v>3.4636999999999998</v>
      </c>
    </row>
    <row r="458" spans="1:25" ht="15" thickBot="1">
      <c r="A458" s="16"/>
      <c r="B458" s="21">
        <v>150.01</v>
      </c>
      <c r="C458" s="17">
        <v>750</v>
      </c>
      <c r="D458" s="7"/>
      <c r="E458" s="23">
        <v>150.01</v>
      </c>
      <c r="F458" s="20">
        <v>750</v>
      </c>
      <c r="G458" s="8">
        <v>5.6994999999999996</v>
      </c>
      <c r="H458" s="9"/>
      <c r="J458" s="23">
        <v>150.01</v>
      </c>
      <c r="K458" s="20">
        <v>750</v>
      </c>
      <c r="L458" s="8">
        <v>4.1120000000000001</v>
      </c>
      <c r="M458" s="9"/>
      <c r="P458" s="32">
        <v>1.2108000000000001</v>
      </c>
      <c r="Q458" s="39">
        <f>G458-L458</f>
        <v>1.5874999999999995</v>
      </c>
      <c r="R458" s="35" t="s">
        <v>495</v>
      </c>
      <c r="S458" s="5">
        <v>3.8969999999999998</v>
      </c>
      <c r="T458">
        <v>2.5099</v>
      </c>
      <c r="U458">
        <v>1.3871</v>
      </c>
      <c r="W458" s="190" t="s">
        <v>611</v>
      </c>
      <c r="X458" s="190">
        <v>2.4754999999999998</v>
      </c>
      <c r="Y458" s="190">
        <v>3.4312</v>
      </c>
    </row>
    <row r="459" spans="1:25" ht="15" thickBot="1">
      <c r="A459" s="18"/>
      <c r="B459" s="21">
        <v>750.01</v>
      </c>
      <c r="C459" s="17">
        <v>3000</v>
      </c>
      <c r="D459" s="7"/>
      <c r="E459" s="23">
        <v>750.01</v>
      </c>
      <c r="F459" s="20">
        <v>3000</v>
      </c>
      <c r="G459" s="8">
        <v>5.5046999999999997</v>
      </c>
      <c r="H459" s="9"/>
      <c r="J459" s="23">
        <v>750.01</v>
      </c>
      <c r="K459" s="20">
        <v>3000</v>
      </c>
      <c r="L459" s="8">
        <v>3.9714</v>
      </c>
      <c r="M459" s="9"/>
      <c r="P459" s="32">
        <v>1.1012999999999999</v>
      </c>
      <c r="Q459" s="39">
        <f>G459-L459</f>
        <v>1.5332999999999997</v>
      </c>
      <c r="R459" s="35" t="s">
        <v>496</v>
      </c>
      <c r="S459" s="5">
        <v>3.8043</v>
      </c>
      <c r="T459">
        <v>2.5099</v>
      </c>
      <c r="U459">
        <v>1.2944</v>
      </c>
      <c r="W459" s="190" t="s">
        <v>612</v>
      </c>
      <c r="X459" s="190">
        <v>2.4634999999999998</v>
      </c>
      <c r="Y459" s="190">
        <v>3.4146000000000001</v>
      </c>
    </row>
    <row r="460" spans="1:25" ht="15" thickBot="1">
      <c r="A460" s="22" t="s">
        <v>430</v>
      </c>
      <c r="B460" s="21">
        <v>3000.01</v>
      </c>
      <c r="C460" s="17"/>
      <c r="D460" s="7"/>
      <c r="E460" s="23">
        <v>3000.01</v>
      </c>
      <c r="F460" s="20"/>
      <c r="G460" s="8">
        <v>5.2686000000000002</v>
      </c>
      <c r="H460" s="9"/>
      <c r="J460" s="23">
        <v>3000.01</v>
      </c>
      <c r="K460" s="20"/>
      <c r="L460" s="8">
        <v>3.8010999999999999</v>
      </c>
      <c r="M460" s="9"/>
      <c r="P460" s="32">
        <v>0.99199999999999999</v>
      </c>
      <c r="Q460" s="39">
        <f>G460-L460</f>
        <v>1.4675000000000002</v>
      </c>
      <c r="S460" t="s">
        <v>497</v>
      </c>
      <c r="W460" s="190" t="s">
        <v>613</v>
      </c>
      <c r="X460" s="190">
        <v>2.4586000000000001</v>
      </c>
      <c r="Y460" s="190">
        <v>3.4077999999999999</v>
      </c>
    </row>
    <row r="461" spans="1:25" ht="15" thickBot="1">
      <c r="A461" s="11"/>
      <c r="B461" s="12"/>
      <c r="C461" s="12"/>
      <c r="D461" s="7"/>
      <c r="S461" t="s">
        <v>498</v>
      </c>
      <c r="W461" s="190" t="s">
        <v>614</v>
      </c>
      <c r="X461" s="190">
        <v>2.4445000000000001</v>
      </c>
      <c r="Y461" s="190">
        <v>3.3883000000000001</v>
      </c>
    </row>
    <row r="462" spans="1:25" ht="15" thickBot="1">
      <c r="A462" t="s">
        <v>458</v>
      </c>
      <c r="B462" s="12"/>
      <c r="C462" s="12"/>
      <c r="D462" s="7"/>
      <c r="G462" s="7" t="s">
        <v>17</v>
      </c>
      <c r="H462" s="7" t="s">
        <v>416</v>
      </c>
      <c r="L462" s="7" t="s">
        <v>17</v>
      </c>
      <c r="M462" s="7" t="s">
        <v>416</v>
      </c>
      <c r="P462" s="7" t="s">
        <v>417</v>
      </c>
      <c r="Q462" s="7" t="s">
        <v>418</v>
      </c>
      <c r="W462" s="190" t="s">
        <v>615</v>
      </c>
      <c r="X462" s="190">
        <v>2.3969</v>
      </c>
      <c r="Y462" s="190">
        <v>3.3222999999999998</v>
      </c>
    </row>
    <row r="463" spans="1:25" ht="15" thickBot="1">
      <c r="A463" s="120" t="s">
        <v>499</v>
      </c>
      <c r="B463" s="17">
        <v>0</v>
      </c>
      <c r="C463" s="17">
        <v>1000</v>
      </c>
      <c r="D463" s="7"/>
      <c r="E463" s="20">
        <v>0</v>
      </c>
      <c r="F463" s="20">
        <v>1000</v>
      </c>
      <c r="G463" s="8">
        <v>3.5895000000000001</v>
      </c>
      <c r="H463" s="9"/>
      <c r="J463" s="20">
        <v>0</v>
      </c>
      <c r="K463" s="20">
        <v>1000</v>
      </c>
      <c r="L463" s="8">
        <v>2.5897000000000001</v>
      </c>
      <c r="M463" s="9"/>
      <c r="P463" s="32">
        <v>0.29430000000000001</v>
      </c>
      <c r="Q463" s="39">
        <f>G463-L463</f>
        <v>0.99980000000000002</v>
      </c>
      <c r="W463" s="190" t="s">
        <v>616</v>
      </c>
      <c r="X463" s="190">
        <v>2.3773</v>
      </c>
      <c r="Y463" s="190">
        <v>3.2951000000000001</v>
      </c>
    </row>
    <row r="464" spans="1:25" ht="15" thickBot="1">
      <c r="A464" s="120" t="s">
        <v>500</v>
      </c>
      <c r="B464" s="21">
        <v>1000.01</v>
      </c>
      <c r="C464" s="17">
        <v>5000</v>
      </c>
      <c r="D464" s="7"/>
      <c r="E464" s="23">
        <v>1000.01</v>
      </c>
      <c r="F464" s="20">
        <v>5000</v>
      </c>
      <c r="G464" s="8">
        <v>3.5571000000000002</v>
      </c>
      <c r="H464" s="9"/>
      <c r="J464" s="23">
        <v>1000.01</v>
      </c>
      <c r="K464" s="20">
        <v>5000</v>
      </c>
      <c r="L464" s="8">
        <v>2.5693000000000001</v>
      </c>
      <c r="M464" s="9"/>
      <c r="P464" s="32">
        <v>0.27650000000000002</v>
      </c>
      <c r="Q464" s="39">
        <f t="shared" ref="Q464:Q473" si="67">G464-L464</f>
        <v>0.98780000000000001</v>
      </c>
      <c r="W464" s="190" t="s">
        <v>617</v>
      </c>
      <c r="X464" s="190">
        <v>2.3290999999999999</v>
      </c>
      <c r="Y464" s="190">
        <v>3.2282999999999999</v>
      </c>
    </row>
    <row r="465" spans="1:25" ht="15" thickBot="1">
      <c r="A465" s="120" t="s">
        <v>501</v>
      </c>
      <c r="B465" s="21">
        <v>5000.01</v>
      </c>
      <c r="C465" s="17">
        <v>10000</v>
      </c>
      <c r="D465" s="7"/>
      <c r="E465" s="23">
        <v>5000.01</v>
      </c>
      <c r="F465" s="20">
        <v>10000</v>
      </c>
      <c r="G465" s="8">
        <v>3.5404</v>
      </c>
      <c r="H465" s="9"/>
      <c r="J465" s="23">
        <v>5000.01</v>
      </c>
      <c r="K465" s="20">
        <v>10000</v>
      </c>
      <c r="L465" s="8">
        <v>2.5543</v>
      </c>
      <c r="M465" s="9"/>
      <c r="P465" s="32">
        <v>0.26290000000000002</v>
      </c>
      <c r="Q465" s="39">
        <f t="shared" si="67"/>
        <v>0.98609999999999998</v>
      </c>
      <c r="W465" s="190" t="s">
        <v>618</v>
      </c>
      <c r="X465" s="190">
        <v>2.2841999999999998</v>
      </c>
      <c r="Y465" s="190">
        <v>3.1661000000000001</v>
      </c>
    </row>
    <row r="466" spans="1:25" ht="15" thickBot="1">
      <c r="A466" s="16"/>
      <c r="B466" s="21">
        <v>10000.01</v>
      </c>
      <c r="C466" s="17">
        <v>25000</v>
      </c>
      <c r="D466" s="7"/>
      <c r="E466" s="23">
        <v>10000.01</v>
      </c>
      <c r="F466" s="20">
        <v>25000</v>
      </c>
      <c r="G466" s="8">
        <v>3.5337000000000001</v>
      </c>
      <c r="H466" s="9"/>
      <c r="J466" s="23">
        <v>10000.01</v>
      </c>
      <c r="K466" s="20">
        <v>25000</v>
      </c>
      <c r="L466" s="8">
        <v>2.5493999999999999</v>
      </c>
      <c r="M466" s="9"/>
      <c r="P466" s="32">
        <v>0.25629999999999997</v>
      </c>
      <c r="Q466" s="39">
        <f t="shared" si="67"/>
        <v>0.98430000000000017</v>
      </c>
      <c r="W466" s="190" t="s">
        <v>619</v>
      </c>
      <c r="X466" s="190">
        <v>2.2722000000000002</v>
      </c>
      <c r="Y466" s="190">
        <v>3.1494</v>
      </c>
    </row>
    <row r="467" spans="1:25" ht="15" thickBot="1">
      <c r="A467" s="16"/>
      <c r="B467" s="21">
        <v>25000.01</v>
      </c>
      <c r="C467" s="17">
        <v>50000</v>
      </c>
      <c r="D467" s="7"/>
      <c r="E467" s="23">
        <v>25000.01</v>
      </c>
      <c r="F467" s="20">
        <v>50000</v>
      </c>
      <c r="G467" s="8">
        <v>3.5141</v>
      </c>
      <c r="H467" s="9"/>
      <c r="J467" s="23">
        <v>25000.01</v>
      </c>
      <c r="K467" s="20">
        <v>50000</v>
      </c>
      <c r="L467" s="8">
        <v>2.5352999999999999</v>
      </c>
      <c r="M467" s="9"/>
      <c r="P467" s="32">
        <v>0.24349999999999999</v>
      </c>
      <c r="Q467" s="39">
        <f t="shared" si="67"/>
        <v>0.97880000000000011</v>
      </c>
      <c r="W467" s="190" t="s">
        <v>620</v>
      </c>
      <c r="X467" s="190">
        <v>2.2703000000000002</v>
      </c>
      <c r="Y467" s="190">
        <v>3.1467999999999998</v>
      </c>
    </row>
    <row r="468" spans="1:25" ht="15" thickBot="1">
      <c r="A468" s="16"/>
      <c r="B468" s="21">
        <v>50000.01</v>
      </c>
      <c r="C468" s="17">
        <v>100000</v>
      </c>
      <c r="D468" s="7"/>
      <c r="E468" s="23">
        <v>50000.01</v>
      </c>
      <c r="F468" s="20">
        <v>100000</v>
      </c>
      <c r="G468" s="8">
        <v>3.4481000000000002</v>
      </c>
      <c r="H468" s="9"/>
      <c r="J468" s="23">
        <v>50000.01</v>
      </c>
      <c r="K468" s="20">
        <v>100000</v>
      </c>
      <c r="L468" s="8">
        <v>2.4876999999999998</v>
      </c>
      <c r="M468" s="9"/>
      <c r="P468" s="32">
        <v>0.21310000000000001</v>
      </c>
      <c r="Q468" s="39">
        <f t="shared" si="67"/>
        <v>0.96040000000000036</v>
      </c>
      <c r="W468" s="190" t="s">
        <v>621</v>
      </c>
      <c r="X468" s="190">
        <v>2.2688999999999999</v>
      </c>
      <c r="Y468" s="190">
        <v>3.1448999999999998</v>
      </c>
    </row>
    <row r="469" spans="1:25" ht="15" thickBot="1">
      <c r="A469" s="16"/>
      <c r="B469" s="21">
        <v>100000.01</v>
      </c>
      <c r="C469" s="17">
        <v>125000</v>
      </c>
      <c r="D469" s="7"/>
      <c r="E469" s="23">
        <v>100000.01</v>
      </c>
      <c r="F469" s="20">
        <v>125000</v>
      </c>
      <c r="G469" s="8">
        <v>3.4209999999999998</v>
      </c>
      <c r="H469" s="9"/>
      <c r="J469" s="23">
        <v>100000.01</v>
      </c>
      <c r="K469" s="20">
        <v>125000</v>
      </c>
      <c r="L469" s="8">
        <v>2.4681000000000002</v>
      </c>
      <c r="M469" s="9"/>
      <c r="P469" s="32">
        <v>0.1973</v>
      </c>
      <c r="Q469" s="39">
        <f t="shared" si="67"/>
        <v>0.95289999999999964</v>
      </c>
    </row>
    <row r="470" spans="1:25" ht="15" thickBot="1">
      <c r="A470" s="16"/>
      <c r="B470" s="21">
        <v>125000.01</v>
      </c>
      <c r="C470" s="17">
        <v>150000</v>
      </c>
      <c r="D470" s="7"/>
      <c r="E470" s="23">
        <v>125000.01</v>
      </c>
      <c r="F470" s="20">
        <v>150000</v>
      </c>
      <c r="G470" s="8">
        <v>3.3542000000000001</v>
      </c>
      <c r="H470" s="9"/>
      <c r="J470" s="23">
        <v>125000.01</v>
      </c>
      <c r="K470" s="20">
        <v>150000</v>
      </c>
      <c r="L470" s="8">
        <v>2.4199000000000002</v>
      </c>
      <c r="M470" s="9"/>
      <c r="P470" s="32">
        <v>0.1547</v>
      </c>
      <c r="Q470" s="39">
        <f t="shared" si="67"/>
        <v>0.93429999999999991</v>
      </c>
      <c r="W470" s="190" t="s">
        <v>622</v>
      </c>
      <c r="X470" s="190" t="s">
        <v>608</v>
      </c>
      <c r="Y470" s="190" t="s">
        <v>609</v>
      </c>
    </row>
    <row r="471" spans="1:25" ht="15" thickBot="1">
      <c r="A471" s="16"/>
      <c r="B471" s="21">
        <v>150000.01</v>
      </c>
      <c r="C471" s="17">
        <v>175000</v>
      </c>
      <c r="D471" s="7"/>
      <c r="E471" s="23">
        <v>150000.01</v>
      </c>
      <c r="F471" s="20">
        <v>175000</v>
      </c>
      <c r="G471" s="8">
        <v>3.2919</v>
      </c>
      <c r="H471" s="9"/>
      <c r="J471" s="23">
        <v>150000.01</v>
      </c>
      <c r="K471" s="20">
        <v>175000</v>
      </c>
      <c r="L471" s="8">
        <v>2.375</v>
      </c>
      <c r="M471" s="9"/>
      <c r="P471" s="32">
        <v>9.9400000000000002E-2</v>
      </c>
      <c r="Q471" s="39">
        <f t="shared" si="67"/>
        <v>0.91690000000000005</v>
      </c>
      <c r="W471" s="190" t="s">
        <v>623</v>
      </c>
      <c r="X471" s="190">
        <v>4.5911</v>
      </c>
      <c r="Y471" s="190">
        <v>6.3635999999999999</v>
      </c>
    </row>
    <row r="472" spans="1:25" ht="15" thickBot="1">
      <c r="A472" s="18"/>
      <c r="B472" s="21">
        <v>175000.01</v>
      </c>
      <c r="C472" s="17">
        <v>200000</v>
      </c>
      <c r="D472" s="7"/>
      <c r="E472" s="23">
        <v>175000.01</v>
      </c>
      <c r="F472" s="20">
        <v>200000</v>
      </c>
      <c r="G472" s="8">
        <v>3.2753000000000001</v>
      </c>
      <c r="H472" s="9"/>
      <c r="J472" s="23">
        <v>175000.01</v>
      </c>
      <c r="K472" s="20">
        <v>200000</v>
      </c>
      <c r="L472" s="8">
        <v>2.363</v>
      </c>
      <c r="M472" s="9"/>
      <c r="P472" s="32">
        <v>9.5600000000000004E-2</v>
      </c>
      <c r="Q472" s="39">
        <f t="shared" si="67"/>
        <v>0.91230000000000011</v>
      </c>
      <c r="W472" s="190" t="s">
        <v>624</v>
      </c>
      <c r="X472" s="190">
        <v>4.1416000000000004</v>
      </c>
      <c r="Y472" s="190">
        <v>5.7405999999999997</v>
      </c>
    </row>
    <row r="473" spans="1:25" ht="15" thickBot="1">
      <c r="A473" s="18"/>
      <c r="B473" s="21">
        <v>200000.01</v>
      </c>
      <c r="C473" s="17">
        <v>225000</v>
      </c>
      <c r="D473" s="7"/>
      <c r="E473" s="23">
        <v>200000.01</v>
      </c>
      <c r="F473" s="20">
        <v>225000</v>
      </c>
      <c r="G473" s="8">
        <v>3.2726999999999999</v>
      </c>
      <c r="H473" s="9"/>
      <c r="J473" s="23">
        <v>200000.01</v>
      </c>
      <c r="K473" s="20">
        <v>225000</v>
      </c>
      <c r="L473" s="8">
        <v>2.3611</v>
      </c>
      <c r="M473" s="9"/>
      <c r="P473" s="32">
        <v>9.4200000000000006E-2</v>
      </c>
      <c r="Q473" s="39">
        <f t="shared" si="67"/>
        <v>0.91159999999999997</v>
      </c>
      <c r="W473" s="190" t="s">
        <v>625</v>
      </c>
      <c r="X473" s="190">
        <v>4.0212000000000003</v>
      </c>
      <c r="Y473" s="190">
        <v>5.5736999999999997</v>
      </c>
    </row>
    <row r="474" spans="1:25" ht="15" thickBot="1">
      <c r="A474" s="18" t="s">
        <v>419</v>
      </c>
      <c r="B474" s="21">
        <v>225000.01</v>
      </c>
      <c r="C474" s="17"/>
      <c r="D474" s="7"/>
      <c r="E474" s="23">
        <v>225000.01</v>
      </c>
      <c r="F474" s="20"/>
      <c r="G474" s="8">
        <v>3.2707000000000002</v>
      </c>
      <c r="H474" s="9"/>
      <c r="J474" s="23">
        <v>225000.01</v>
      </c>
      <c r="K474" s="20"/>
      <c r="L474" s="8">
        <v>2.3597000000000001</v>
      </c>
      <c r="M474" s="9"/>
      <c r="P474" s="32">
        <v>9.3100000000000002E-2</v>
      </c>
      <c r="Q474" s="39">
        <f>G474-L474</f>
        <v>0.91100000000000003</v>
      </c>
      <c r="W474" s="190" t="s">
        <v>626</v>
      </c>
      <c r="X474" s="190">
        <v>3.8805999999999998</v>
      </c>
      <c r="Y474" s="190">
        <v>5.3788</v>
      </c>
    </row>
    <row r="475" spans="1:25" ht="15" thickBot="1">
      <c r="A475" s="11"/>
      <c r="B475" s="12"/>
      <c r="C475" s="12"/>
      <c r="D475" s="7"/>
      <c r="E475" s="13"/>
      <c r="F475" s="13"/>
      <c r="G475" s="14"/>
      <c r="H475" s="15"/>
      <c r="J475" s="13"/>
      <c r="K475" s="13"/>
      <c r="L475" s="14"/>
      <c r="M475" s="15"/>
      <c r="W475" s="190" t="s">
        <v>627</v>
      </c>
      <c r="X475" s="190">
        <v>3.7103000000000002</v>
      </c>
      <c r="Y475" s="190">
        <v>5.1426999999999996</v>
      </c>
    </row>
    <row r="476" spans="1:25" ht="15" thickBot="1">
      <c r="A476" t="s">
        <v>458</v>
      </c>
      <c r="B476" s="12"/>
      <c r="C476" s="12"/>
      <c r="D476" s="7"/>
      <c r="G476" s="7" t="s">
        <v>17</v>
      </c>
      <c r="H476" s="7" t="s">
        <v>416</v>
      </c>
      <c r="L476" s="7" t="s">
        <v>17</v>
      </c>
      <c r="M476" s="7" t="s">
        <v>416</v>
      </c>
      <c r="P476" s="7" t="s">
        <v>417</v>
      </c>
      <c r="Q476" s="7" t="s">
        <v>418</v>
      </c>
    </row>
    <row r="477" spans="1:25" ht="15" thickBot="1">
      <c r="A477" s="16" t="s">
        <v>96</v>
      </c>
      <c r="B477" s="17">
        <v>0</v>
      </c>
      <c r="C477" s="17">
        <v>1000</v>
      </c>
      <c r="D477" s="7"/>
      <c r="E477" s="20">
        <v>0</v>
      </c>
      <c r="F477" s="20">
        <v>1000</v>
      </c>
      <c r="G477" s="8"/>
      <c r="H477" s="9"/>
      <c r="J477" s="20">
        <v>0</v>
      </c>
      <c r="K477" s="20">
        <v>1000</v>
      </c>
      <c r="L477" s="8"/>
      <c r="M477" s="9"/>
      <c r="P477" s="32">
        <v>0.19750000000000001</v>
      </c>
      <c r="Q477" s="39">
        <f>G477-L477</f>
        <v>0</v>
      </c>
      <c r="W477" s="190" t="s">
        <v>622</v>
      </c>
      <c r="X477" s="190" t="s">
        <v>608</v>
      </c>
      <c r="Y477" s="190" t="s">
        <v>609</v>
      </c>
    </row>
    <row r="478" spans="1:25" ht="15" thickBot="1">
      <c r="A478" s="16" t="s">
        <v>502</v>
      </c>
      <c r="B478" s="21">
        <v>1000.01</v>
      </c>
      <c r="C478" s="17">
        <v>5000</v>
      </c>
      <c r="D478" s="7"/>
      <c r="E478" s="23">
        <v>1000.01</v>
      </c>
      <c r="F478" s="20">
        <v>5000</v>
      </c>
      <c r="G478" s="8"/>
      <c r="H478" s="9"/>
      <c r="J478" s="23">
        <v>1000.01</v>
      </c>
      <c r="K478" s="20">
        <v>5000</v>
      </c>
      <c r="L478" s="8"/>
      <c r="M478" s="9"/>
      <c r="P478" s="32">
        <v>0.19370000000000001</v>
      </c>
      <c r="Q478" s="39">
        <f t="shared" ref="Q478:Q488" si="68">G478-L478</f>
        <v>0</v>
      </c>
      <c r="W478" s="190" t="s">
        <v>623</v>
      </c>
      <c r="X478" s="190">
        <v>5.8383000000000003</v>
      </c>
      <c r="Y478" s="190">
        <v>8.0922999999999998</v>
      </c>
    </row>
    <row r="479" spans="1:25" ht="15" thickBot="1">
      <c r="A479" s="16"/>
      <c r="B479" s="21">
        <v>5000.01</v>
      </c>
      <c r="C479" s="17">
        <v>10000</v>
      </c>
      <c r="D479" s="7"/>
      <c r="E479" s="23">
        <v>5000.01</v>
      </c>
      <c r="F479" s="20">
        <v>10000</v>
      </c>
      <c r="G479" s="8"/>
      <c r="H479" s="9"/>
      <c r="J479" s="23">
        <v>5000.01</v>
      </c>
      <c r="K479" s="20">
        <v>10000</v>
      </c>
      <c r="L479" s="8"/>
      <c r="M479" s="9"/>
      <c r="P479" s="32">
        <v>0.1867</v>
      </c>
      <c r="Q479" s="39">
        <f t="shared" si="68"/>
        <v>0</v>
      </c>
      <c r="W479" s="190" t="s">
        <v>624</v>
      </c>
      <c r="X479" s="190">
        <v>3.9622000000000002</v>
      </c>
      <c r="Y479" s="190">
        <v>5.4919000000000002</v>
      </c>
    </row>
    <row r="480" spans="1:25" ht="15" thickBot="1">
      <c r="A480" s="16"/>
      <c r="B480" s="21">
        <v>10000.01</v>
      </c>
      <c r="C480" s="17">
        <v>25000</v>
      </c>
      <c r="D480" s="7"/>
      <c r="E480" s="23">
        <v>10000.01</v>
      </c>
      <c r="F480" s="20">
        <v>25000</v>
      </c>
      <c r="G480" s="8"/>
      <c r="H480" s="9"/>
      <c r="J480" s="23">
        <v>10000.01</v>
      </c>
      <c r="K480" s="20">
        <v>25000</v>
      </c>
      <c r="L480" s="8"/>
      <c r="M480" s="9"/>
      <c r="P480" s="32">
        <v>0.18329999999999999</v>
      </c>
      <c r="Q480" s="39">
        <f t="shared" si="68"/>
        <v>0</v>
      </c>
      <c r="W480" s="190" t="s">
        <v>628</v>
      </c>
      <c r="X480" s="190">
        <v>3.4228999999999998</v>
      </c>
      <c r="Y480" s="190">
        <v>4.7443999999999997</v>
      </c>
    </row>
    <row r="481" spans="1:25" ht="15" thickBot="1">
      <c r="A481" s="16"/>
      <c r="B481" s="21">
        <v>25000.01</v>
      </c>
      <c r="C481" s="17">
        <v>50000</v>
      </c>
      <c r="D481" s="7"/>
      <c r="E481" s="23">
        <v>25000.01</v>
      </c>
      <c r="F481" s="20">
        <v>50000</v>
      </c>
      <c r="G481" s="8"/>
      <c r="H481" s="9"/>
      <c r="J481" s="23">
        <v>25000.01</v>
      </c>
      <c r="K481" s="20">
        <v>50000</v>
      </c>
      <c r="L481" s="8"/>
      <c r="M481" s="9"/>
      <c r="P481" s="32">
        <v>0.17660000000000001</v>
      </c>
      <c r="Q481" s="39">
        <f t="shared" si="68"/>
        <v>0</v>
      </c>
      <c r="W481" s="190" t="s">
        <v>629</v>
      </c>
      <c r="X481" s="190">
        <v>3.3976999999999999</v>
      </c>
      <c r="Y481" s="190">
        <v>4.7095000000000002</v>
      </c>
    </row>
    <row r="482" spans="1:25" ht="15" thickBot="1">
      <c r="A482" s="16"/>
      <c r="B482" s="21">
        <v>50000.01</v>
      </c>
      <c r="C482" s="17">
        <v>100000</v>
      </c>
      <c r="D482" s="7"/>
      <c r="E482" s="23">
        <v>50000.01</v>
      </c>
      <c r="F482" s="20">
        <v>100000</v>
      </c>
      <c r="G482" s="8"/>
      <c r="H482" s="9"/>
      <c r="J482" s="23">
        <v>50000.01</v>
      </c>
      <c r="K482" s="20">
        <v>100000</v>
      </c>
      <c r="L482" s="8"/>
      <c r="M482" s="9"/>
      <c r="P482" s="32">
        <v>0.1389</v>
      </c>
      <c r="Q482" s="39">
        <f t="shared" si="68"/>
        <v>0</v>
      </c>
      <c r="W482" s="190" t="s">
        <v>630</v>
      </c>
      <c r="X482" s="190">
        <v>3.3731</v>
      </c>
      <c r="Y482" s="190">
        <v>4.6753999999999998</v>
      </c>
    </row>
    <row r="483" spans="1:25">
      <c r="A483" s="16"/>
      <c r="B483" s="21">
        <v>100000.01</v>
      </c>
      <c r="C483" s="17">
        <v>125000</v>
      </c>
      <c r="D483" s="7"/>
      <c r="E483" s="23">
        <v>100000.01</v>
      </c>
      <c r="F483" s="20">
        <v>125000</v>
      </c>
      <c r="G483" s="8"/>
      <c r="H483" s="9"/>
      <c r="J483" s="23">
        <v>100000.01</v>
      </c>
      <c r="K483" s="20">
        <v>125000</v>
      </c>
      <c r="L483" s="8"/>
      <c r="M483" s="9"/>
      <c r="P483" s="32">
        <v>0.12529999999999999</v>
      </c>
      <c r="Q483" s="39">
        <f t="shared" si="68"/>
        <v>0</v>
      </c>
    </row>
    <row r="484" spans="1:25">
      <c r="A484" s="16"/>
      <c r="B484" s="21">
        <v>125000.01</v>
      </c>
      <c r="C484" s="17">
        <v>150000</v>
      </c>
      <c r="D484" s="7"/>
      <c r="E484" s="23">
        <v>125000.01</v>
      </c>
      <c r="F484" s="20">
        <v>150000</v>
      </c>
      <c r="G484" s="8"/>
      <c r="H484" s="9"/>
      <c r="J484" s="23">
        <v>125000.01</v>
      </c>
      <c r="K484" s="20">
        <v>150000</v>
      </c>
      <c r="L484" s="8"/>
      <c r="M484" s="9"/>
      <c r="P484" s="32">
        <v>0.1196</v>
      </c>
      <c r="Q484" s="39">
        <f t="shared" si="68"/>
        <v>0</v>
      </c>
    </row>
    <row r="485" spans="1:25">
      <c r="A485" s="16"/>
      <c r="B485" s="21">
        <v>150000.01</v>
      </c>
      <c r="C485" s="17">
        <v>175000</v>
      </c>
      <c r="D485" s="7"/>
      <c r="E485" s="23">
        <v>150000.01</v>
      </c>
      <c r="F485" s="20">
        <v>175000</v>
      </c>
      <c r="G485" s="8"/>
      <c r="H485" s="9"/>
      <c r="J485" s="23">
        <v>150000.01</v>
      </c>
      <c r="K485" s="20">
        <v>175000</v>
      </c>
      <c r="L485" s="8"/>
      <c r="M485" s="9"/>
      <c r="P485" s="32">
        <v>8.5400000000000004E-2</v>
      </c>
      <c r="Q485" s="39">
        <f t="shared" si="68"/>
        <v>0</v>
      </c>
    </row>
    <row r="486" spans="1:25">
      <c r="A486" s="16"/>
      <c r="B486" s="21">
        <v>175000.01</v>
      </c>
      <c r="C486" s="17">
        <v>200000</v>
      </c>
      <c r="D486" s="7"/>
      <c r="E486" s="23">
        <v>175000.01</v>
      </c>
      <c r="F486" s="20">
        <v>200000</v>
      </c>
      <c r="G486" s="8"/>
      <c r="H486" s="9"/>
      <c r="J486" s="23">
        <v>175000.01</v>
      </c>
      <c r="K486" s="20">
        <v>200000</v>
      </c>
      <c r="L486" s="8"/>
      <c r="M486" s="9"/>
      <c r="P486" s="32">
        <v>8.3400000000000002E-2</v>
      </c>
      <c r="Q486" s="39">
        <f t="shared" si="68"/>
        <v>0</v>
      </c>
    </row>
    <row r="487" spans="1:25">
      <c r="A487" s="16"/>
      <c r="B487" s="21">
        <v>200000.01</v>
      </c>
      <c r="C487" s="17">
        <v>225000</v>
      </c>
      <c r="D487" s="7"/>
      <c r="E487" s="23">
        <v>200000.01</v>
      </c>
      <c r="F487" s="20">
        <v>225000</v>
      </c>
      <c r="G487" s="8"/>
      <c r="H487" s="9"/>
      <c r="J487" s="23">
        <v>200000.01</v>
      </c>
      <c r="K487" s="20">
        <v>225000</v>
      </c>
      <c r="L487" s="8"/>
      <c r="M487" s="9"/>
      <c r="P487" s="32">
        <v>8.2699999999999996E-2</v>
      </c>
      <c r="Q487" s="39">
        <f t="shared" si="68"/>
        <v>0</v>
      </c>
    </row>
    <row r="488" spans="1:25">
      <c r="A488" s="18" t="s">
        <v>419</v>
      </c>
      <c r="B488" s="21">
        <v>225000.01</v>
      </c>
      <c r="C488" s="17"/>
      <c r="D488" s="7"/>
      <c r="E488" s="23">
        <v>225000.01</v>
      </c>
      <c r="F488" s="20"/>
      <c r="G488" s="8"/>
      <c r="H488" s="9"/>
      <c r="J488" s="23">
        <v>225000.01</v>
      </c>
      <c r="K488" s="20"/>
      <c r="L488" s="8"/>
      <c r="M488" s="9"/>
      <c r="P488" s="32">
        <v>8.2100000000000006E-2</v>
      </c>
      <c r="Q488" s="39">
        <f t="shared" si="68"/>
        <v>0</v>
      </c>
    </row>
    <row r="490" spans="1:25">
      <c r="A490" t="s">
        <v>414</v>
      </c>
      <c r="G490" s="7" t="s">
        <v>17</v>
      </c>
      <c r="H490" s="7" t="s">
        <v>416</v>
      </c>
      <c r="L490" s="7" t="s">
        <v>17</v>
      </c>
      <c r="M490" s="7" t="s">
        <v>416</v>
      </c>
      <c r="P490" s="7" t="s">
        <v>417</v>
      </c>
      <c r="Q490" s="7" t="s">
        <v>418</v>
      </c>
    </row>
    <row r="491" spans="1:25">
      <c r="A491" s="16" t="s">
        <v>499</v>
      </c>
      <c r="B491" s="17">
        <v>0</v>
      </c>
      <c r="C491" s="17">
        <v>30</v>
      </c>
      <c r="D491" s="7"/>
      <c r="E491" s="20">
        <v>0</v>
      </c>
      <c r="F491" s="20">
        <v>30</v>
      </c>
      <c r="G491" s="8">
        <v>8.2181999999999995</v>
      </c>
      <c r="H491" s="9"/>
      <c r="J491" s="20">
        <v>0</v>
      </c>
      <c r="K491" s="20">
        <v>30</v>
      </c>
      <c r="L491" s="8">
        <v>5.9291</v>
      </c>
      <c r="M491" s="9"/>
      <c r="P491" s="32">
        <v>3.5529000000000002</v>
      </c>
      <c r="Q491" s="39">
        <f>G491-L491</f>
        <v>2.2890999999999995</v>
      </c>
    </row>
    <row r="492" spans="1:25">
      <c r="A492" s="16" t="s">
        <v>503</v>
      </c>
      <c r="B492" s="21">
        <v>30.01</v>
      </c>
      <c r="C492" s="17">
        <v>150</v>
      </c>
      <c r="D492" s="7"/>
      <c r="E492" s="23">
        <v>30.01</v>
      </c>
      <c r="F492" s="20">
        <v>150</v>
      </c>
      <c r="G492" s="8">
        <v>5.6177999999999999</v>
      </c>
      <c r="H492" s="9"/>
      <c r="J492" s="23">
        <v>30.01</v>
      </c>
      <c r="K492" s="20">
        <v>150</v>
      </c>
      <c r="L492" s="8">
        <v>4.0529999999999999</v>
      </c>
      <c r="M492" s="9"/>
      <c r="P492" s="32">
        <v>1.83</v>
      </c>
      <c r="Q492" s="39">
        <f>G492-L492</f>
        <v>1.5648</v>
      </c>
    </row>
    <row r="493" spans="1:25">
      <c r="A493" s="16" t="s">
        <v>504</v>
      </c>
      <c r="B493" s="21">
        <v>150.01</v>
      </c>
      <c r="C493" s="17">
        <v>3000</v>
      </c>
      <c r="D493" s="7"/>
      <c r="E493" s="23">
        <v>150.01</v>
      </c>
      <c r="F493" s="20">
        <v>3000</v>
      </c>
      <c r="G493" s="8">
        <v>4.8701999999999996</v>
      </c>
      <c r="H493" s="9"/>
      <c r="J493" s="23">
        <v>150.01</v>
      </c>
      <c r="K493" s="20">
        <v>3000</v>
      </c>
      <c r="L493" s="8">
        <v>3.5137</v>
      </c>
      <c r="M493" s="9"/>
      <c r="P493" s="32">
        <v>0.91900000000000004</v>
      </c>
      <c r="Q493" s="39">
        <f>G493-L493</f>
        <v>1.3564999999999996</v>
      </c>
    </row>
    <row r="494" spans="1:25">
      <c r="A494" s="16"/>
      <c r="B494" s="21">
        <v>3000.01</v>
      </c>
      <c r="C494" s="17">
        <v>9000</v>
      </c>
      <c r="D494" s="7"/>
      <c r="E494" s="23">
        <v>3000.01</v>
      </c>
      <c r="F494" s="20">
        <v>9000</v>
      </c>
      <c r="G494" s="8">
        <v>4.8353000000000002</v>
      </c>
      <c r="H494" s="9"/>
      <c r="J494" s="23">
        <v>3000.01</v>
      </c>
      <c r="K494" s="20">
        <v>9000</v>
      </c>
      <c r="L494" s="8">
        <v>3.4885000000000002</v>
      </c>
      <c r="M494" s="9"/>
      <c r="P494" s="32">
        <v>0.91310000000000002</v>
      </c>
      <c r="Q494" s="39">
        <f>G494-L494</f>
        <v>1.3468</v>
      </c>
    </row>
    <row r="495" spans="1:25">
      <c r="A495" s="18" t="s">
        <v>419</v>
      </c>
      <c r="B495" s="21">
        <v>9000.01</v>
      </c>
      <c r="C495" s="17"/>
      <c r="D495" s="7"/>
      <c r="E495" s="23">
        <v>9000.01</v>
      </c>
      <c r="F495" s="20"/>
      <c r="G495" s="8">
        <v>4.8011999999999997</v>
      </c>
      <c r="H495" s="9"/>
      <c r="J495" s="23">
        <v>9000.01</v>
      </c>
      <c r="K495" s="20"/>
      <c r="L495" s="8">
        <v>3.4639000000000002</v>
      </c>
      <c r="M495" s="9"/>
      <c r="P495" s="32">
        <v>0.80400000000000005</v>
      </c>
      <c r="Q495" s="39">
        <f>G495-L495</f>
        <v>1.3372999999999995</v>
      </c>
    </row>
    <row r="498" spans="1:17">
      <c r="G498" s="7"/>
      <c r="H498" s="7"/>
      <c r="L498" s="7"/>
      <c r="M498" s="7"/>
      <c r="P498" s="7" t="s">
        <v>417</v>
      </c>
      <c r="Q498" s="7" t="s">
        <v>418</v>
      </c>
    </row>
    <row r="499" spans="1:17">
      <c r="A499" s="16" t="s">
        <v>96</v>
      </c>
      <c r="B499" s="263" t="s">
        <v>420</v>
      </c>
      <c r="C499" s="263"/>
      <c r="D499" s="7"/>
      <c r="E499" s="261" t="s">
        <v>420</v>
      </c>
      <c r="F499" s="262"/>
      <c r="G499" s="249">
        <v>3.4197000000000002</v>
      </c>
      <c r="H499" s="250"/>
      <c r="J499" s="261" t="s">
        <v>420</v>
      </c>
      <c r="K499" s="262"/>
      <c r="L499" s="249">
        <v>2.4672000000000001</v>
      </c>
      <c r="M499" s="250"/>
      <c r="N499" s="40"/>
      <c r="P499" s="39">
        <f>L499-D499</f>
        <v>2.4672000000000001</v>
      </c>
      <c r="Q499" s="39">
        <f>G499-L499</f>
        <v>0.95250000000000012</v>
      </c>
    </row>
    <row r="500" spans="1:17">
      <c r="A500" s="16" t="s">
        <v>505</v>
      </c>
      <c r="B500" s="21"/>
      <c r="C500" s="17"/>
      <c r="E500" s="36"/>
      <c r="F500" s="37"/>
      <c r="G500" s="14"/>
      <c r="H500" s="15"/>
      <c r="J500" s="36"/>
      <c r="K500" s="37"/>
      <c r="L500" s="14"/>
      <c r="M500" s="15"/>
    </row>
    <row r="501" spans="1:17">
      <c r="E501" s="38"/>
      <c r="F501" s="38"/>
      <c r="J501" s="38"/>
      <c r="K501" s="38"/>
    </row>
    <row r="502" spans="1:17">
      <c r="E502" s="38"/>
      <c r="F502" s="38"/>
      <c r="J502" s="38"/>
      <c r="K502" s="38"/>
    </row>
    <row r="503" spans="1:17">
      <c r="E503" s="38"/>
      <c r="F503" s="38"/>
      <c r="G503" s="7"/>
      <c r="H503" s="7"/>
      <c r="J503" s="38"/>
      <c r="K503" s="38"/>
      <c r="L503" s="7"/>
      <c r="M503" s="7"/>
      <c r="P503" s="7" t="s">
        <v>417</v>
      </c>
      <c r="Q503" s="7" t="s">
        <v>418</v>
      </c>
    </row>
    <row r="504" spans="1:17">
      <c r="A504" s="16" t="s">
        <v>96</v>
      </c>
      <c r="B504" s="263" t="s">
        <v>420</v>
      </c>
      <c r="C504" s="263"/>
      <c r="D504" s="7"/>
      <c r="E504" s="261" t="s">
        <v>420</v>
      </c>
      <c r="F504" s="262"/>
      <c r="G504" s="249">
        <v>3.2118000000000002</v>
      </c>
      <c r="H504" s="250"/>
      <c r="J504" s="261" t="s">
        <v>420</v>
      </c>
      <c r="K504" s="262"/>
      <c r="L504" s="249">
        <v>2.3172000000000001</v>
      </c>
      <c r="M504" s="250"/>
      <c r="N504" s="40"/>
      <c r="P504" s="39">
        <f>L504-D504</f>
        <v>2.3172000000000001</v>
      </c>
      <c r="Q504" s="39">
        <f>G504-L504</f>
        <v>0.89460000000000006</v>
      </c>
    </row>
    <row r="505" spans="1:17">
      <c r="A505" s="16" t="s">
        <v>506</v>
      </c>
      <c r="B505" s="21"/>
      <c r="C505" s="17"/>
      <c r="E505" s="30"/>
      <c r="F505" s="13"/>
      <c r="G505" s="14"/>
      <c r="H505" s="15"/>
      <c r="J505" s="30"/>
      <c r="K505" s="13"/>
      <c r="L505" s="14"/>
      <c r="M505" s="15"/>
    </row>
    <row r="506" spans="1:17">
      <c r="A506" s="16" t="s">
        <v>505</v>
      </c>
      <c r="B506" s="21"/>
      <c r="C506" s="17"/>
      <c r="E506" s="30"/>
      <c r="F506" s="13"/>
      <c r="G506" s="14"/>
      <c r="H506" s="15"/>
      <c r="J506" s="30"/>
      <c r="K506" s="13"/>
      <c r="L506" s="14"/>
      <c r="M506" s="15"/>
    </row>
    <row r="508" spans="1:17">
      <c r="L508" s="7"/>
      <c r="M508" s="7"/>
      <c r="P508" s="7" t="s">
        <v>417</v>
      </c>
      <c r="Q508" s="7" t="s">
        <v>418</v>
      </c>
    </row>
    <row r="509" spans="1:17">
      <c r="A509" s="16" t="s">
        <v>97</v>
      </c>
      <c r="B509" s="247" t="s">
        <v>420</v>
      </c>
      <c r="C509" s="247"/>
      <c r="D509" s="7"/>
      <c r="E509" s="251" t="s">
        <v>420</v>
      </c>
      <c r="F509" s="251"/>
      <c r="G509" s="249">
        <v>3.2637</v>
      </c>
      <c r="H509" s="250"/>
      <c r="I509" s="40"/>
      <c r="J509" s="257" t="s">
        <v>420</v>
      </c>
      <c r="K509" s="258"/>
      <c r="L509" s="249">
        <v>2.6063999999999998</v>
      </c>
      <c r="M509" s="250"/>
      <c r="N509" s="40"/>
      <c r="P509" s="39">
        <v>0.20499999999999999</v>
      </c>
      <c r="Q509" s="39">
        <f>G509-L509</f>
        <v>0.65730000000000022</v>
      </c>
    </row>
    <row r="510" spans="1:17">
      <c r="A510" t="s">
        <v>507</v>
      </c>
      <c r="P510" s="40"/>
    </row>
    <row r="512" spans="1:17">
      <c r="E512" s="80" t="s">
        <v>508</v>
      </c>
    </row>
    <row r="513" spans="1:24">
      <c r="A513" s="5" t="s">
        <v>20</v>
      </c>
      <c r="B513" s="248" t="s">
        <v>70</v>
      </c>
      <c r="C513" s="248"/>
      <c r="D513" s="248"/>
      <c r="E513" s="5" t="s">
        <v>509</v>
      </c>
    </row>
    <row r="514" spans="1:24">
      <c r="A514" t="s">
        <v>414</v>
      </c>
      <c r="D514" s="6" t="s">
        <v>415</v>
      </c>
      <c r="E514" s="255">
        <v>45292</v>
      </c>
      <c r="F514" s="252"/>
      <c r="G514" s="7" t="s">
        <v>17</v>
      </c>
      <c r="H514" s="7" t="s">
        <v>416</v>
      </c>
      <c r="L514" s="7" t="s">
        <v>17</v>
      </c>
      <c r="M514" s="7" t="s">
        <v>416</v>
      </c>
      <c r="N514" s="5" t="s">
        <v>445</v>
      </c>
      <c r="P514" s="7" t="s">
        <v>417</v>
      </c>
      <c r="Q514" s="7" t="s">
        <v>418</v>
      </c>
    </row>
    <row r="515" spans="1:24">
      <c r="A515" s="16" t="s">
        <v>93</v>
      </c>
      <c r="B515" s="17">
        <v>0</v>
      </c>
      <c r="C515" s="17">
        <v>20</v>
      </c>
      <c r="D515" s="7"/>
      <c r="E515" s="20">
        <v>0</v>
      </c>
      <c r="F515" s="20">
        <v>20</v>
      </c>
      <c r="G515" s="41"/>
      <c r="H515" s="9">
        <v>126.98</v>
      </c>
      <c r="J515" s="20">
        <v>0</v>
      </c>
      <c r="K515" s="20">
        <v>20</v>
      </c>
      <c r="L515" s="41">
        <v>105.86</v>
      </c>
      <c r="M515" s="9">
        <f>H515</f>
        <v>126.98</v>
      </c>
      <c r="P515" s="32"/>
      <c r="Q515" s="81">
        <f>G515-L515</f>
        <v>-105.86</v>
      </c>
    </row>
    <row r="516" spans="1:24">
      <c r="A516" s="22" t="s">
        <v>510</v>
      </c>
      <c r="B516" s="21">
        <v>20.010000000000002</v>
      </c>
      <c r="C516" s="17"/>
      <c r="D516" s="7"/>
      <c r="E516" s="23">
        <v>20.010000000000002</v>
      </c>
      <c r="F516" s="20"/>
      <c r="G516" s="8">
        <v>6.3487</v>
      </c>
      <c r="H516" s="9"/>
      <c r="J516" s="23">
        <v>20.010000000000002</v>
      </c>
      <c r="K516" s="20"/>
      <c r="L516" s="8">
        <v>5.2927999999999997</v>
      </c>
      <c r="M516" s="9"/>
      <c r="P516" s="32"/>
      <c r="Q516" s="81">
        <f>G516-L516</f>
        <v>1.0559000000000003</v>
      </c>
    </row>
    <row r="517" spans="1:24">
      <c r="A517" s="11"/>
      <c r="B517" s="12"/>
      <c r="C517" s="12"/>
      <c r="D517" s="7"/>
    </row>
    <row r="518" spans="1:24" ht="15" thickBot="1">
      <c r="A518" t="s">
        <v>414</v>
      </c>
      <c r="B518" s="12"/>
      <c r="C518" s="12"/>
      <c r="D518" s="7"/>
      <c r="G518" s="7" t="s">
        <v>17</v>
      </c>
      <c r="H518" s="7" t="s">
        <v>416</v>
      </c>
      <c r="L518" s="7" t="s">
        <v>17</v>
      </c>
      <c r="M518" s="7" t="s">
        <v>416</v>
      </c>
      <c r="P518" s="7" t="s">
        <v>417</v>
      </c>
      <c r="Q518" s="7" t="s">
        <v>418</v>
      </c>
    </row>
    <row r="519" spans="1:24" ht="31" thickBot="1">
      <c r="A519" s="16" t="s">
        <v>95</v>
      </c>
      <c r="B519" s="17">
        <v>0</v>
      </c>
      <c r="C519" s="17">
        <v>20</v>
      </c>
      <c r="D519" s="7"/>
      <c r="E519" s="20">
        <v>0</v>
      </c>
      <c r="F519" s="20">
        <v>20</v>
      </c>
      <c r="G519" s="41">
        <v>128.71</v>
      </c>
      <c r="H519" s="9"/>
      <c r="J519" s="20">
        <v>0</v>
      </c>
      <c r="K519" s="20">
        <v>20</v>
      </c>
      <c r="L519" s="41">
        <v>104.74</v>
      </c>
      <c r="M519" s="9"/>
      <c r="P519" s="32"/>
      <c r="Q519" s="81">
        <f>G519-L519</f>
        <v>23.970000000000013</v>
      </c>
      <c r="T519" s="191" t="s">
        <v>631</v>
      </c>
      <c r="U519" s="191">
        <v>0</v>
      </c>
      <c r="V519" s="191">
        <v>20</v>
      </c>
      <c r="W519" s="191">
        <v>128.71</v>
      </c>
      <c r="X519" s="191">
        <v>108.19</v>
      </c>
    </row>
    <row r="520" spans="1:24" ht="15" thickBot="1">
      <c r="A520" s="16"/>
      <c r="B520" s="21">
        <v>20.010000000000002</v>
      </c>
      <c r="C520" s="17">
        <v>100</v>
      </c>
      <c r="D520" s="7"/>
      <c r="E520" s="23">
        <v>20.010000000000002</v>
      </c>
      <c r="F520" s="20">
        <v>100</v>
      </c>
      <c r="G520" s="8">
        <v>6.4352999999999998</v>
      </c>
      <c r="H520" s="9"/>
      <c r="J520" s="23">
        <v>20.010000000000002</v>
      </c>
      <c r="K520" s="20">
        <v>100</v>
      </c>
      <c r="L520" s="8">
        <v>5.2370000000000001</v>
      </c>
      <c r="M520" s="9"/>
      <c r="P520" s="32"/>
      <c r="Q520" s="81">
        <f t="shared" ref="Q520:Q526" si="69">G520-L520</f>
        <v>1.1982999999999997</v>
      </c>
      <c r="T520" s="191">
        <v>1</v>
      </c>
      <c r="U520" s="191">
        <v>20</v>
      </c>
      <c r="V520" s="191">
        <v>100</v>
      </c>
      <c r="W520" s="191">
        <v>6.4352999999999998</v>
      </c>
      <c r="X520" s="191">
        <v>5.4092000000000002</v>
      </c>
    </row>
    <row r="521" spans="1:24" ht="15" thickBot="1">
      <c r="A521" s="16"/>
      <c r="B521" s="21">
        <v>100.01</v>
      </c>
      <c r="C521" s="17">
        <v>400</v>
      </c>
      <c r="D521" s="7"/>
      <c r="E521" s="23">
        <v>100.01</v>
      </c>
      <c r="F521" s="20">
        <v>400</v>
      </c>
      <c r="G521" s="8">
        <v>5.8922999999999996</v>
      </c>
      <c r="H521" s="9"/>
      <c r="J521" s="23">
        <v>100.01</v>
      </c>
      <c r="K521" s="20">
        <v>400</v>
      </c>
      <c r="L521" s="8">
        <v>4.7443</v>
      </c>
      <c r="M521" s="9"/>
      <c r="P521" s="32"/>
      <c r="Q521" s="81">
        <f t="shared" si="69"/>
        <v>1.1479999999999997</v>
      </c>
      <c r="T521" s="191">
        <v>2</v>
      </c>
      <c r="U521" s="191">
        <v>100</v>
      </c>
      <c r="V521" s="191">
        <v>400</v>
      </c>
      <c r="W521" s="191">
        <v>5.8922999999999996</v>
      </c>
      <c r="X521" s="191">
        <v>4.9165000000000001</v>
      </c>
    </row>
    <row r="522" spans="1:24" ht="15" thickBot="1">
      <c r="A522" s="16"/>
      <c r="B522" s="21">
        <v>400.01</v>
      </c>
      <c r="C522" s="17">
        <v>800</v>
      </c>
      <c r="D522" s="10"/>
      <c r="E522" s="23">
        <v>400.01</v>
      </c>
      <c r="F522" s="20">
        <v>800</v>
      </c>
      <c r="G522" s="8">
        <v>5.1512000000000002</v>
      </c>
      <c r="H522" s="9"/>
      <c r="J522" s="23">
        <v>400.01</v>
      </c>
      <c r="K522" s="20">
        <v>800</v>
      </c>
      <c r="L522" s="8">
        <v>4.0716999999999999</v>
      </c>
      <c r="M522" s="9"/>
      <c r="P522" s="32"/>
      <c r="Q522" s="81">
        <f t="shared" si="69"/>
        <v>1.0795000000000003</v>
      </c>
      <c r="T522" s="191">
        <v>3</v>
      </c>
      <c r="U522" s="191">
        <v>400</v>
      </c>
      <c r="V522" s="191">
        <v>800</v>
      </c>
      <c r="W522" s="191">
        <v>5.1512000000000002</v>
      </c>
      <c r="X522" s="191">
        <v>4.2439</v>
      </c>
    </row>
    <row r="523" spans="1:24" ht="15" thickBot="1">
      <c r="A523" s="16"/>
      <c r="B523" s="21">
        <v>800.01</v>
      </c>
      <c r="C523" s="17">
        <v>1600</v>
      </c>
      <c r="D523" s="7"/>
      <c r="E523" s="23">
        <v>800.01</v>
      </c>
      <c r="F523" s="20">
        <v>1600</v>
      </c>
      <c r="G523" s="8">
        <v>4.6420000000000003</v>
      </c>
      <c r="H523" s="9"/>
      <c r="J523" s="23">
        <v>800.01</v>
      </c>
      <c r="K523" s="20">
        <v>1600</v>
      </c>
      <c r="L523" s="8">
        <v>3.6095999999999999</v>
      </c>
      <c r="M523" s="9"/>
      <c r="P523" s="32"/>
      <c r="Q523" s="81">
        <f t="shared" si="69"/>
        <v>1.0324000000000004</v>
      </c>
      <c r="T523" s="191">
        <v>4</v>
      </c>
      <c r="U523" s="191">
        <v>800</v>
      </c>
      <c r="V523" s="192">
        <v>1600</v>
      </c>
      <c r="W523" s="191">
        <v>4.6420000000000003</v>
      </c>
      <c r="X523" s="191">
        <v>3.7818000000000001</v>
      </c>
    </row>
    <row r="524" spans="1:24" ht="15" thickBot="1">
      <c r="A524" s="18"/>
      <c r="B524" s="21">
        <v>1600.01</v>
      </c>
      <c r="C524" s="17">
        <v>6000</v>
      </c>
      <c r="D524" s="7"/>
      <c r="E524" s="23">
        <v>1600.01</v>
      </c>
      <c r="F524" s="20">
        <v>6000</v>
      </c>
      <c r="G524" s="8">
        <v>4.4385000000000003</v>
      </c>
      <c r="H524" s="9"/>
      <c r="J524" s="23">
        <v>1600.01</v>
      </c>
      <c r="K524" s="20">
        <v>6000</v>
      </c>
      <c r="L524" s="8">
        <v>3.4249000000000001</v>
      </c>
      <c r="M524" s="9"/>
      <c r="P524" s="32"/>
      <c r="Q524" s="81">
        <f t="shared" si="69"/>
        <v>1.0136000000000003</v>
      </c>
      <c r="T524" s="191">
        <v>5</v>
      </c>
      <c r="U524" s="192">
        <v>1600</v>
      </c>
      <c r="V524" s="192">
        <v>6000</v>
      </c>
      <c r="W524" s="191">
        <v>4.4385000000000003</v>
      </c>
      <c r="X524" s="191">
        <v>3.5971000000000002</v>
      </c>
    </row>
    <row r="525" spans="1:24" ht="15" thickBot="1">
      <c r="A525" s="18"/>
      <c r="B525" s="21">
        <v>6000.01</v>
      </c>
      <c r="C525" s="17">
        <v>12000</v>
      </c>
      <c r="D525" s="7"/>
      <c r="E525" s="23">
        <v>6000.01</v>
      </c>
      <c r="F525" s="20">
        <v>12000</v>
      </c>
      <c r="G525" s="8">
        <v>4.2469000000000001</v>
      </c>
      <c r="H525" s="9"/>
      <c r="J525" s="23">
        <v>6000.01</v>
      </c>
      <c r="K525" s="20">
        <v>12000</v>
      </c>
      <c r="L525" s="8">
        <v>3.2511000000000001</v>
      </c>
      <c r="M525" s="9"/>
      <c r="P525" s="32"/>
      <c r="Q525" s="81">
        <f t="shared" si="69"/>
        <v>0.99580000000000002</v>
      </c>
      <c r="T525" s="191">
        <v>6</v>
      </c>
      <c r="U525" s="192">
        <v>6000</v>
      </c>
      <c r="V525" s="192">
        <v>12000</v>
      </c>
      <c r="W525" s="191">
        <v>4.2469000000000001</v>
      </c>
      <c r="X525" s="191">
        <v>3.4232999999999998</v>
      </c>
    </row>
    <row r="526" spans="1:24" ht="16" thickBot="1">
      <c r="A526" s="18" t="s">
        <v>419</v>
      </c>
      <c r="B526" s="21">
        <v>12000.01</v>
      </c>
      <c r="C526" s="17"/>
      <c r="D526" s="7"/>
      <c r="E526" s="23">
        <v>12000.01</v>
      </c>
      <c r="F526" s="20"/>
      <c r="G526" s="8">
        <v>3.9855999999999998</v>
      </c>
      <c r="H526" s="9"/>
      <c r="J526" s="23">
        <v>12000.01</v>
      </c>
      <c r="K526" s="20"/>
      <c r="L526" s="8">
        <v>3.0139</v>
      </c>
      <c r="M526" s="9"/>
      <c r="P526" s="32"/>
      <c r="Q526" s="81">
        <f t="shared" si="69"/>
        <v>0.97169999999999979</v>
      </c>
      <c r="T526" s="191">
        <v>7</v>
      </c>
      <c r="U526" s="192">
        <v>12000</v>
      </c>
      <c r="V526" s="191" t="s">
        <v>437</v>
      </c>
      <c r="W526" s="191">
        <v>3.9855999999999998</v>
      </c>
      <c r="X526" s="191">
        <v>3.1861000000000002</v>
      </c>
    </row>
    <row r="527" spans="1:24">
      <c r="A527" s="11"/>
      <c r="B527" s="12"/>
      <c r="C527" s="12"/>
      <c r="D527" s="7"/>
      <c r="E527" s="13"/>
      <c r="F527" s="13"/>
      <c r="G527" s="14"/>
      <c r="H527" s="15"/>
      <c r="J527" s="13"/>
      <c r="K527" s="13"/>
      <c r="L527" s="14"/>
      <c r="M527" s="15"/>
    </row>
    <row r="528" spans="1:24" ht="15" thickBot="1">
      <c r="A528" t="s">
        <v>478</v>
      </c>
      <c r="B528" s="12"/>
      <c r="C528" s="12"/>
      <c r="D528" s="7"/>
      <c r="G528" s="7" t="s">
        <v>17</v>
      </c>
      <c r="H528" s="7" t="s">
        <v>416</v>
      </c>
      <c r="L528" s="7" t="s">
        <v>17</v>
      </c>
      <c r="M528" s="7" t="s">
        <v>416</v>
      </c>
      <c r="P528" s="7" t="s">
        <v>417</v>
      </c>
      <c r="Q528" s="7" t="s">
        <v>418</v>
      </c>
    </row>
    <row r="529" spans="1:24" ht="15" thickBot="1">
      <c r="A529" s="16" t="s">
        <v>96</v>
      </c>
      <c r="B529" s="17">
        <v>0</v>
      </c>
      <c r="C529" s="17">
        <v>700</v>
      </c>
      <c r="D529" s="10"/>
      <c r="E529" s="20">
        <v>0</v>
      </c>
      <c r="F529" s="20">
        <v>700</v>
      </c>
      <c r="G529" s="8">
        <v>4.9383999999999997</v>
      </c>
      <c r="H529" s="9"/>
      <c r="J529" s="20">
        <v>0</v>
      </c>
      <c r="K529" s="20">
        <v>700</v>
      </c>
      <c r="L529" s="8">
        <v>3.7696000000000001</v>
      </c>
      <c r="M529" s="9"/>
      <c r="P529" s="32"/>
      <c r="Q529" s="39">
        <f>G529-L529</f>
        <v>1.1687999999999996</v>
      </c>
      <c r="T529" s="191">
        <v>1</v>
      </c>
      <c r="U529" s="191">
        <v>0</v>
      </c>
      <c r="V529" s="191">
        <v>700</v>
      </c>
      <c r="W529" s="191">
        <v>4.9383999999999997</v>
      </c>
      <c r="X529" s="191">
        <v>4.0507999999999997</v>
      </c>
    </row>
    <row r="530" spans="1:24" ht="15" thickBot="1">
      <c r="A530" s="16"/>
      <c r="B530" s="21">
        <v>700.01</v>
      </c>
      <c r="C530" s="17">
        <v>3500</v>
      </c>
      <c r="D530" s="10"/>
      <c r="E530" s="23">
        <v>700.01</v>
      </c>
      <c r="F530" s="20">
        <v>3500</v>
      </c>
      <c r="G530" s="8">
        <v>4.3674999999999997</v>
      </c>
      <c r="H530" s="9"/>
      <c r="J530" s="23">
        <v>700.01</v>
      </c>
      <c r="K530" s="20">
        <v>3500</v>
      </c>
      <c r="L530" s="8">
        <v>3.2982</v>
      </c>
      <c r="M530" s="9"/>
      <c r="P530" s="32"/>
      <c r="Q530" s="39">
        <f t="shared" ref="Q530:Q540" si="70">G530-L530</f>
        <v>1.0692999999999997</v>
      </c>
      <c r="T530" s="191">
        <v>2</v>
      </c>
      <c r="U530" s="191">
        <v>700</v>
      </c>
      <c r="V530" s="192">
        <v>3500</v>
      </c>
      <c r="W530" s="191">
        <v>4.3674999999999997</v>
      </c>
      <c r="X530" s="191">
        <v>3.5327000000000002</v>
      </c>
    </row>
    <row r="531" spans="1:24" ht="15" thickBot="1">
      <c r="A531" s="16"/>
      <c r="B531" s="21">
        <v>3500.01</v>
      </c>
      <c r="C531" s="17">
        <v>7000</v>
      </c>
      <c r="D531" s="10"/>
      <c r="E531" s="23">
        <v>3500.01</v>
      </c>
      <c r="F531" s="20">
        <v>7000</v>
      </c>
      <c r="G531" s="8">
        <v>4.0137</v>
      </c>
      <c r="H531" s="9"/>
      <c r="J531" s="23">
        <v>3500.01</v>
      </c>
      <c r="K531" s="20">
        <v>7000</v>
      </c>
      <c r="L531" s="8">
        <v>3.0394000000000001</v>
      </c>
      <c r="M531" s="9"/>
      <c r="P531" s="32"/>
      <c r="Q531" s="39">
        <f t="shared" si="70"/>
        <v>0.97429999999999994</v>
      </c>
      <c r="T531" s="191">
        <v>3</v>
      </c>
      <c r="U531" s="192">
        <v>3500</v>
      </c>
      <c r="V531" s="192">
        <v>7000</v>
      </c>
      <c r="W531" s="191">
        <v>4.0137</v>
      </c>
      <c r="X531" s="191">
        <v>3.2115999999999998</v>
      </c>
    </row>
    <row r="532" spans="1:24" ht="15" thickBot="1">
      <c r="A532" s="16"/>
      <c r="B532" s="21">
        <v>7000.01</v>
      </c>
      <c r="C532" s="17">
        <v>21000</v>
      </c>
      <c r="D532" s="10"/>
      <c r="E532" s="23">
        <v>7000.01</v>
      </c>
      <c r="F532" s="20">
        <v>21000</v>
      </c>
      <c r="G532" s="8">
        <v>3.9110999999999998</v>
      </c>
      <c r="H532" s="9"/>
      <c r="J532" s="23">
        <v>7000.01</v>
      </c>
      <c r="K532" s="20">
        <v>21000</v>
      </c>
      <c r="L532" s="8">
        <v>2.9462999999999999</v>
      </c>
      <c r="M532" s="9"/>
      <c r="P532" s="32"/>
      <c r="Q532" s="39">
        <f t="shared" si="70"/>
        <v>0.96479999999999988</v>
      </c>
      <c r="T532" s="191">
        <v>4</v>
      </c>
      <c r="U532" s="192">
        <v>7000</v>
      </c>
      <c r="V532" s="192">
        <v>21000</v>
      </c>
      <c r="W532" s="191">
        <v>3.9110999999999998</v>
      </c>
      <c r="X532" s="191">
        <v>3.1185</v>
      </c>
    </row>
    <row r="533" spans="1:24" ht="15" thickBot="1">
      <c r="A533" s="16"/>
      <c r="B533" s="21">
        <v>21000.01</v>
      </c>
      <c r="C533" s="17">
        <v>70000</v>
      </c>
      <c r="D533" s="10"/>
      <c r="E533" s="23">
        <v>21000.01</v>
      </c>
      <c r="F533" s="20">
        <v>70000</v>
      </c>
      <c r="G533" s="8">
        <v>3.8464</v>
      </c>
      <c r="H533" s="9"/>
      <c r="J533" s="23">
        <v>21000.01</v>
      </c>
      <c r="K533" s="20">
        <v>70000</v>
      </c>
      <c r="L533" s="8">
        <v>2.8875999999999999</v>
      </c>
      <c r="M533" s="9"/>
      <c r="P533" s="32"/>
      <c r="Q533" s="39">
        <f t="shared" si="70"/>
        <v>0.9588000000000001</v>
      </c>
      <c r="T533" s="191">
        <v>5</v>
      </c>
      <c r="U533" s="192">
        <v>21000</v>
      </c>
      <c r="V533" s="192">
        <v>70000</v>
      </c>
      <c r="W533" s="191">
        <v>3.8464</v>
      </c>
      <c r="X533" s="191">
        <v>3.0598000000000001</v>
      </c>
    </row>
    <row r="534" spans="1:24" ht="15" thickBot="1">
      <c r="A534" s="16"/>
      <c r="B534" s="21">
        <v>70000.009999999995</v>
      </c>
      <c r="C534" s="17">
        <v>105000</v>
      </c>
      <c r="D534" s="10"/>
      <c r="E534" s="23">
        <v>70000.009999999995</v>
      </c>
      <c r="F534" s="20">
        <v>105000</v>
      </c>
      <c r="G534" s="8">
        <v>3.7913000000000001</v>
      </c>
      <c r="H534" s="9"/>
      <c r="J534" s="23">
        <v>70000.009999999995</v>
      </c>
      <c r="K534" s="20">
        <v>105000</v>
      </c>
      <c r="L534" s="8">
        <v>2.8376000000000001</v>
      </c>
      <c r="M534" s="9"/>
      <c r="P534" s="32"/>
      <c r="Q534" s="39">
        <f t="shared" si="70"/>
        <v>0.95369999999999999</v>
      </c>
      <c r="T534" s="191">
        <v>6</v>
      </c>
      <c r="U534" s="192">
        <v>70000</v>
      </c>
      <c r="V534" s="192">
        <v>105000</v>
      </c>
      <c r="W534" s="191">
        <v>3.7913000000000001</v>
      </c>
      <c r="X534" s="191">
        <v>3.0097999999999998</v>
      </c>
    </row>
    <row r="535" spans="1:24" ht="15" thickBot="1">
      <c r="A535" s="16"/>
      <c r="B535" s="21">
        <v>105000.01</v>
      </c>
      <c r="C535" s="17">
        <v>210000</v>
      </c>
      <c r="D535" s="10"/>
      <c r="E535" s="23">
        <v>105000.01</v>
      </c>
      <c r="F535" s="20">
        <v>210000</v>
      </c>
      <c r="G535" s="8">
        <v>3.7233000000000001</v>
      </c>
      <c r="H535" s="9"/>
      <c r="J535" s="23">
        <v>105000.01</v>
      </c>
      <c r="K535" s="20">
        <v>210000</v>
      </c>
      <c r="L535" s="8">
        <v>2.7759</v>
      </c>
      <c r="M535" s="9"/>
      <c r="P535" s="32"/>
      <c r="Q535" s="39">
        <f t="shared" si="70"/>
        <v>0.94740000000000002</v>
      </c>
      <c r="T535" s="191">
        <v>7</v>
      </c>
      <c r="U535" s="192">
        <v>105000</v>
      </c>
      <c r="V535" s="192">
        <v>210000</v>
      </c>
      <c r="W535" s="191">
        <v>3.7233000000000001</v>
      </c>
      <c r="X535" s="191">
        <v>2.9481000000000002</v>
      </c>
    </row>
    <row r="536" spans="1:24" ht="15" thickBot="1">
      <c r="A536" s="16"/>
      <c r="B536" s="21">
        <v>210000.01</v>
      </c>
      <c r="C536" s="17">
        <v>350000</v>
      </c>
      <c r="D536" s="10"/>
      <c r="E536" s="23">
        <v>210000.01</v>
      </c>
      <c r="F536" s="20">
        <v>350000</v>
      </c>
      <c r="G536" s="8">
        <v>3.6779999999999999</v>
      </c>
      <c r="H536" s="9"/>
      <c r="J536" s="23">
        <v>210000.01</v>
      </c>
      <c r="K536" s="20">
        <v>350000</v>
      </c>
      <c r="L536" s="8">
        <v>2.7347999999999999</v>
      </c>
      <c r="M536" s="9"/>
      <c r="P536" s="32"/>
      <c r="Q536" s="39">
        <f t="shared" si="70"/>
        <v>0.94320000000000004</v>
      </c>
      <c r="T536" s="191">
        <v>8</v>
      </c>
      <c r="U536" s="192">
        <v>210000</v>
      </c>
      <c r="V536" s="192">
        <v>350000</v>
      </c>
      <c r="W536" s="191">
        <v>3.6779999999999999</v>
      </c>
      <c r="X536" s="191">
        <v>2.907</v>
      </c>
    </row>
    <row r="537" spans="1:24" ht="15" thickBot="1">
      <c r="A537" s="16"/>
      <c r="B537" s="21">
        <v>350000.01</v>
      </c>
      <c r="C537" s="17">
        <v>700000</v>
      </c>
      <c r="D537" s="10"/>
      <c r="E537" s="23">
        <v>350000.01</v>
      </c>
      <c r="F537" s="20">
        <v>700000</v>
      </c>
      <c r="G537" s="8">
        <v>3.5758999999999999</v>
      </c>
      <c r="H537" s="9"/>
      <c r="J537" s="23">
        <v>350000.01</v>
      </c>
      <c r="K537" s="20">
        <v>700000</v>
      </c>
      <c r="L537" s="8">
        <v>2.6421000000000001</v>
      </c>
      <c r="M537" s="9"/>
      <c r="P537" s="32"/>
      <c r="Q537" s="39">
        <f t="shared" si="70"/>
        <v>0.93379999999999974</v>
      </c>
      <c r="T537" s="191">
        <v>9</v>
      </c>
      <c r="U537" s="192">
        <v>350000</v>
      </c>
      <c r="V537" s="192">
        <v>700000</v>
      </c>
      <c r="W537" s="191">
        <v>3.5758999999999999</v>
      </c>
      <c r="X537" s="191">
        <v>2.8142999999999998</v>
      </c>
    </row>
    <row r="538" spans="1:24" ht="15" thickBot="1">
      <c r="A538" s="16"/>
      <c r="B538" s="21">
        <v>700000.01</v>
      </c>
      <c r="C538" s="17">
        <v>840000</v>
      </c>
      <c r="D538" s="10"/>
      <c r="E538" s="23">
        <v>700000.01</v>
      </c>
      <c r="F538" s="20">
        <v>840000</v>
      </c>
      <c r="G538" s="8">
        <v>3.4769999999999999</v>
      </c>
      <c r="H538" s="9"/>
      <c r="J538" s="23">
        <v>700000.01</v>
      </c>
      <c r="K538" s="20">
        <v>840000</v>
      </c>
      <c r="L538" s="8">
        <v>2.5524</v>
      </c>
      <c r="M538" s="9"/>
      <c r="P538" s="32"/>
      <c r="Q538" s="39">
        <f t="shared" si="70"/>
        <v>0.92459999999999987</v>
      </c>
      <c r="T538" s="191">
        <v>10</v>
      </c>
      <c r="U538" s="192">
        <v>700000</v>
      </c>
      <c r="V538" s="192">
        <v>840000</v>
      </c>
      <c r="W538" s="191">
        <v>3.4769999999999999</v>
      </c>
      <c r="X538" s="191">
        <v>2.7246000000000001</v>
      </c>
    </row>
    <row r="539" spans="1:24" ht="15" thickBot="1">
      <c r="A539" s="16"/>
      <c r="B539" s="21">
        <v>840000.01</v>
      </c>
      <c r="C539" s="17">
        <v>1400000</v>
      </c>
      <c r="D539" s="10"/>
      <c r="E539" s="23">
        <v>840000.01</v>
      </c>
      <c r="F539" s="20">
        <v>1400000</v>
      </c>
      <c r="G539" s="8">
        <v>3.4039999999999999</v>
      </c>
      <c r="H539" s="9"/>
      <c r="J539" s="23">
        <v>840000.01</v>
      </c>
      <c r="K539" s="20">
        <v>1400000</v>
      </c>
      <c r="L539" s="8">
        <v>2.4861</v>
      </c>
      <c r="M539" s="9"/>
      <c r="P539" s="32"/>
      <c r="Q539" s="39">
        <f t="shared" si="70"/>
        <v>0.91789999999999994</v>
      </c>
      <c r="T539" s="191">
        <v>11</v>
      </c>
      <c r="U539" s="192">
        <v>840000</v>
      </c>
      <c r="V539" s="192">
        <v>1400000</v>
      </c>
      <c r="W539" s="191">
        <v>3.4039999999999999</v>
      </c>
      <c r="X539" s="191">
        <v>2.6583000000000001</v>
      </c>
    </row>
    <row r="540" spans="1:24" ht="16" thickBot="1">
      <c r="A540" s="18" t="s">
        <v>419</v>
      </c>
      <c r="B540" s="21">
        <v>1400000.01</v>
      </c>
      <c r="C540" s="17"/>
      <c r="D540" s="10"/>
      <c r="E540" s="23">
        <v>1400000.01</v>
      </c>
      <c r="F540" s="20"/>
      <c r="G540" s="8">
        <v>3.3816000000000002</v>
      </c>
      <c r="H540" s="9"/>
      <c r="J540" s="23">
        <v>1400000.01</v>
      </c>
      <c r="K540" s="20"/>
      <c r="L540" s="8">
        <v>2.4658000000000002</v>
      </c>
      <c r="M540" s="9"/>
      <c r="P540" s="32"/>
      <c r="Q540" s="39">
        <f t="shared" si="70"/>
        <v>0.91579999999999995</v>
      </c>
      <c r="T540" s="191">
        <v>12</v>
      </c>
      <c r="U540" s="192">
        <v>1400000</v>
      </c>
      <c r="V540" s="191" t="s">
        <v>437</v>
      </c>
      <c r="W540" s="191">
        <v>3.3816000000000002</v>
      </c>
      <c r="X540" s="191">
        <v>2.6379999999999999</v>
      </c>
    </row>
    <row r="542" spans="1:24">
      <c r="G542" s="7"/>
      <c r="H542" s="7"/>
      <c r="L542" s="7"/>
      <c r="M542" s="7"/>
      <c r="P542" s="7" t="s">
        <v>417</v>
      </c>
      <c r="Q542" s="7" t="s">
        <v>418</v>
      </c>
    </row>
    <row r="543" spans="1:24">
      <c r="A543" s="16" t="s">
        <v>97</v>
      </c>
      <c r="B543" s="247" t="s">
        <v>420</v>
      </c>
      <c r="C543" s="247"/>
      <c r="E543" s="251" t="s">
        <v>420</v>
      </c>
      <c r="F543" s="251"/>
      <c r="G543" s="249">
        <v>3.6133999999999999</v>
      </c>
      <c r="H543" s="250"/>
      <c r="J543" s="257" t="s">
        <v>420</v>
      </c>
      <c r="K543" s="258"/>
      <c r="L543" s="249">
        <v>2.4996</v>
      </c>
      <c r="M543" s="250"/>
      <c r="P543" s="32"/>
      <c r="Q543" s="39">
        <f>G543-L543</f>
        <v>1.1137999999999999</v>
      </c>
    </row>
    <row r="544" spans="1:24">
      <c r="A544" t="s">
        <v>421</v>
      </c>
      <c r="B544" s="42"/>
      <c r="C544" s="42"/>
      <c r="E544" s="30"/>
      <c r="F544" s="30"/>
      <c r="G544" s="14"/>
      <c r="J544" s="30"/>
      <c r="K544" s="30"/>
      <c r="L544" s="14"/>
    </row>
    <row r="545" spans="1:22">
      <c r="A545" s="5"/>
      <c r="B545" s="42"/>
      <c r="C545" s="42"/>
      <c r="E545" s="82" t="s">
        <v>511</v>
      </c>
      <c r="F545" s="30"/>
      <c r="G545" s="14"/>
      <c r="J545" s="30"/>
      <c r="K545" s="30"/>
      <c r="L545" s="14"/>
    </row>
    <row r="546" spans="1:22">
      <c r="E546" s="25" t="s">
        <v>599</v>
      </c>
    </row>
    <row r="547" spans="1:22">
      <c r="A547" s="5" t="s">
        <v>20</v>
      </c>
      <c r="B547" s="248" t="s">
        <v>72</v>
      </c>
      <c r="C547" s="248"/>
      <c r="D547" s="248"/>
      <c r="E547" s="5" t="s">
        <v>512</v>
      </c>
      <c r="N547" s="5" t="s">
        <v>445</v>
      </c>
    </row>
    <row r="548" spans="1:22">
      <c r="A548" t="s">
        <v>414</v>
      </c>
      <c r="D548" s="6" t="s">
        <v>415</v>
      </c>
      <c r="E548" s="255">
        <v>44958</v>
      </c>
      <c r="F548" s="252"/>
      <c r="G548" s="7"/>
      <c r="H548" s="7"/>
      <c r="L548" s="7"/>
      <c r="M548" s="7"/>
      <c r="P548" s="7" t="s">
        <v>417</v>
      </c>
      <c r="Q548" s="7" t="s">
        <v>418</v>
      </c>
    </row>
    <row r="549" spans="1:22">
      <c r="A549" s="16" t="s">
        <v>93</v>
      </c>
      <c r="B549" s="247" t="s">
        <v>420</v>
      </c>
      <c r="C549" s="247"/>
      <c r="E549" s="253" t="s">
        <v>420</v>
      </c>
      <c r="F549" s="254"/>
      <c r="G549" s="249">
        <v>5.7618</v>
      </c>
      <c r="H549" s="250"/>
      <c r="J549" s="253" t="s">
        <v>420</v>
      </c>
      <c r="K549" s="254"/>
      <c r="L549" s="249">
        <v>4.2877000000000001</v>
      </c>
      <c r="M549" s="250"/>
      <c r="P549" s="32"/>
      <c r="Q549" s="39">
        <f>G549-L549</f>
        <v>1.4741</v>
      </c>
    </row>
    <row r="550" spans="1:22" ht="15" thickBot="1">
      <c r="A550" s="11"/>
      <c r="B550" s="12"/>
      <c r="C550" s="12"/>
      <c r="D550" s="7"/>
    </row>
    <row r="551" spans="1:22" ht="15" thickBot="1">
      <c r="A551" s="5"/>
      <c r="B551" s="12"/>
      <c r="C551" s="12"/>
      <c r="D551" s="7"/>
      <c r="G551" s="7" t="s">
        <v>17</v>
      </c>
      <c r="H551" s="7" t="s">
        <v>416</v>
      </c>
      <c r="L551" s="7" t="s">
        <v>17</v>
      </c>
      <c r="M551" s="7" t="s">
        <v>416</v>
      </c>
      <c r="P551" s="7" t="s">
        <v>417</v>
      </c>
      <c r="Q551" s="7" t="s">
        <v>418</v>
      </c>
      <c r="S551" s="193" t="s">
        <v>632</v>
      </c>
      <c r="T551" s="193" t="s">
        <v>633</v>
      </c>
      <c r="U551" s="193" t="s">
        <v>634</v>
      </c>
    </row>
    <row r="552" spans="1:22" ht="15" thickBot="1">
      <c r="A552" s="16" t="s">
        <v>95</v>
      </c>
      <c r="B552" s="17">
        <v>0</v>
      </c>
      <c r="C552" s="17">
        <v>16</v>
      </c>
      <c r="D552" s="7"/>
      <c r="E552" s="20">
        <v>0</v>
      </c>
      <c r="F552" s="20">
        <v>16</v>
      </c>
      <c r="G552" s="8"/>
      <c r="H552" s="9">
        <v>98.782899999999998</v>
      </c>
      <c r="J552" s="20">
        <v>0</v>
      </c>
      <c r="K552" s="20">
        <v>16</v>
      </c>
      <c r="L552" s="8"/>
      <c r="M552" s="9">
        <v>73.516800000000003</v>
      </c>
      <c r="P552" s="32"/>
      <c r="Q552" s="39">
        <f t="shared" ref="Q552:Q557" si="71">G552-L552</f>
        <v>0</v>
      </c>
      <c r="S552" s="194" t="s">
        <v>653</v>
      </c>
      <c r="T552" s="195">
        <v>4.6181999999999999</v>
      </c>
      <c r="U552" s="195">
        <v>6.2060000000000004</v>
      </c>
    </row>
    <row r="553" spans="1:22" ht="15" thickBot="1">
      <c r="A553" s="16"/>
      <c r="B553" s="21">
        <v>16.010000000000002</v>
      </c>
      <c r="C553" s="17">
        <v>150</v>
      </c>
      <c r="D553" s="7"/>
      <c r="E553" s="23">
        <v>16.010000000000002</v>
      </c>
      <c r="F553" s="20">
        <v>150</v>
      </c>
      <c r="G553" s="8">
        <v>6.1745000000000001</v>
      </c>
      <c r="H553" s="9"/>
      <c r="J553" s="23">
        <v>16.010000000000002</v>
      </c>
      <c r="K553" s="20">
        <v>150</v>
      </c>
      <c r="L553" s="8">
        <v>4.5948000000000002</v>
      </c>
      <c r="M553" s="9"/>
      <c r="P553" s="32"/>
      <c r="Q553" s="39">
        <f t="shared" si="71"/>
        <v>1.5796999999999999</v>
      </c>
      <c r="S553" s="194" t="s">
        <v>654</v>
      </c>
      <c r="T553" s="195">
        <v>3.9235000000000002</v>
      </c>
      <c r="U553" s="195">
        <v>5.2724000000000002</v>
      </c>
    </row>
    <row r="554" spans="1:22" ht="15" thickBot="1">
      <c r="A554" s="16"/>
      <c r="B554" s="21">
        <v>150.01</v>
      </c>
      <c r="C554" s="17">
        <v>450</v>
      </c>
      <c r="D554" s="7"/>
      <c r="E554" s="23">
        <v>150.01</v>
      </c>
      <c r="F554" s="20">
        <v>450</v>
      </c>
      <c r="G554" s="8">
        <v>5.2409999999999997</v>
      </c>
      <c r="H554" s="9"/>
      <c r="J554" s="23">
        <v>150.01</v>
      </c>
      <c r="K554" s="20">
        <v>450</v>
      </c>
      <c r="L554" s="8">
        <v>3.9001000000000001</v>
      </c>
      <c r="M554" s="9"/>
      <c r="P554" s="32"/>
      <c r="Q554" s="39">
        <f t="shared" si="71"/>
        <v>1.3408999999999995</v>
      </c>
      <c r="S554" s="194" t="s">
        <v>655</v>
      </c>
      <c r="T554" s="195">
        <v>3.4903</v>
      </c>
      <c r="U554" s="195">
        <v>4.6904000000000003</v>
      </c>
    </row>
    <row r="555" spans="1:22" ht="15" thickBot="1">
      <c r="A555" s="16"/>
      <c r="B555" s="21">
        <v>450.01</v>
      </c>
      <c r="C555" s="17">
        <v>3000</v>
      </c>
      <c r="D555" s="10"/>
      <c r="E555" s="23">
        <v>450.01</v>
      </c>
      <c r="F555" s="20">
        <v>3000</v>
      </c>
      <c r="G555" s="8">
        <v>4.6589</v>
      </c>
      <c r="H555" s="9"/>
      <c r="J555" s="23">
        <v>450.01</v>
      </c>
      <c r="K555" s="20">
        <v>3000</v>
      </c>
      <c r="L555" s="8">
        <v>3.4668999999999999</v>
      </c>
      <c r="M555" s="9"/>
      <c r="P555" s="32"/>
      <c r="Q555" s="39">
        <f t="shared" si="71"/>
        <v>1.1920000000000002</v>
      </c>
      <c r="S555" s="194" t="s">
        <v>656</v>
      </c>
      <c r="T555" s="195">
        <v>3.2801</v>
      </c>
      <c r="U555" s="195">
        <v>4.4077999999999999</v>
      </c>
    </row>
    <row r="556" spans="1:22">
      <c r="A556" s="16"/>
      <c r="B556" s="21">
        <v>3000.01</v>
      </c>
      <c r="C556" s="17">
        <v>15000</v>
      </c>
      <c r="D556" s="7"/>
      <c r="E556" s="23">
        <v>3000.01</v>
      </c>
      <c r="F556" s="20">
        <v>15000</v>
      </c>
      <c r="G556" s="8">
        <v>4.3765000000000001</v>
      </c>
      <c r="H556" s="9"/>
      <c r="J556" s="23">
        <v>3000.01</v>
      </c>
      <c r="K556" s="20">
        <v>15000</v>
      </c>
      <c r="L556" s="8">
        <v>3.2566999999999999</v>
      </c>
      <c r="M556" s="9"/>
      <c r="P556" s="32"/>
      <c r="Q556" s="39">
        <f t="shared" si="71"/>
        <v>1.1198000000000001</v>
      </c>
      <c r="S556" s="194" t="s">
        <v>657</v>
      </c>
      <c r="T556" s="195">
        <v>3.2141999999999999</v>
      </c>
      <c r="U556" s="195">
        <v>4.3193000000000001</v>
      </c>
    </row>
    <row r="557" spans="1:22">
      <c r="A557" s="18" t="s">
        <v>419</v>
      </c>
      <c r="B557" s="21">
        <v>15000.01</v>
      </c>
      <c r="C557" s="17"/>
      <c r="D557" s="7"/>
      <c r="E557" s="23">
        <v>15000.01</v>
      </c>
      <c r="F557" s="20"/>
      <c r="G557" s="8">
        <v>4.2877999999999998</v>
      </c>
      <c r="H557" s="9"/>
      <c r="J557" s="23">
        <v>15000.01</v>
      </c>
      <c r="K557" s="20"/>
      <c r="L557" s="8">
        <v>3.1907999999999999</v>
      </c>
      <c r="M557" s="9"/>
      <c r="P557" s="32"/>
      <c r="Q557" s="39">
        <f t="shared" si="71"/>
        <v>1.097</v>
      </c>
    </row>
    <row r="558" spans="1:22" ht="15" thickBot="1">
      <c r="A558" s="11"/>
      <c r="B558" s="12"/>
      <c r="C558" s="12"/>
      <c r="D558" s="7"/>
      <c r="E558" s="13"/>
      <c r="F558" s="13"/>
      <c r="G558" s="14"/>
      <c r="H558" s="15"/>
      <c r="J558" s="13"/>
      <c r="K558" s="13"/>
      <c r="L558" s="14"/>
      <c r="M558" s="15"/>
    </row>
    <row r="559" spans="1:22" ht="15" thickBot="1">
      <c r="A559" t="s">
        <v>458</v>
      </c>
      <c r="B559" s="12"/>
      <c r="C559" s="12"/>
      <c r="D559" s="7"/>
      <c r="G559" s="7" t="s">
        <v>17</v>
      </c>
      <c r="H559" s="7" t="s">
        <v>416</v>
      </c>
      <c r="L559" s="7" t="s">
        <v>17</v>
      </c>
      <c r="M559" s="7" t="s">
        <v>416</v>
      </c>
      <c r="P559" s="7" t="s">
        <v>417</v>
      </c>
      <c r="Q559" s="7" t="s">
        <v>418</v>
      </c>
      <c r="T559" s="193" t="s">
        <v>632</v>
      </c>
      <c r="U559" s="193" t="s">
        <v>633</v>
      </c>
      <c r="V559" s="193" t="s">
        <v>634</v>
      </c>
    </row>
    <row r="560" spans="1:22" ht="15" thickBot="1">
      <c r="A560" s="120" t="s">
        <v>96</v>
      </c>
      <c r="B560" s="17">
        <v>0</v>
      </c>
      <c r="C560" s="17">
        <v>1000</v>
      </c>
      <c r="D560" s="10"/>
      <c r="E560" s="20">
        <v>0</v>
      </c>
      <c r="F560" s="20">
        <v>1000</v>
      </c>
      <c r="G560" s="8">
        <v>4.2016</v>
      </c>
      <c r="H560" s="9"/>
      <c r="J560" s="20">
        <v>0</v>
      </c>
      <c r="K560" s="20">
        <v>1000</v>
      </c>
      <c r="L560" s="8">
        <v>3.1265999999999998</v>
      </c>
      <c r="M560" s="9"/>
      <c r="P560" s="32"/>
      <c r="Q560" s="39">
        <f>G560-L560</f>
        <v>1.0750000000000002</v>
      </c>
      <c r="T560" s="194" t="s">
        <v>635</v>
      </c>
      <c r="U560" s="195">
        <v>3.15</v>
      </c>
      <c r="V560" s="195">
        <v>4.2329999999999997</v>
      </c>
    </row>
    <row r="561" spans="1:22" ht="15" thickBot="1">
      <c r="A561" s="16"/>
      <c r="B561" s="21">
        <v>1000.01</v>
      </c>
      <c r="C561" s="17">
        <v>5000</v>
      </c>
      <c r="D561" s="10"/>
      <c r="E561" s="23">
        <v>1000.01</v>
      </c>
      <c r="F561" s="20">
        <v>5000</v>
      </c>
      <c r="G561" s="8">
        <v>4.0961999999999996</v>
      </c>
      <c r="H561" s="9"/>
      <c r="J561" s="23">
        <v>1000.01</v>
      </c>
      <c r="K561" s="20">
        <v>5000</v>
      </c>
      <c r="L561" s="8">
        <v>3.0482</v>
      </c>
      <c r="M561" s="9"/>
      <c r="P561" s="32"/>
      <c r="Q561" s="39">
        <f t="shared" ref="Q561:Q568" si="72">G561-L561</f>
        <v>1.0479999999999996</v>
      </c>
      <c r="T561" s="194" t="s">
        <v>636</v>
      </c>
      <c r="U561" s="195">
        <v>3.0716000000000001</v>
      </c>
      <c r="V561" s="195">
        <v>4.1276999999999999</v>
      </c>
    </row>
    <row r="562" spans="1:22" ht="15" thickBot="1">
      <c r="A562" s="16"/>
      <c r="B562" s="21">
        <v>5000.01</v>
      </c>
      <c r="C562" s="17">
        <v>10000</v>
      </c>
      <c r="D562" s="10"/>
      <c r="E562" s="23">
        <v>5000.01</v>
      </c>
      <c r="F562" s="20">
        <v>10000</v>
      </c>
      <c r="G562" s="8">
        <v>3.9815</v>
      </c>
      <c r="H562" s="9"/>
      <c r="J562" s="23">
        <v>5000.01</v>
      </c>
      <c r="K562" s="20">
        <v>10000</v>
      </c>
      <c r="L562" s="8">
        <v>2.9628000000000001</v>
      </c>
      <c r="M562" s="9"/>
      <c r="P562" s="32"/>
      <c r="Q562" s="39">
        <f t="shared" si="72"/>
        <v>1.0186999999999999</v>
      </c>
      <c r="T562" s="194" t="s">
        <v>637</v>
      </c>
      <c r="U562" s="195">
        <v>2.9862000000000002</v>
      </c>
      <c r="V562" s="195">
        <v>4.0129000000000001</v>
      </c>
    </row>
    <row r="563" spans="1:22" ht="15" thickBot="1">
      <c r="A563" s="16"/>
      <c r="B563" s="21">
        <v>10000.01</v>
      </c>
      <c r="C563" s="17">
        <v>25000</v>
      </c>
      <c r="D563" s="10"/>
      <c r="E563" s="23">
        <v>10000.01</v>
      </c>
      <c r="F563" s="20">
        <v>25000</v>
      </c>
      <c r="G563" s="8">
        <v>3.8751000000000002</v>
      </c>
      <c r="H563" s="9"/>
      <c r="J563" s="23">
        <v>10000.01</v>
      </c>
      <c r="K563" s="20">
        <v>25000</v>
      </c>
      <c r="L563" s="8">
        <v>2.8837000000000002</v>
      </c>
      <c r="M563" s="9"/>
      <c r="P563" s="32"/>
      <c r="Q563" s="39">
        <f t="shared" si="72"/>
        <v>0.99140000000000006</v>
      </c>
      <c r="T563" s="194" t="s">
        <v>638</v>
      </c>
      <c r="U563" s="195">
        <v>2.9070999999999998</v>
      </c>
      <c r="V563" s="195">
        <v>3.9066000000000001</v>
      </c>
    </row>
    <row r="564" spans="1:22" ht="15" thickBot="1">
      <c r="A564" s="16"/>
      <c r="B564" s="21">
        <v>25000.01</v>
      </c>
      <c r="C564" s="17">
        <v>50000</v>
      </c>
      <c r="D564" s="10"/>
      <c r="E564" s="23">
        <v>25000.01</v>
      </c>
      <c r="F564" s="20">
        <v>50000</v>
      </c>
      <c r="G564" s="8">
        <v>3.7393999999999998</v>
      </c>
      <c r="H564" s="9"/>
      <c r="J564" s="23">
        <v>25000.01</v>
      </c>
      <c r="K564" s="20">
        <v>50000</v>
      </c>
      <c r="L564" s="8">
        <v>2.7827000000000002</v>
      </c>
      <c r="M564" s="9"/>
      <c r="P564" s="32"/>
      <c r="Q564" s="39">
        <f t="shared" si="72"/>
        <v>0.95669999999999966</v>
      </c>
      <c r="T564" s="194" t="s">
        <v>639</v>
      </c>
      <c r="U564" s="195">
        <v>2.8060999999999998</v>
      </c>
      <c r="V564" s="195">
        <v>3.7709000000000001</v>
      </c>
    </row>
    <row r="565" spans="1:22" ht="15" thickBot="1">
      <c r="A565" s="16"/>
      <c r="B565" s="21">
        <v>50000.01</v>
      </c>
      <c r="C565" s="17">
        <v>100000</v>
      </c>
      <c r="D565" s="10"/>
      <c r="E565" s="23">
        <v>50000.01</v>
      </c>
      <c r="F565" s="20">
        <v>100000</v>
      </c>
      <c r="G565" s="8">
        <v>3.5983000000000001</v>
      </c>
      <c r="H565" s="9"/>
      <c r="J565" s="23">
        <v>50000.01</v>
      </c>
      <c r="K565" s="20">
        <v>100000</v>
      </c>
      <c r="L565" s="8">
        <v>2.6777000000000002</v>
      </c>
      <c r="M565" s="9"/>
      <c r="P565" s="32"/>
      <c r="Q565" s="39">
        <f t="shared" si="72"/>
        <v>0.92059999999999986</v>
      </c>
      <c r="T565" s="194" t="s">
        <v>640</v>
      </c>
      <c r="U565" s="195">
        <v>2.7010999999999998</v>
      </c>
      <c r="V565" s="195">
        <v>3.6297999999999999</v>
      </c>
    </row>
    <row r="566" spans="1:22" ht="15" thickBot="1">
      <c r="A566" s="16"/>
      <c r="B566" s="21">
        <v>100000.01</v>
      </c>
      <c r="C566" s="17">
        <v>200000</v>
      </c>
      <c r="D566" s="10"/>
      <c r="E566" s="23">
        <v>100000.01</v>
      </c>
      <c r="F566" s="20">
        <v>200000</v>
      </c>
      <c r="G566" s="8">
        <v>3.4018000000000002</v>
      </c>
      <c r="H566" s="9"/>
      <c r="J566" s="23">
        <v>100000.01</v>
      </c>
      <c r="K566" s="20">
        <v>200000</v>
      </c>
      <c r="L566" s="8">
        <v>2.5314999999999999</v>
      </c>
      <c r="M566" s="9"/>
      <c r="P566" s="32"/>
      <c r="Q566" s="39">
        <f t="shared" si="72"/>
        <v>0.8703000000000003</v>
      </c>
      <c r="T566" s="194" t="s">
        <v>641</v>
      </c>
      <c r="U566" s="195">
        <v>2.5548999999999999</v>
      </c>
      <c r="V566" s="195">
        <v>3.4333</v>
      </c>
    </row>
    <row r="567" spans="1:22" ht="15" thickBot="1">
      <c r="A567" s="16"/>
      <c r="B567" s="21">
        <v>200000.01</v>
      </c>
      <c r="C567" s="17">
        <v>400000</v>
      </c>
      <c r="D567" s="10"/>
      <c r="E567" s="23">
        <v>200000.01</v>
      </c>
      <c r="F567" s="20">
        <v>400000</v>
      </c>
      <c r="G567" s="8">
        <v>3.2050000000000001</v>
      </c>
      <c r="H567" s="9"/>
      <c r="J567" s="23">
        <v>200000.01</v>
      </c>
      <c r="K567" s="20">
        <v>400000</v>
      </c>
      <c r="L567" s="8">
        <v>2.3849999999999998</v>
      </c>
      <c r="M567" s="9"/>
      <c r="P567" s="32"/>
      <c r="Q567" s="39">
        <f t="shared" si="72"/>
        <v>0.82000000000000028</v>
      </c>
      <c r="T567" s="194" t="s">
        <v>642</v>
      </c>
      <c r="U567" s="195">
        <v>2.4083999999999999</v>
      </c>
      <c r="V567" s="195">
        <v>3.2364999999999999</v>
      </c>
    </row>
    <row r="568" spans="1:22">
      <c r="A568" s="18" t="s">
        <v>419</v>
      </c>
      <c r="B568" s="21">
        <v>400000.01</v>
      </c>
      <c r="C568" s="17"/>
      <c r="D568" s="10"/>
      <c r="E568" s="23">
        <v>400000.01</v>
      </c>
      <c r="F568" s="20"/>
      <c r="G568" s="8">
        <v>3.1179000000000001</v>
      </c>
      <c r="H568" s="9"/>
      <c r="J568" s="23">
        <v>400000.01</v>
      </c>
      <c r="K568" s="20"/>
      <c r="L568" s="8">
        <v>2.3201999999999998</v>
      </c>
      <c r="M568" s="9"/>
      <c r="P568" s="32"/>
      <c r="Q568" s="39">
        <f t="shared" si="72"/>
        <v>0.7977000000000003</v>
      </c>
      <c r="T568" s="194" t="s">
        <v>643</v>
      </c>
      <c r="U568" s="195">
        <v>2.3435999999999999</v>
      </c>
      <c r="V568" s="195">
        <v>3.1494</v>
      </c>
    </row>
    <row r="569" spans="1:22" ht="15" thickBot="1">
      <c r="E569" s="5" t="s">
        <v>413</v>
      </c>
    </row>
    <row r="570" spans="1:22" ht="15" thickBot="1">
      <c r="A570" t="s">
        <v>458</v>
      </c>
      <c r="B570" s="12"/>
      <c r="C570" s="12"/>
      <c r="D570" s="7"/>
      <c r="G570" s="7" t="s">
        <v>17</v>
      </c>
      <c r="H570" s="7" t="s">
        <v>416</v>
      </c>
      <c r="L570" s="7" t="s">
        <v>17</v>
      </c>
      <c r="M570" s="7" t="s">
        <v>416</v>
      </c>
      <c r="P570" s="7" t="s">
        <v>417</v>
      </c>
      <c r="Q570" s="7" t="s">
        <v>418</v>
      </c>
      <c r="S570" s="193" t="s">
        <v>632</v>
      </c>
      <c r="T570" s="193" t="s">
        <v>633</v>
      </c>
      <c r="U570" s="193" t="s">
        <v>634</v>
      </c>
    </row>
    <row r="571" spans="1:22" ht="15" thickBot="1">
      <c r="A571" s="16" t="s">
        <v>96</v>
      </c>
      <c r="B571" s="17">
        <v>0</v>
      </c>
      <c r="C571" s="17">
        <v>1000</v>
      </c>
      <c r="D571" s="10"/>
      <c r="E571" s="20">
        <v>0</v>
      </c>
      <c r="F571" s="20">
        <v>1000</v>
      </c>
      <c r="G571" s="8">
        <v>4.2016</v>
      </c>
      <c r="H571" s="9"/>
      <c r="J571" s="20">
        <v>0</v>
      </c>
      <c r="K571" s="20">
        <v>1000</v>
      </c>
      <c r="L571" s="8">
        <v>3.1265999999999998</v>
      </c>
      <c r="M571" s="9"/>
      <c r="P571" s="32"/>
      <c r="Q571" s="39">
        <f>G571-L571</f>
        <v>1.0750000000000002</v>
      </c>
      <c r="S571" s="194" t="s">
        <v>644</v>
      </c>
      <c r="T571" s="195">
        <v>3.15</v>
      </c>
      <c r="U571" s="195">
        <v>3.9443999999999999</v>
      </c>
    </row>
    <row r="572" spans="1:22" ht="15" thickBot="1">
      <c r="A572" s="16"/>
      <c r="B572" s="21">
        <v>1000.01</v>
      </c>
      <c r="C572" s="17">
        <v>5000</v>
      </c>
      <c r="D572" s="10"/>
      <c r="E572" s="23">
        <v>1000.01</v>
      </c>
      <c r="F572" s="20">
        <v>5000</v>
      </c>
      <c r="G572" s="8">
        <v>4.0961999999999996</v>
      </c>
      <c r="H572" s="9"/>
      <c r="J572" s="23">
        <v>1000.01</v>
      </c>
      <c r="K572" s="20">
        <v>5000</v>
      </c>
      <c r="L572" s="8">
        <v>3.0482</v>
      </c>
      <c r="M572" s="9"/>
      <c r="P572" s="32"/>
      <c r="Q572" s="39">
        <f t="shared" ref="Q572:Q579" si="73">G572-L572</f>
        <v>1.0479999999999996</v>
      </c>
      <c r="S572" s="194" t="s">
        <v>645</v>
      </c>
      <c r="T572" s="195">
        <v>3.0716000000000001</v>
      </c>
      <c r="U572" s="195">
        <v>3.8462000000000001</v>
      </c>
    </row>
    <row r="573" spans="1:22" ht="15" thickBot="1">
      <c r="A573" s="16"/>
      <c r="B573" s="21">
        <v>5000.01</v>
      </c>
      <c r="C573" s="17">
        <v>10000</v>
      </c>
      <c r="D573" s="10"/>
      <c r="E573" s="23">
        <v>5000.01</v>
      </c>
      <c r="F573" s="20">
        <v>10000</v>
      </c>
      <c r="G573" s="8">
        <v>3.9815</v>
      </c>
      <c r="H573" s="9"/>
      <c r="J573" s="23">
        <v>5000.01</v>
      </c>
      <c r="K573" s="20">
        <v>10000</v>
      </c>
      <c r="L573" s="8">
        <v>2.9628000000000001</v>
      </c>
      <c r="M573" s="9"/>
      <c r="P573" s="32"/>
      <c r="Q573" s="39">
        <f t="shared" si="73"/>
        <v>1.0186999999999999</v>
      </c>
      <c r="S573" s="194" t="s">
        <v>646</v>
      </c>
      <c r="T573" s="195">
        <v>2.9862000000000002</v>
      </c>
      <c r="U573" s="195">
        <v>3.7393000000000001</v>
      </c>
    </row>
    <row r="574" spans="1:22" ht="15" thickBot="1">
      <c r="A574" s="16"/>
      <c r="B574" s="21">
        <v>10000.01</v>
      </c>
      <c r="C574" s="17">
        <v>25000</v>
      </c>
      <c r="D574" s="10"/>
      <c r="E574" s="23">
        <v>10000.01</v>
      </c>
      <c r="F574" s="20">
        <v>25000</v>
      </c>
      <c r="G574" s="8">
        <v>3.8751000000000002</v>
      </c>
      <c r="H574" s="9"/>
      <c r="J574" s="23">
        <v>10000.01</v>
      </c>
      <c r="K574" s="20">
        <v>25000</v>
      </c>
      <c r="L574" s="8">
        <v>2.8837000000000002</v>
      </c>
      <c r="M574" s="9"/>
      <c r="P574" s="32"/>
      <c r="Q574" s="39">
        <f t="shared" si="73"/>
        <v>0.99140000000000006</v>
      </c>
      <c r="S574" s="194" t="s">
        <v>647</v>
      </c>
      <c r="T574" s="195">
        <v>2.9070999999999998</v>
      </c>
      <c r="U574" s="195">
        <v>3.6402000000000001</v>
      </c>
    </row>
    <row r="575" spans="1:22" ht="15" thickBot="1">
      <c r="A575" s="16"/>
      <c r="B575" s="21">
        <v>25000.01</v>
      </c>
      <c r="C575" s="17">
        <v>50000</v>
      </c>
      <c r="D575" s="10"/>
      <c r="E575" s="23">
        <v>25000.01</v>
      </c>
      <c r="F575" s="20">
        <v>50000</v>
      </c>
      <c r="G575" s="8">
        <v>3.7393999999999998</v>
      </c>
      <c r="H575" s="9"/>
      <c r="J575" s="23">
        <v>25000.01</v>
      </c>
      <c r="K575" s="20">
        <v>50000</v>
      </c>
      <c r="L575" s="8">
        <v>2.7827000000000002</v>
      </c>
      <c r="M575" s="9"/>
      <c r="P575" s="32"/>
      <c r="Q575" s="39">
        <f t="shared" si="73"/>
        <v>0.95669999999999966</v>
      </c>
      <c r="S575" s="194" t="s">
        <v>648</v>
      </c>
      <c r="T575" s="195">
        <v>2.8060999999999998</v>
      </c>
      <c r="U575" s="195">
        <v>3.5137999999999998</v>
      </c>
    </row>
    <row r="576" spans="1:22" ht="15" thickBot="1">
      <c r="A576" s="16"/>
      <c r="B576" s="21">
        <v>50000.01</v>
      </c>
      <c r="C576" s="17">
        <v>100000</v>
      </c>
      <c r="D576" s="10"/>
      <c r="E576" s="23">
        <v>50000.01</v>
      </c>
      <c r="F576" s="20">
        <v>100000</v>
      </c>
      <c r="G576" s="8">
        <v>3.5983999999999998</v>
      </c>
      <c r="H576" s="9"/>
      <c r="J576" s="23">
        <v>50000.01</v>
      </c>
      <c r="K576" s="20">
        <v>100000</v>
      </c>
      <c r="L576" s="8">
        <v>2.6777000000000002</v>
      </c>
      <c r="M576" s="9"/>
      <c r="P576" s="32"/>
      <c r="Q576" s="39">
        <f t="shared" si="73"/>
        <v>0.92069999999999963</v>
      </c>
      <c r="S576" s="194" t="s">
        <v>649</v>
      </c>
      <c r="T576" s="195">
        <v>2.7010999999999998</v>
      </c>
      <c r="U576" s="195">
        <v>3.3822999999999999</v>
      </c>
    </row>
    <row r="577" spans="1:23" ht="15" thickBot="1">
      <c r="A577" s="16"/>
      <c r="B577" s="21">
        <v>100000.01</v>
      </c>
      <c r="C577" s="17">
        <v>200000</v>
      </c>
      <c r="D577" s="10"/>
      <c r="E577" s="23">
        <v>100000.01</v>
      </c>
      <c r="F577" s="20">
        <v>200000</v>
      </c>
      <c r="G577" s="8">
        <v>3.4018000000000002</v>
      </c>
      <c r="H577" s="9"/>
      <c r="J577" s="23">
        <v>100000.01</v>
      </c>
      <c r="K577" s="20">
        <v>200000</v>
      </c>
      <c r="L577" s="8">
        <v>2.5314999999999999</v>
      </c>
      <c r="M577" s="9"/>
      <c r="P577" s="32"/>
      <c r="Q577" s="39">
        <f t="shared" si="73"/>
        <v>0.8703000000000003</v>
      </c>
      <c r="S577" s="194" t="s">
        <v>650</v>
      </c>
      <c r="T577" s="195">
        <v>2.5548999999999999</v>
      </c>
      <c r="U577" s="195">
        <v>3.1991999999999998</v>
      </c>
    </row>
    <row r="578" spans="1:23" ht="15" thickBot="1">
      <c r="A578" s="16"/>
      <c r="B578" s="21">
        <v>200000.01</v>
      </c>
      <c r="C578" s="17">
        <v>400000</v>
      </c>
      <c r="D578" s="10"/>
      <c r="E578" s="23">
        <v>200000.01</v>
      </c>
      <c r="F578" s="20">
        <v>400000</v>
      </c>
      <c r="G578" s="8">
        <v>3.2050000000000001</v>
      </c>
      <c r="H578" s="9"/>
      <c r="J578" s="23">
        <v>200000.01</v>
      </c>
      <c r="K578" s="20">
        <v>400000</v>
      </c>
      <c r="L578" s="8">
        <v>2.3849999999999998</v>
      </c>
      <c r="M578" s="9"/>
      <c r="P578" s="32"/>
      <c r="Q578" s="39">
        <f t="shared" si="73"/>
        <v>0.82000000000000028</v>
      </c>
      <c r="S578" s="194" t="s">
        <v>651</v>
      </c>
      <c r="T578" s="195">
        <v>2.4083999999999999</v>
      </c>
      <c r="U578" s="195">
        <v>3.0158</v>
      </c>
    </row>
    <row r="579" spans="1:23">
      <c r="A579" s="18" t="s">
        <v>419</v>
      </c>
      <c r="B579" s="21">
        <v>400000.01</v>
      </c>
      <c r="C579" s="17"/>
      <c r="D579" s="10"/>
      <c r="E579" s="23">
        <v>400000.01</v>
      </c>
      <c r="F579" s="20"/>
      <c r="G579" s="8">
        <v>3.1179000000000001</v>
      </c>
      <c r="H579" s="9"/>
      <c r="J579" s="23">
        <v>400000.01</v>
      </c>
      <c r="K579" s="20"/>
      <c r="L579" s="8">
        <v>2.3201999999999998</v>
      </c>
      <c r="M579" s="9"/>
      <c r="P579" s="32"/>
      <c r="Q579" s="39">
        <f t="shared" si="73"/>
        <v>0.7977000000000003</v>
      </c>
      <c r="S579" s="194" t="s">
        <v>652</v>
      </c>
      <c r="T579" s="195">
        <v>2.3435999999999999</v>
      </c>
      <c r="U579" s="195">
        <v>2.9346999999999999</v>
      </c>
    </row>
    <row r="580" spans="1:23">
      <c r="A580" s="43" t="s">
        <v>513</v>
      </c>
      <c r="B580" s="29"/>
      <c r="C580" s="12"/>
      <c r="D580" s="10"/>
      <c r="E580" s="30"/>
      <c r="F580" s="13"/>
      <c r="G580" s="14"/>
      <c r="H580" s="15"/>
      <c r="J580" s="30"/>
      <c r="K580" s="13"/>
      <c r="L580" s="14"/>
      <c r="M580" s="15"/>
    </row>
    <row r="581" spans="1:23">
      <c r="L581" s="7"/>
      <c r="M581" s="7"/>
      <c r="P581" s="7" t="s">
        <v>417</v>
      </c>
      <c r="Q581" s="7" t="s">
        <v>418</v>
      </c>
    </row>
    <row r="582" spans="1:23">
      <c r="A582" s="16" t="s">
        <v>97</v>
      </c>
      <c r="B582" s="247" t="s">
        <v>420</v>
      </c>
      <c r="C582" s="247"/>
      <c r="E582" s="251" t="s">
        <v>420</v>
      </c>
      <c r="F582" s="251"/>
      <c r="G582" s="249">
        <v>3.863</v>
      </c>
      <c r="H582" s="250"/>
      <c r="J582" s="257" t="s">
        <v>420</v>
      </c>
      <c r="K582" s="258"/>
      <c r="L582" s="249">
        <v>3.6617000000000002</v>
      </c>
      <c r="M582" s="250"/>
      <c r="P582" s="32"/>
      <c r="Q582" s="39">
        <f>G582-L582</f>
        <v>0.20129999999999981</v>
      </c>
    </row>
    <row r="583" spans="1:23">
      <c r="A583" t="s">
        <v>421</v>
      </c>
      <c r="B583" s="42"/>
      <c r="C583" s="42"/>
      <c r="E583" s="30"/>
      <c r="F583" s="30"/>
      <c r="G583" s="14"/>
      <c r="J583" s="30"/>
      <c r="K583" s="30"/>
      <c r="L583" s="14"/>
    </row>
    <row r="584" spans="1:23">
      <c r="B584" s="42"/>
      <c r="C584" s="42"/>
      <c r="E584" s="30"/>
      <c r="F584" s="30"/>
      <c r="G584" s="14"/>
      <c r="J584" s="30"/>
      <c r="K584" s="30"/>
      <c r="L584" s="14"/>
    </row>
    <row r="585" spans="1:23">
      <c r="B585" s="42"/>
      <c r="C585" s="42"/>
      <c r="E585" s="25" t="s">
        <v>514</v>
      </c>
      <c r="F585" s="30"/>
      <c r="G585" s="14"/>
      <c r="J585" s="30"/>
      <c r="K585" s="30"/>
      <c r="L585" s="14"/>
    </row>
    <row r="586" spans="1:23">
      <c r="A586" s="5" t="s">
        <v>20</v>
      </c>
      <c r="B586" s="248" t="s">
        <v>73</v>
      </c>
      <c r="C586" s="248"/>
      <c r="D586" s="248"/>
      <c r="E586" s="5" t="s">
        <v>515</v>
      </c>
      <c r="N586" s="5" t="s">
        <v>440</v>
      </c>
    </row>
    <row r="587" spans="1:23" ht="15" thickBot="1">
      <c r="A587" t="s">
        <v>414</v>
      </c>
      <c r="D587" s="6" t="s">
        <v>415</v>
      </c>
      <c r="E587" s="255">
        <v>45323</v>
      </c>
      <c r="F587" s="252"/>
      <c r="G587" s="7" t="s">
        <v>17</v>
      </c>
      <c r="H587" s="7" t="s">
        <v>416</v>
      </c>
      <c r="L587" s="7" t="s">
        <v>17</v>
      </c>
      <c r="M587" s="7" t="s">
        <v>416</v>
      </c>
      <c r="P587" s="7" t="s">
        <v>417</v>
      </c>
      <c r="Q587" s="7" t="s">
        <v>418</v>
      </c>
    </row>
    <row r="588" spans="1:23" ht="15" thickBot="1">
      <c r="A588" s="16" t="s">
        <v>93</v>
      </c>
      <c r="B588" s="17">
        <v>0</v>
      </c>
      <c r="C588" s="17">
        <v>20</v>
      </c>
      <c r="D588" s="7"/>
      <c r="E588" s="20">
        <v>0</v>
      </c>
      <c r="F588" s="20">
        <v>20</v>
      </c>
      <c r="G588" s="41"/>
      <c r="H588" s="9">
        <v>89.62</v>
      </c>
      <c r="J588" s="20">
        <v>0</v>
      </c>
      <c r="K588" s="20">
        <v>20</v>
      </c>
      <c r="L588" s="8"/>
      <c r="M588" s="9"/>
      <c r="P588" s="32"/>
      <c r="Q588" s="32"/>
      <c r="R588" t="s">
        <v>516</v>
      </c>
      <c r="S588" s="196">
        <v>2</v>
      </c>
      <c r="T588" s="197" t="s">
        <v>664</v>
      </c>
      <c r="U588" s="197">
        <v>3.2534000000000001</v>
      </c>
      <c r="V588" s="197"/>
      <c r="W588" s="197">
        <v>4.4812000000000003</v>
      </c>
    </row>
    <row r="589" spans="1:23" ht="15" thickBot="1">
      <c r="A589" s="16"/>
      <c r="B589" s="21">
        <v>20.010000000000002</v>
      </c>
      <c r="C589" s="17">
        <v>5000</v>
      </c>
      <c r="D589" s="7"/>
      <c r="E589" s="23">
        <v>20.010000000000002</v>
      </c>
      <c r="F589" s="20">
        <v>5000</v>
      </c>
      <c r="G589" s="8">
        <v>4.4812000000000003</v>
      </c>
      <c r="H589" s="9"/>
      <c r="J589" s="23">
        <v>20.010000000000002</v>
      </c>
      <c r="K589" s="20">
        <v>5000</v>
      </c>
      <c r="L589" s="8">
        <v>3.2534000000000001</v>
      </c>
      <c r="M589" s="9"/>
      <c r="P589" s="32"/>
      <c r="Q589" s="39">
        <f t="shared" ref="Q589:Q594" si="74">G589-L589</f>
        <v>1.2278000000000002</v>
      </c>
      <c r="R589" t="s">
        <v>517</v>
      </c>
      <c r="S589" s="200">
        <v>3</v>
      </c>
      <c r="T589" s="200" t="s">
        <v>612</v>
      </c>
      <c r="U589" s="200">
        <v>2.9649999999999999</v>
      </c>
      <c r="V589" s="200"/>
      <c r="W589" s="199">
        <v>4.0839999999999996</v>
      </c>
    </row>
    <row r="590" spans="1:23" ht="15" thickBot="1">
      <c r="A590" s="16"/>
      <c r="B590" s="21">
        <v>5000.01</v>
      </c>
      <c r="C590" s="17">
        <v>10000</v>
      </c>
      <c r="D590" s="10"/>
      <c r="E590" s="23">
        <v>5000.01</v>
      </c>
      <c r="F590" s="20">
        <v>10000</v>
      </c>
      <c r="G590" s="8">
        <v>4.0839999999999996</v>
      </c>
      <c r="H590" s="9"/>
      <c r="J590" s="23">
        <v>5000.01</v>
      </c>
      <c r="K590" s="20">
        <v>10000</v>
      </c>
      <c r="L590" s="8">
        <v>2.9649999999999999</v>
      </c>
      <c r="M590" s="9"/>
      <c r="P590" s="32"/>
      <c r="Q590" s="39">
        <f t="shared" si="74"/>
        <v>1.1189999999999998</v>
      </c>
      <c r="R590" s="44">
        <v>44579</v>
      </c>
      <c r="S590" s="197">
        <v>4</v>
      </c>
      <c r="T590" s="197" t="s">
        <v>665</v>
      </c>
      <c r="U590" s="197">
        <v>2.9596</v>
      </c>
      <c r="V590" s="197"/>
      <c r="W590" s="196">
        <v>4.0766</v>
      </c>
    </row>
    <row r="591" spans="1:23" ht="15" thickBot="1">
      <c r="A591" s="18"/>
      <c r="B591" s="21">
        <v>10000.01</v>
      </c>
      <c r="C591" s="17">
        <v>12000</v>
      </c>
      <c r="D591" s="7"/>
      <c r="E591" s="23">
        <v>10000.01</v>
      </c>
      <c r="F591" s="20">
        <v>12000</v>
      </c>
      <c r="G591" s="8">
        <v>4.0766</v>
      </c>
      <c r="H591" s="9"/>
      <c r="J591" s="23">
        <v>10000.01</v>
      </c>
      <c r="K591" s="20">
        <v>12000</v>
      </c>
      <c r="L591" s="8">
        <v>2.9596</v>
      </c>
      <c r="M591" s="9"/>
      <c r="P591" s="32"/>
      <c r="Q591" s="39">
        <f t="shared" si="74"/>
        <v>1.117</v>
      </c>
      <c r="S591" s="200">
        <v>5</v>
      </c>
      <c r="T591" s="200" t="s">
        <v>666</v>
      </c>
      <c r="U591" s="200">
        <v>2.9540999999999999</v>
      </c>
      <c r="V591" s="200"/>
      <c r="W591" s="199">
        <v>4.069</v>
      </c>
    </row>
    <row r="592" spans="1:23" ht="15" thickBot="1">
      <c r="A592" s="18"/>
      <c r="B592" s="21">
        <v>12000.01</v>
      </c>
      <c r="C592" s="17">
        <v>14000</v>
      </c>
      <c r="D592" s="7"/>
      <c r="E592" s="23">
        <v>12000.01</v>
      </c>
      <c r="F592" s="20">
        <v>14000</v>
      </c>
      <c r="G592" s="8">
        <v>4.069</v>
      </c>
      <c r="H592" s="9"/>
      <c r="J592" s="23">
        <v>12000.01</v>
      </c>
      <c r="K592" s="20">
        <v>14000</v>
      </c>
      <c r="L592" s="8">
        <v>2.9540999999999999</v>
      </c>
      <c r="M592" s="9"/>
      <c r="P592" s="32"/>
      <c r="Q592" s="39">
        <f t="shared" si="74"/>
        <v>1.1149</v>
      </c>
      <c r="S592" s="196">
        <v>6</v>
      </c>
      <c r="T592" s="197" t="s">
        <v>667</v>
      </c>
      <c r="U592" s="197">
        <v>2.9485000000000001</v>
      </c>
      <c r="V592" s="197"/>
      <c r="W592" s="196">
        <v>4.0613000000000001</v>
      </c>
    </row>
    <row r="593" spans="1:23" ht="15" thickBot="1">
      <c r="A593" s="18"/>
      <c r="B593" s="21">
        <v>14000.01</v>
      </c>
      <c r="C593" s="17">
        <v>16000</v>
      </c>
      <c r="D593" s="7"/>
      <c r="E593" s="23">
        <v>14000.01</v>
      </c>
      <c r="F593" s="20">
        <v>16000</v>
      </c>
      <c r="G593" s="8">
        <v>4.0613000000000001</v>
      </c>
      <c r="H593" s="9"/>
      <c r="J593" s="23">
        <v>14000.01</v>
      </c>
      <c r="K593" s="20">
        <v>16000</v>
      </c>
      <c r="L593" s="8">
        <v>2.9485000000000001</v>
      </c>
      <c r="M593" s="9"/>
      <c r="P593" s="32"/>
      <c r="Q593" s="39">
        <f t="shared" si="74"/>
        <v>1.1128</v>
      </c>
      <c r="S593" s="200">
        <v>7</v>
      </c>
      <c r="T593" s="200" t="s">
        <v>668</v>
      </c>
      <c r="U593" s="200">
        <v>2.9432</v>
      </c>
      <c r="V593" s="200"/>
      <c r="W593" s="199">
        <v>4.0540000000000003</v>
      </c>
    </row>
    <row r="594" spans="1:23">
      <c r="A594" s="22" t="s">
        <v>430</v>
      </c>
      <c r="B594" s="21">
        <v>16000.01</v>
      </c>
      <c r="C594" s="17"/>
      <c r="D594" s="7"/>
      <c r="E594" s="23">
        <v>16000.01</v>
      </c>
      <c r="F594" s="20"/>
      <c r="G594" s="8">
        <v>4.0540000000000003</v>
      </c>
      <c r="H594" s="9"/>
      <c r="J594" s="23">
        <v>16000.01</v>
      </c>
      <c r="K594" s="20"/>
      <c r="L594" s="8">
        <v>2.9432</v>
      </c>
      <c r="M594" s="9"/>
      <c r="P594" s="32"/>
      <c r="Q594" s="39">
        <f t="shared" si="74"/>
        <v>1.1108000000000002</v>
      </c>
    </row>
    <row r="595" spans="1:23">
      <c r="A595" s="11"/>
      <c r="B595" s="12"/>
      <c r="C595" s="12"/>
      <c r="D595" s="7"/>
    </row>
    <row r="596" spans="1:23" ht="15" thickBot="1">
      <c r="A596" s="5"/>
      <c r="B596" s="12"/>
      <c r="C596" s="12"/>
      <c r="D596" s="7"/>
      <c r="G596" s="7" t="s">
        <v>17</v>
      </c>
      <c r="H596" s="7" t="s">
        <v>416</v>
      </c>
      <c r="L596" s="7" t="s">
        <v>17</v>
      </c>
      <c r="M596" s="7" t="s">
        <v>416</v>
      </c>
      <c r="P596" s="7" t="s">
        <v>417</v>
      </c>
      <c r="Q596" s="7" t="s">
        <v>418</v>
      </c>
    </row>
    <row r="597" spans="1:23" ht="15" thickBot="1">
      <c r="A597" s="16" t="s">
        <v>95</v>
      </c>
      <c r="B597" s="17">
        <v>0</v>
      </c>
      <c r="C597" s="17">
        <v>20</v>
      </c>
      <c r="D597" s="7"/>
      <c r="E597" s="20">
        <v>0</v>
      </c>
      <c r="F597" s="20">
        <v>20</v>
      </c>
      <c r="G597" s="41"/>
      <c r="H597" s="9">
        <v>89.48</v>
      </c>
      <c r="J597" s="20">
        <v>0</v>
      </c>
      <c r="K597" s="20">
        <v>20</v>
      </c>
      <c r="L597" s="8"/>
      <c r="M597" s="9"/>
      <c r="P597" s="32"/>
      <c r="Q597" s="32"/>
      <c r="S597" s="196">
        <v>2</v>
      </c>
      <c r="T597" s="197" t="s">
        <v>664</v>
      </c>
      <c r="U597" s="197">
        <v>3.2482000000000002</v>
      </c>
      <c r="V597" s="197"/>
      <c r="W597" s="197">
        <v>4.4741</v>
      </c>
    </row>
    <row r="598" spans="1:23" ht="15" thickBot="1">
      <c r="A598" s="16"/>
      <c r="B598" s="21">
        <v>20.010000000000002</v>
      </c>
      <c r="C598" s="17">
        <v>5000</v>
      </c>
      <c r="D598" s="7"/>
      <c r="E598" s="23">
        <v>20.010000000000002</v>
      </c>
      <c r="F598" s="20">
        <v>5000</v>
      </c>
      <c r="G598" s="8">
        <v>4.4741</v>
      </c>
      <c r="H598" s="9"/>
      <c r="J598" s="23">
        <v>20.010000000000002</v>
      </c>
      <c r="K598" s="20">
        <v>5000</v>
      </c>
      <c r="L598" s="8">
        <v>3.2482000000000002</v>
      </c>
      <c r="M598" s="9"/>
      <c r="P598" s="32"/>
      <c r="Q598" s="39">
        <f t="shared" ref="Q598:Q603" si="75">G598-L598</f>
        <v>1.2258999999999998</v>
      </c>
      <c r="S598" s="199">
        <v>3</v>
      </c>
      <c r="T598" s="200" t="s">
        <v>612</v>
      </c>
      <c r="U598" s="200">
        <v>2.9599000000000002</v>
      </c>
      <c r="V598" s="200"/>
      <c r="W598" s="200">
        <v>4.077</v>
      </c>
    </row>
    <row r="599" spans="1:23" ht="15" thickBot="1">
      <c r="A599" s="16"/>
      <c r="B599" s="21">
        <v>5000.01</v>
      </c>
      <c r="C599" s="17">
        <v>10000</v>
      </c>
      <c r="D599" s="7"/>
      <c r="E599" s="23">
        <v>5000.01</v>
      </c>
      <c r="F599" s="20">
        <v>10000</v>
      </c>
      <c r="G599" s="8">
        <v>4.077</v>
      </c>
      <c r="H599" s="9"/>
      <c r="J599" s="23">
        <v>5000.01</v>
      </c>
      <c r="K599" s="20">
        <v>10000</v>
      </c>
      <c r="L599" s="8">
        <v>2.9599000000000002</v>
      </c>
      <c r="M599" s="9"/>
      <c r="P599" s="32"/>
      <c r="Q599" s="39">
        <f t="shared" si="75"/>
        <v>1.1170999999999998</v>
      </c>
      <c r="S599" s="197">
        <v>4</v>
      </c>
      <c r="T599" s="197" t="s">
        <v>665</v>
      </c>
      <c r="U599" s="197">
        <v>2.9544999999999999</v>
      </c>
      <c r="V599" s="197"/>
      <c r="W599" s="196">
        <v>4.0694999999999997</v>
      </c>
    </row>
    <row r="600" spans="1:23" ht="15" thickBot="1">
      <c r="A600" s="16"/>
      <c r="B600" s="21">
        <v>10000.01</v>
      </c>
      <c r="C600" s="17">
        <v>12000</v>
      </c>
      <c r="D600" s="10"/>
      <c r="E600" s="23">
        <v>10000.01</v>
      </c>
      <c r="F600" s="20">
        <v>12000</v>
      </c>
      <c r="G600" s="8">
        <v>4.0694999999999997</v>
      </c>
      <c r="H600" s="9"/>
      <c r="J600" s="23">
        <v>10000.01</v>
      </c>
      <c r="K600" s="20">
        <v>12000</v>
      </c>
      <c r="L600" s="8">
        <v>2.9544999999999999</v>
      </c>
      <c r="M600" s="9"/>
      <c r="P600" s="32"/>
      <c r="Q600" s="39">
        <f t="shared" si="75"/>
        <v>1.1149999999999998</v>
      </c>
      <c r="S600" s="200">
        <v>5</v>
      </c>
      <c r="T600" s="200" t="s">
        <v>666</v>
      </c>
      <c r="U600" s="200">
        <v>2.9489999999999998</v>
      </c>
      <c r="V600" s="200"/>
      <c r="W600" s="199">
        <v>4.0620000000000003</v>
      </c>
    </row>
    <row r="601" spans="1:23" ht="15" thickBot="1">
      <c r="A601" s="16"/>
      <c r="B601" s="21">
        <v>12000.01</v>
      </c>
      <c r="C601" s="17">
        <v>14000</v>
      </c>
      <c r="D601" s="7"/>
      <c r="E601" s="23">
        <v>12000.01</v>
      </c>
      <c r="F601" s="20">
        <v>14000</v>
      </c>
      <c r="G601" s="8">
        <v>4.0620000000000003</v>
      </c>
      <c r="H601" s="9"/>
      <c r="J601" s="23">
        <v>12000.01</v>
      </c>
      <c r="K601" s="20">
        <v>14000</v>
      </c>
      <c r="L601" s="8">
        <v>2.9489999999999998</v>
      </c>
      <c r="M601" s="9"/>
      <c r="P601" s="32"/>
      <c r="Q601" s="39">
        <f t="shared" si="75"/>
        <v>1.1130000000000004</v>
      </c>
      <c r="S601" s="197">
        <v>6</v>
      </c>
      <c r="T601" s="197" t="s">
        <v>667</v>
      </c>
      <c r="U601" s="197">
        <v>2.9434999999999998</v>
      </c>
      <c r="V601" s="197"/>
      <c r="W601" s="196">
        <v>4.0542999999999996</v>
      </c>
    </row>
    <row r="602" spans="1:23" ht="15" thickBot="1">
      <c r="A602" s="18"/>
      <c r="B602" s="21">
        <v>14000.01</v>
      </c>
      <c r="C602" s="17">
        <v>16000</v>
      </c>
      <c r="D602" s="7"/>
      <c r="E602" s="23">
        <v>14000.01</v>
      </c>
      <c r="F602" s="20">
        <v>16000</v>
      </c>
      <c r="G602" s="8">
        <v>4.0542999999999996</v>
      </c>
      <c r="H602" s="9"/>
      <c r="J602" s="23">
        <v>14000.01</v>
      </c>
      <c r="K602" s="20">
        <v>16000</v>
      </c>
      <c r="L602" s="8">
        <v>2.9434999999999998</v>
      </c>
      <c r="M602" s="9"/>
      <c r="P602" s="32"/>
      <c r="Q602" s="39">
        <f t="shared" si="75"/>
        <v>1.1107999999999998</v>
      </c>
      <c r="S602" s="200">
        <v>7</v>
      </c>
      <c r="T602" s="200" t="s">
        <v>668</v>
      </c>
      <c r="U602" s="200">
        <v>2.9380000000000002</v>
      </c>
      <c r="V602" s="200"/>
      <c r="W602" s="199">
        <v>4.0468999999999999</v>
      </c>
    </row>
    <row r="603" spans="1:23">
      <c r="A603" s="18" t="s">
        <v>419</v>
      </c>
      <c r="B603" s="21">
        <v>16000.01</v>
      </c>
      <c r="C603" s="17"/>
      <c r="D603" s="7"/>
      <c r="E603" s="23">
        <v>16000.01</v>
      </c>
      <c r="F603" s="20"/>
      <c r="G603" s="8">
        <v>4.0468999999999999</v>
      </c>
      <c r="H603" s="9"/>
      <c r="J603" s="23">
        <v>16000.01</v>
      </c>
      <c r="K603" s="20"/>
      <c r="L603" s="8">
        <v>2.9380000000000002</v>
      </c>
      <c r="M603" s="9"/>
      <c r="P603" s="32"/>
      <c r="Q603" s="39">
        <f t="shared" si="75"/>
        <v>1.1088999999999998</v>
      </c>
    </row>
    <row r="604" spans="1:23">
      <c r="A604" s="11"/>
      <c r="B604" s="12"/>
      <c r="C604" s="12"/>
      <c r="D604" s="7"/>
      <c r="E604" s="13"/>
      <c r="F604" s="13"/>
      <c r="G604" s="14"/>
      <c r="H604" s="15"/>
      <c r="J604" s="13"/>
      <c r="K604" s="13"/>
      <c r="L604" s="14"/>
      <c r="M604" s="15"/>
    </row>
    <row r="605" spans="1:23" ht="15" thickBot="1">
      <c r="A605" t="s">
        <v>458</v>
      </c>
      <c r="B605" s="12"/>
      <c r="C605" s="12"/>
      <c r="D605" s="7"/>
      <c r="G605" s="7" t="s">
        <v>17</v>
      </c>
      <c r="H605" s="7" t="s">
        <v>416</v>
      </c>
      <c r="L605" s="7" t="s">
        <v>17</v>
      </c>
      <c r="M605" s="7" t="s">
        <v>416</v>
      </c>
      <c r="P605" s="7" t="s">
        <v>417</v>
      </c>
      <c r="Q605" s="7" t="s">
        <v>418</v>
      </c>
    </row>
    <row r="606" spans="1:23" ht="15" thickBot="1">
      <c r="A606" s="16" t="s">
        <v>96</v>
      </c>
      <c r="B606" s="17">
        <v>0</v>
      </c>
      <c r="C606" s="17">
        <v>200</v>
      </c>
      <c r="D606" s="10"/>
      <c r="E606" s="20">
        <v>0</v>
      </c>
      <c r="F606" s="20">
        <v>200</v>
      </c>
      <c r="G606" s="8">
        <v>4.6424000000000003</v>
      </c>
      <c r="H606" s="9"/>
      <c r="J606" s="20">
        <v>0</v>
      </c>
      <c r="K606" s="20">
        <v>200</v>
      </c>
      <c r="L606" s="8">
        <v>3.3704000000000001</v>
      </c>
      <c r="M606" s="9"/>
      <c r="P606" s="32"/>
      <c r="Q606" s="39">
        <f t="shared" ref="Q606:Q611" si="76">G606-L606</f>
        <v>1.2720000000000002</v>
      </c>
      <c r="S606" s="196">
        <v>1</v>
      </c>
      <c r="T606" s="197" t="s">
        <v>658</v>
      </c>
      <c r="U606" s="196">
        <v>3.4605000000000001</v>
      </c>
      <c r="V606" s="197">
        <v>4.7664999999999997</v>
      </c>
    </row>
    <row r="607" spans="1:23" ht="15" thickBot="1">
      <c r="A607" s="16"/>
      <c r="B607" s="21">
        <v>200.01</v>
      </c>
      <c r="C607" s="17">
        <v>1000</v>
      </c>
      <c r="D607" s="10"/>
      <c r="E607" s="23">
        <v>200.01</v>
      </c>
      <c r="F607" s="20">
        <v>1000</v>
      </c>
      <c r="G607" s="8">
        <v>4.5590999999999999</v>
      </c>
      <c r="H607" s="9"/>
      <c r="J607" s="23">
        <v>200.01</v>
      </c>
      <c r="K607" s="20">
        <v>1000</v>
      </c>
      <c r="L607" s="8">
        <v>3.3098999999999998</v>
      </c>
      <c r="M607" s="9"/>
      <c r="P607" s="32"/>
      <c r="Q607" s="39">
        <f t="shared" si="76"/>
        <v>1.2492000000000001</v>
      </c>
      <c r="S607" s="198">
        <v>2</v>
      </c>
      <c r="T607" s="199" t="s">
        <v>659</v>
      </c>
      <c r="U607" s="200">
        <v>3.4</v>
      </c>
      <c r="V607" s="200">
        <v>4.6833</v>
      </c>
    </row>
    <row r="608" spans="1:23" ht="15" thickBot="1">
      <c r="A608" s="16"/>
      <c r="B608" s="21">
        <v>1000.01</v>
      </c>
      <c r="C608" s="17">
        <v>10000</v>
      </c>
      <c r="D608" s="10"/>
      <c r="E608" s="23">
        <v>1000.01</v>
      </c>
      <c r="F608" s="20">
        <v>10000</v>
      </c>
      <c r="G608" s="8">
        <v>4.4298000000000002</v>
      </c>
      <c r="H608" s="9"/>
      <c r="J608" s="23">
        <v>1000.01</v>
      </c>
      <c r="K608" s="20">
        <v>10000</v>
      </c>
      <c r="L608" s="8">
        <v>3.2160000000000002</v>
      </c>
      <c r="M608" s="9"/>
      <c r="P608" s="32"/>
      <c r="Q608" s="39">
        <f t="shared" si="76"/>
        <v>1.2138</v>
      </c>
      <c r="S608" s="197">
        <v>3</v>
      </c>
      <c r="T608" s="197" t="s">
        <v>660</v>
      </c>
      <c r="U608" s="197">
        <v>3.3060999999999998</v>
      </c>
      <c r="V608" s="196">
        <v>4.5538999999999996</v>
      </c>
    </row>
    <row r="609" spans="1:22" ht="15" thickBot="1">
      <c r="A609" s="16"/>
      <c r="B609" s="21">
        <v>10000.01</v>
      </c>
      <c r="C609" s="17">
        <v>30000</v>
      </c>
      <c r="D609" s="10"/>
      <c r="E609" s="23">
        <v>10000.01</v>
      </c>
      <c r="F609" s="20">
        <v>30000</v>
      </c>
      <c r="G609" s="8">
        <v>4.1280999999999999</v>
      </c>
      <c r="H609" s="9"/>
      <c r="J609" s="23">
        <v>10000.01</v>
      </c>
      <c r="K609" s="20">
        <v>30000</v>
      </c>
      <c r="L609" s="8">
        <v>2.9969999999999999</v>
      </c>
      <c r="M609" s="9"/>
      <c r="P609" s="32"/>
      <c r="Q609" s="39">
        <f t="shared" si="76"/>
        <v>1.1311</v>
      </c>
      <c r="S609" s="200">
        <v>4</v>
      </c>
      <c r="T609" s="200" t="s">
        <v>661</v>
      </c>
      <c r="U609" s="200">
        <v>3.0872000000000002</v>
      </c>
      <c r="V609" s="199">
        <v>4.2523</v>
      </c>
    </row>
    <row r="610" spans="1:22" ht="15" thickBot="1">
      <c r="A610" s="16"/>
      <c r="B610" s="21">
        <v>30000.01</v>
      </c>
      <c r="C610" s="17">
        <v>60000</v>
      </c>
      <c r="D610" s="10"/>
      <c r="E610" s="23">
        <v>30000.01</v>
      </c>
      <c r="F610" s="20">
        <v>60000</v>
      </c>
      <c r="G610" s="8">
        <v>4.0911999999999997</v>
      </c>
      <c r="H610" s="9"/>
      <c r="J610" s="23">
        <v>30000.01</v>
      </c>
      <c r="K610" s="20">
        <v>60000</v>
      </c>
      <c r="L610" s="8">
        <v>2.9702000000000002</v>
      </c>
      <c r="M610" s="9"/>
      <c r="P610" s="32"/>
      <c r="Q610" s="39">
        <f t="shared" si="76"/>
        <v>1.1209999999999996</v>
      </c>
      <c r="S610" s="197">
        <v>5</v>
      </c>
      <c r="T610" s="197" t="s">
        <v>662</v>
      </c>
      <c r="U610" s="196">
        <v>3.0604</v>
      </c>
      <c r="V610" s="196">
        <v>4.2153999999999998</v>
      </c>
    </row>
    <row r="611" spans="1:22" ht="15" thickBot="1">
      <c r="A611" s="18" t="s">
        <v>419</v>
      </c>
      <c r="B611" s="21">
        <v>60000.01</v>
      </c>
      <c r="C611" s="17"/>
      <c r="D611" s="10"/>
      <c r="E611" s="23">
        <v>60000.01</v>
      </c>
      <c r="F611" s="20"/>
      <c r="G611" s="8">
        <v>4.0561999999999996</v>
      </c>
      <c r="H611" s="9"/>
      <c r="J611" s="23">
        <v>60000.01</v>
      </c>
      <c r="K611" s="20"/>
      <c r="L611" s="8">
        <v>2.9447999999999999</v>
      </c>
      <c r="M611" s="9"/>
      <c r="P611" s="32"/>
      <c r="Q611" s="39">
        <f t="shared" si="76"/>
        <v>1.1113999999999997</v>
      </c>
      <c r="S611" s="200">
        <v>6</v>
      </c>
      <c r="T611" s="200" t="s">
        <v>663</v>
      </c>
      <c r="U611" s="200">
        <v>3.0348999999999999</v>
      </c>
      <c r="V611" s="199">
        <v>4.1802999999999999</v>
      </c>
    </row>
    <row r="613" spans="1:22">
      <c r="L613" s="7" t="s">
        <v>17</v>
      </c>
      <c r="M613" s="7" t="s">
        <v>416</v>
      </c>
      <c r="P613" s="7" t="s">
        <v>417</v>
      </c>
      <c r="Q613" s="7" t="s">
        <v>418</v>
      </c>
    </row>
    <row r="614" spans="1:22">
      <c r="A614" s="16" t="s">
        <v>97</v>
      </c>
      <c r="B614" s="247" t="s">
        <v>420</v>
      </c>
      <c r="C614" s="247"/>
      <c r="E614" s="251" t="s">
        <v>420</v>
      </c>
      <c r="F614" s="251"/>
      <c r="G614" s="249">
        <v>4.1022999999999996</v>
      </c>
      <c r="H614" s="250"/>
      <c r="J614" s="257" t="s">
        <v>420</v>
      </c>
      <c r="K614" s="258"/>
      <c r="L614" s="256">
        <v>3.0266000000000002</v>
      </c>
      <c r="M614" s="256"/>
      <c r="P614" s="32"/>
      <c r="Q614" s="32"/>
    </row>
    <row r="615" spans="1:22">
      <c r="A615" t="s">
        <v>421</v>
      </c>
      <c r="B615" s="42"/>
      <c r="C615" s="42"/>
      <c r="E615" s="30"/>
      <c r="F615" s="30"/>
      <c r="G615" s="14"/>
      <c r="J615" s="30"/>
      <c r="K615" s="30"/>
      <c r="L615" s="14"/>
    </row>
    <row r="616" spans="1:22">
      <c r="A616" s="5"/>
      <c r="B616" s="42"/>
      <c r="C616" s="42"/>
      <c r="E616" s="30"/>
      <c r="F616" s="30"/>
      <c r="G616" s="14"/>
      <c r="J616" s="30"/>
      <c r="K616" s="30"/>
      <c r="L616" s="14"/>
    </row>
    <row r="617" spans="1:22">
      <c r="E617" s="25" t="s">
        <v>518</v>
      </c>
    </row>
    <row r="618" spans="1:22">
      <c r="A618" s="5" t="s">
        <v>20</v>
      </c>
      <c r="B618" s="248" t="s">
        <v>519</v>
      </c>
      <c r="C618" s="248"/>
      <c r="D618" s="248"/>
    </row>
    <row r="619" spans="1:22">
      <c r="A619" t="s">
        <v>414</v>
      </c>
      <c r="B619" t="s">
        <v>520</v>
      </c>
      <c r="D619" s="6" t="s">
        <v>415</v>
      </c>
      <c r="E619" s="252" t="s">
        <v>521</v>
      </c>
      <c r="F619" s="252"/>
      <c r="G619" s="7" t="s">
        <v>17</v>
      </c>
      <c r="H619" s="7" t="s">
        <v>416</v>
      </c>
      <c r="J619" s="268"/>
      <c r="K619" s="268"/>
      <c r="L619" s="7" t="s">
        <v>17</v>
      </c>
      <c r="M619" s="7" t="s">
        <v>416</v>
      </c>
      <c r="P619" s="7" t="s">
        <v>417</v>
      </c>
      <c r="Q619" s="7" t="s">
        <v>418</v>
      </c>
    </row>
    <row r="620" spans="1:22">
      <c r="A620" s="16" t="s">
        <v>93</v>
      </c>
      <c r="B620" s="17">
        <v>0</v>
      </c>
      <c r="C620" s="17">
        <v>1</v>
      </c>
      <c r="D620" s="7"/>
      <c r="E620" s="20">
        <v>0</v>
      </c>
      <c r="F620" s="20">
        <v>1</v>
      </c>
      <c r="G620" s="8"/>
      <c r="H620" s="9"/>
      <c r="J620" s="20">
        <v>0</v>
      </c>
      <c r="K620" s="20">
        <v>1</v>
      </c>
      <c r="L620" s="8"/>
      <c r="M620" s="9"/>
      <c r="P620" s="32"/>
      <c r="Q620" s="32"/>
    </row>
    <row r="621" spans="1:22">
      <c r="A621" s="16"/>
      <c r="B621" s="21">
        <v>1.01</v>
      </c>
      <c r="C621" s="17">
        <v>3</v>
      </c>
      <c r="D621" s="7"/>
      <c r="E621" s="23">
        <v>1.01</v>
      </c>
      <c r="F621" s="20">
        <v>3</v>
      </c>
      <c r="G621" s="8"/>
      <c r="H621" s="9"/>
      <c r="J621" s="23">
        <v>1.01</v>
      </c>
      <c r="K621" s="20">
        <v>3</v>
      </c>
      <c r="L621" s="8"/>
      <c r="M621" s="9"/>
      <c r="P621" s="32"/>
      <c r="Q621" s="32"/>
    </row>
    <row r="622" spans="1:22">
      <c r="A622" s="16"/>
      <c r="B622" s="21">
        <v>3.01</v>
      </c>
      <c r="C622" s="17">
        <v>7</v>
      </c>
      <c r="D622" s="10"/>
      <c r="E622" s="23">
        <v>3.01</v>
      </c>
      <c r="F622" s="20">
        <v>7</v>
      </c>
      <c r="G622" s="8"/>
      <c r="H622" s="9"/>
      <c r="J622" s="23">
        <v>3.01</v>
      </c>
      <c r="K622" s="20">
        <v>7</v>
      </c>
      <c r="L622" s="8"/>
      <c r="M622" s="9"/>
      <c r="P622" s="32"/>
      <c r="Q622" s="32"/>
    </row>
    <row r="623" spans="1:22">
      <c r="A623" s="18"/>
      <c r="B623" s="21">
        <v>7.01</v>
      </c>
      <c r="C623" s="17">
        <v>14</v>
      </c>
      <c r="D623" s="7"/>
      <c r="E623" s="23">
        <v>7.01</v>
      </c>
      <c r="F623" s="20">
        <v>14</v>
      </c>
      <c r="G623" s="8"/>
      <c r="H623" s="9"/>
      <c r="J623" s="23">
        <v>7.01</v>
      </c>
      <c r="K623" s="20">
        <v>14</v>
      </c>
      <c r="L623" s="8"/>
      <c r="M623" s="9"/>
      <c r="P623" s="32"/>
      <c r="Q623" s="32"/>
    </row>
    <row r="624" spans="1:22">
      <c r="A624" s="18"/>
      <c r="B624" s="21">
        <v>14.01</v>
      </c>
      <c r="C624" s="17">
        <v>34</v>
      </c>
      <c r="D624" s="7"/>
      <c r="E624" s="23">
        <v>14.01</v>
      </c>
      <c r="F624" s="20">
        <v>34</v>
      </c>
      <c r="G624" s="8"/>
      <c r="H624" s="9"/>
      <c r="J624" s="23">
        <v>14.01</v>
      </c>
      <c r="K624" s="20">
        <v>34</v>
      </c>
      <c r="L624" s="8"/>
      <c r="M624" s="9"/>
      <c r="P624" s="32"/>
      <c r="Q624" s="32"/>
    </row>
    <row r="625" spans="1:17">
      <c r="A625" s="18"/>
      <c r="B625" s="21">
        <v>34.01</v>
      </c>
      <c r="C625" s="17">
        <v>600</v>
      </c>
      <c r="D625" s="7"/>
      <c r="E625" s="23">
        <v>34.01</v>
      </c>
      <c r="F625" s="20">
        <v>600</v>
      </c>
      <c r="G625" s="8"/>
      <c r="H625" s="9"/>
      <c r="J625" s="23">
        <v>34.01</v>
      </c>
      <c r="K625" s="20">
        <v>600</v>
      </c>
      <c r="L625" s="8"/>
      <c r="M625" s="9"/>
      <c r="P625" s="32"/>
      <c r="Q625" s="32"/>
    </row>
    <row r="626" spans="1:17">
      <c r="A626" s="18"/>
      <c r="B626" s="21">
        <v>600.01</v>
      </c>
      <c r="C626" s="17">
        <v>1000</v>
      </c>
      <c r="D626" s="7"/>
      <c r="E626" s="23">
        <v>600.01</v>
      </c>
      <c r="F626" s="20">
        <v>1000</v>
      </c>
      <c r="G626" s="8"/>
      <c r="H626" s="9"/>
      <c r="J626" s="23">
        <v>600.01</v>
      </c>
      <c r="K626" s="20">
        <v>1000</v>
      </c>
      <c r="L626" s="8"/>
      <c r="M626" s="9"/>
      <c r="P626" s="32"/>
      <c r="Q626" s="32"/>
    </row>
    <row r="627" spans="1:17">
      <c r="A627" s="22" t="s">
        <v>430</v>
      </c>
      <c r="B627" s="21">
        <v>1000.01</v>
      </c>
      <c r="C627" s="17"/>
      <c r="D627" s="7"/>
      <c r="E627" s="23">
        <v>1000.01</v>
      </c>
      <c r="F627" s="20"/>
      <c r="G627" s="8"/>
      <c r="H627" s="9"/>
      <c r="J627" s="23">
        <v>1000.01</v>
      </c>
      <c r="K627" s="20"/>
      <c r="L627" s="8"/>
      <c r="M627" s="9"/>
      <c r="P627" s="32"/>
      <c r="Q627" s="32"/>
    </row>
    <row r="628" spans="1:17">
      <c r="A628" s="11"/>
      <c r="B628" s="12"/>
      <c r="C628" s="12"/>
      <c r="D628" s="7"/>
    </row>
    <row r="629" spans="1:17">
      <c r="A629" s="5"/>
      <c r="B629" s="12"/>
      <c r="C629" s="12"/>
      <c r="D629" s="7"/>
      <c r="G629" s="7" t="s">
        <v>17</v>
      </c>
      <c r="H629" s="7" t="s">
        <v>416</v>
      </c>
      <c r="L629" s="7" t="s">
        <v>17</v>
      </c>
      <c r="M629" s="7" t="s">
        <v>416</v>
      </c>
      <c r="P629" s="7" t="s">
        <v>417</v>
      </c>
      <c r="Q629" s="7" t="s">
        <v>418</v>
      </c>
    </row>
    <row r="630" spans="1:17">
      <c r="A630" s="16" t="s">
        <v>95</v>
      </c>
      <c r="B630" s="17">
        <v>0</v>
      </c>
      <c r="C630" s="17">
        <v>0</v>
      </c>
      <c r="D630" s="7"/>
      <c r="E630" s="20">
        <v>0</v>
      </c>
      <c r="F630" s="20">
        <v>0</v>
      </c>
      <c r="G630" s="8"/>
      <c r="H630" s="9"/>
      <c r="J630" s="20">
        <v>0</v>
      </c>
      <c r="K630" s="20">
        <v>0</v>
      </c>
      <c r="L630" s="8"/>
      <c r="M630" s="9"/>
      <c r="P630" s="32"/>
      <c r="Q630" s="32"/>
    </row>
    <row r="631" spans="1:17">
      <c r="A631" s="16"/>
      <c r="B631" s="21">
        <v>0.01</v>
      </c>
      <c r="C631" s="17">
        <v>50</v>
      </c>
      <c r="D631" s="7"/>
      <c r="E631" s="23">
        <v>0.01</v>
      </c>
      <c r="F631" s="20">
        <v>50</v>
      </c>
      <c r="G631" s="8"/>
      <c r="H631" s="9"/>
      <c r="J631" s="23">
        <v>0.01</v>
      </c>
      <c r="K631" s="20">
        <v>50</v>
      </c>
      <c r="L631" s="8"/>
      <c r="M631" s="9"/>
      <c r="P631" s="32"/>
      <c r="Q631" s="32"/>
    </row>
    <row r="632" spans="1:17">
      <c r="A632" s="16"/>
      <c r="B632" s="21">
        <v>50.01</v>
      </c>
      <c r="C632" s="17">
        <v>150</v>
      </c>
      <c r="D632" s="7"/>
      <c r="E632" s="23">
        <v>50.01</v>
      </c>
      <c r="F632" s="20">
        <v>150</v>
      </c>
      <c r="G632" s="8"/>
      <c r="H632" s="9"/>
      <c r="J632" s="23">
        <v>50.01</v>
      </c>
      <c r="K632" s="20">
        <v>150</v>
      </c>
      <c r="L632" s="8"/>
      <c r="M632" s="9"/>
      <c r="P632" s="32"/>
      <c r="Q632" s="32"/>
    </row>
    <row r="633" spans="1:17">
      <c r="A633" s="16"/>
      <c r="B633" s="21">
        <v>150.01</v>
      </c>
      <c r="C633" s="17">
        <v>500</v>
      </c>
      <c r="D633" s="10"/>
      <c r="E633" s="23">
        <v>150.01</v>
      </c>
      <c r="F633" s="20">
        <v>500</v>
      </c>
      <c r="G633" s="8"/>
      <c r="H633" s="9"/>
      <c r="J633" s="23">
        <v>150.01</v>
      </c>
      <c r="K633" s="20">
        <v>500</v>
      </c>
      <c r="L633" s="8"/>
      <c r="M633" s="9"/>
      <c r="P633" s="32"/>
      <c r="Q633" s="32"/>
    </row>
    <row r="634" spans="1:17">
      <c r="A634" s="16"/>
      <c r="B634" s="21">
        <v>500.01</v>
      </c>
      <c r="C634" s="17">
        <v>2000</v>
      </c>
      <c r="D634" s="7"/>
      <c r="E634" s="23">
        <v>500.01</v>
      </c>
      <c r="F634" s="20">
        <v>2000</v>
      </c>
      <c r="G634" s="8"/>
      <c r="H634" s="9"/>
      <c r="J634" s="23">
        <v>500.01</v>
      </c>
      <c r="K634" s="20">
        <v>2000</v>
      </c>
      <c r="L634" s="8"/>
      <c r="M634" s="9"/>
      <c r="P634" s="32"/>
      <c r="Q634" s="32"/>
    </row>
    <row r="635" spans="1:17">
      <c r="A635" s="18"/>
      <c r="B635" s="21">
        <v>2000.01</v>
      </c>
      <c r="C635" s="17">
        <v>3500</v>
      </c>
      <c r="D635" s="7"/>
      <c r="E635" s="23">
        <v>2000.01</v>
      </c>
      <c r="F635" s="20">
        <v>3500</v>
      </c>
      <c r="G635" s="8"/>
      <c r="H635" s="9"/>
      <c r="J635" s="23">
        <v>2000.01</v>
      </c>
      <c r="K635" s="20">
        <v>3500</v>
      </c>
      <c r="L635" s="8"/>
      <c r="M635" s="9"/>
      <c r="P635" s="32"/>
      <c r="Q635" s="32"/>
    </row>
    <row r="636" spans="1:17">
      <c r="A636" s="18"/>
      <c r="B636" s="21">
        <v>3500.01</v>
      </c>
      <c r="C636" s="17">
        <v>50000</v>
      </c>
      <c r="D636" s="7"/>
      <c r="E636" s="23">
        <v>3500.01</v>
      </c>
      <c r="F636" s="20">
        <v>50000</v>
      </c>
      <c r="G636" s="8"/>
      <c r="H636" s="9"/>
      <c r="J636" s="23">
        <v>3500.01</v>
      </c>
      <c r="K636" s="20">
        <v>50000</v>
      </c>
      <c r="L636" s="8"/>
      <c r="M636" s="9"/>
      <c r="P636" s="32"/>
      <c r="Q636" s="32"/>
    </row>
    <row r="637" spans="1:17">
      <c r="A637" s="18" t="s">
        <v>419</v>
      </c>
      <c r="B637" s="21">
        <v>50000.01</v>
      </c>
      <c r="C637" s="17"/>
      <c r="D637" s="7"/>
      <c r="E637" s="23">
        <v>50000.01</v>
      </c>
      <c r="F637" s="20"/>
      <c r="G637" s="8"/>
      <c r="H637" s="9"/>
      <c r="J637" s="23">
        <v>50000.01</v>
      </c>
      <c r="K637" s="20"/>
      <c r="L637" s="8"/>
      <c r="M637" s="9"/>
      <c r="P637" s="32"/>
      <c r="Q637" s="32"/>
    </row>
    <row r="638" spans="1:17">
      <c r="A638" s="11"/>
      <c r="B638" s="12"/>
      <c r="C638" s="12"/>
      <c r="D638" s="7"/>
      <c r="E638" s="13"/>
      <c r="F638" s="13"/>
      <c r="G638" s="14"/>
      <c r="H638" s="15"/>
      <c r="J638" s="13"/>
      <c r="K638" s="13"/>
      <c r="L638" s="14"/>
      <c r="M638" s="15"/>
    </row>
    <row r="639" spans="1:17">
      <c r="A639" s="5"/>
      <c r="B639" s="12"/>
      <c r="C639" s="12"/>
      <c r="D639" s="7"/>
      <c r="G639" s="7" t="s">
        <v>17</v>
      </c>
      <c r="H639" s="7" t="s">
        <v>416</v>
      </c>
      <c r="L639" s="7" t="s">
        <v>17</v>
      </c>
      <c r="M639" s="7" t="s">
        <v>416</v>
      </c>
      <c r="P639" s="7" t="s">
        <v>417</v>
      </c>
      <c r="Q639" s="7" t="s">
        <v>418</v>
      </c>
    </row>
    <row r="640" spans="1:17">
      <c r="A640" s="16" t="s">
        <v>96</v>
      </c>
      <c r="B640" s="17">
        <v>0</v>
      </c>
      <c r="C640" s="17">
        <v>50000</v>
      </c>
      <c r="D640" s="10"/>
      <c r="E640" s="20">
        <v>0</v>
      </c>
      <c r="F640" s="20">
        <v>50000</v>
      </c>
      <c r="G640" s="8"/>
      <c r="H640" s="9"/>
      <c r="J640" s="20">
        <v>0</v>
      </c>
      <c r="K640" s="20">
        <v>50000</v>
      </c>
      <c r="L640" s="8"/>
      <c r="M640" s="9"/>
      <c r="P640" s="32"/>
      <c r="Q640" s="32"/>
    </row>
    <row r="641" spans="1:17">
      <c r="A641" s="16"/>
      <c r="B641" s="21">
        <v>50000.01</v>
      </c>
      <c r="C641" s="17">
        <v>300000</v>
      </c>
      <c r="D641" s="10"/>
      <c r="E641" s="23">
        <v>50000.01</v>
      </c>
      <c r="F641" s="20">
        <v>300000</v>
      </c>
      <c r="G641" s="8"/>
      <c r="H641" s="9"/>
      <c r="J641" s="23">
        <v>50000.01</v>
      </c>
      <c r="K641" s="20">
        <v>300000</v>
      </c>
      <c r="L641" s="8"/>
      <c r="M641" s="9"/>
      <c r="P641" s="32"/>
      <c r="Q641" s="32"/>
    </row>
    <row r="642" spans="1:17">
      <c r="A642" s="16"/>
      <c r="B642" s="21">
        <v>300000.01</v>
      </c>
      <c r="C642" s="17">
        <v>500000</v>
      </c>
      <c r="D642" s="10"/>
      <c r="E642" s="23">
        <v>300000.01</v>
      </c>
      <c r="F642" s="20">
        <v>500000</v>
      </c>
      <c r="G642" s="8"/>
      <c r="H642" s="9"/>
      <c r="J642" s="23">
        <v>300000.01</v>
      </c>
      <c r="K642" s="20">
        <v>500000</v>
      </c>
      <c r="L642" s="8"/>
      <c r="M642" s="9"/>
      <c r="P642" s="32"/>
      <c r="Q642" s="32"/>
    </row>
    <row r="643" spans="1:17">
      <c r="A643" s="16"/>
      <c r="B643" s="21">
        <v>500000.01</v>
      </c>
      <c r="C643" s="17">
        <v>1000000</v>
      </c>
      <c r="D643" s="10"/>
      <c r="E643" s="23">
        <v>500000.01</v>
      </c>
      <c r="F643" s="20">
        <v>1000000</v>
      </c>
      <c r="G643" s="8"/>
      <c r="H643" s="9"/>
      <c r="J643" s="23">
        <v>500000.01</v>
      </c>
      <c r="K643" s="20">
        <v>1000000</v>
      </c>
      <c r="L643" s="8"/>
      <c r="M643" s="9"/>
      <c r="P643" s="32"/>
      <c r="Q643" s="32"/>
    </row>
    <row r="644" spans="1:17">
      <c r="A644" s="16"/>
      <c r="B644" s="21">
        <v>1000000.01</v>
      </c>
      <c r="C644" s="17">
        <v>2000000</v>
      </c>
      <c r="D644" s="10"/>
      <c r="E644" s="23">
        <v>1000000.01</v>
      </c>
      <c r="F644" s="20">
        <v>2000000</v>
      </c>
      <c r="G644" s="8"/>
      <c r="H644" s="9"/>
      <c r="J644" s="23">
        <v>1000000.01</v>
      </c>
      <c r="K644" s="20">
        <v>2000000</v>
      </c>
      <c r="L644" s="8"/>
      <c r="M644" s="9"/>
      <c r="P644" s="32"/>
      <c r="Q644" s="32"/>
    </row>
    <row r="645" spans="1:17">
      <c r="A645" s="18" t="s">
        <v>419</v>
      </c>
      <c r="B645" s="21">
        <v>2000000.01</v>
      </c>
      <c r="C645" s="17"/>
      <c r="D645" s="10"/>
      <c r="E645" s="23">
        <v>2000000.01</v>
      </c>
      <c r="F645" s="20"/>
      <c r="G645" s="8"/>
      <c r="H645" s="9"/>
      <c r="J645" s="23">
        <v>2000000.01</v>
      </c>
      <c r="K645" s="20"/>
      <c r="L645" s="8"/>
      <c r="M645" s="9"/>
      <c r="P645" s="32"/>
      <c r="Q645" s="32"/>
    </row>
    <row r="647" spans="1:17">
      <c r="L647" s="7" t="s">
        <v>17</v>
      </c>
      <c r="M647" s="7" t="s">
        <v>416</v>
      </c>
      <c r="P647" s="7" t="s">
        <v>417</v>
      </c>
      <c r="Q647" s="7" t="s">
        <v>418</v>
      </c>
    </row>
    <row r="648" spans="1:17">
      <c r="A648" s="16" t="s">
        <v>97</v>
      </c>
      <c r="B648" s="247" t="s">
        <v>420</v>
      </c>
      <c r="C648" s="247"/>
      <c r="E648" s="251" t="s">
        <v>420</v>
      </c>
      <c r="F648" s="251"/>
      <c r="G648" s="8"/>
      <c r="H648" s="32"/>
      <c r="J648" s="257" t="s">
        <v>420</v>
      </c>
      <c r="K648" s="258"/>
      <c r="L648" s="8"/>
      <c r="M648" s="32"/>
      <c r="P648" s="32"/>
      <c r="Q648" s="32"/>
    </row>
    <row r="649" spans="1:17">
      <c r="A649" t="s">
        <v>421</v>
      </c>
      <c r="B649" s="42"/>
      <c r="C649" s="42"/>
      <c r="E649" s="30"/>
      <c r="F649" s="30"/>
      <c r="G649" s="14"/>
      <c r="J649" s="30"/>
      <c r="K649" s="30"/>
      <c r="L649" s="14"/>
    </row>
    <row r="650" spans="1:17">
      <c r="A650" s="5"/>
      <c r="B650" s="42"/>
      <c r="C650" s="42"/>
      <c r="E650" s="30"/>
      <c r="F650" s="30"/>
      <c r="G650" s="14"/>
      <c r="J650" s="30"/>
      <c r="K650" s="30"/>
      <c r="L650" s="14"/>
    </row>
    <row r="651" spans="1:17">
      <c r="E651" s="25" t="s">
        <v>522</v>
      </c>
    </row>
    <row r="652" spans="1:17">
      <c r="A652" s="5" t="s">
        <v>20</v>
      </c>
      <c r="B652" s="248" t="s">
        <v>523</v>
      </c>
      <c r="C652" s="248"/>
      <c r="D652" s="248"/>
    </row>
    <row r="653" spans="1:17">
      <c r="A653" t="s">
        <v>414</v>
      </c>
      <c r="B653" t="s">
        <v>524</v>
      </c>
      <c r="D653" s="6" t="s">
        <v>415</v>
      </c>
      <c r="E653" s="252" t="s">
        <v>521</v>
      </c>
      <c r="F653" s="252"/>
      <c r="G653" s="7" t="s">
        <v>17</v>
      </c>
      <c r="H653" s="7" t="s">
        <v>416</v>
      </c>
      <c r="J653" s="252"/>
      <c r="K653" s="252"/>
      <c r="L653" s="7" t="s">
        <v>17</v>
      </c>
      <c r="M653" s="7" t="s">
        <v>416</v>
      </c>
      <c r="P653" s="7" t="s">
        <v>417</v>
      </c>
      <c r="Q653" s="7" t="s">
        <v>418</v>
      </c>
    </row>
    <row r="654" spans="1:17">
      <c r="A654" s="16" t="s">
        <v>93</v>
      </c>
      <c r="B654" s="17">
        <v>0</v>
      </c>
      <c r="C654" s="17">
        <v>1</v>
      </c>
      <c r="D654" s="7"/>
      <c r="E654" s="20">
        <v>0</v>
      </c>
      <c r="F654" s="20">
        <v>1</v>
      </c>
      <c r="G654" s="8"/>
      <c r="H654" s="9"/>
      <c r="J654" s="20">
        <v>0</v>
      </c>
      <c r="K654" s="20">
        <v>1</v>
      </c>
      <c r="L654" s="8"/>
      <c r="M654" s="9"/>
      <c r="P654" s="32"/>
      <c r="Q654" s="32"/>
    </row>
    <row r="655" spans="1:17">
      <c r="A655" s="16"/>
      <c r="B655" s="21">
        <v>1.01</v>
      </c>
      <c r="C655" s="17">
        <v>3</v>
      </c>
      <c r="D655" s="7"/>
      <c r="E655" s="23">
        <v>1.01</v>
      </c>
      <c r="F655" s="20">
        <v>3</v>
      </c>
      <c r="G655" s="8"/>
      <c r="H655" s="9"/>
      <c r="J655" s="23">
        <v>1.01</v>
      </c>
      <c r="K655" s="20">
        <v>3</v>
      </c>
      <c r="L655" s="8"/>
      <c r="M655" s="9"/>
      <c r="P655" s="32"/>
      <c r="Q655" s="32"/>
    </row>
    <row r="656" spans="1:17">
      <c r="A656" s="16"/>
      <c r="B656" s="21">
        <v>3.01</v>
      </c>
      <c r="C656" s="17">
        <v>7</v>
      </c>
      <c r="D656" s="10"/>
      <c r="E656" s="23">
        <v>3.01</v>
      </c>
      <c r="F656" s="20">
        <v>7</v>
      </c>
      <c r="G656" s="8"/>
      <c r="H656" s="9"/>
      <c r="J656" s="23">
        <v>3.01</v>
      </c>
      <c r="K656" s="20">
        <v>7</v>
      </c>
      <c r="L656" s="8"/>
      <c r="M656" s="9"/>
      <c r="P656" s="32"/>
      <c r="Q656" s="32"/>
    </row>
    <row r="657" spans="1:17">
      <c r="A657" s="18"/>
      <c r="B657" s="21">
        <v>7.01</v>
      </c>
      <c r="C657" s="17">
        <v>14</v>
      </c>
      <c r="D657" s="7"/>
      <c r="E657" s="23">
        <v>7.01</v>
      </c>
      <c r="F657" s="20">
        <v>14</v>
      </c>
      <c r="G657" s="8"/>
      <c r="H657" s="9"/>
      <c r="J657" s="23">
        <v>7.01</v>
      </c>
      <c r="K657" s="20">
        <v>14</v>
      </c>
      <c r="L657" s="8"/>
      <c r="M657" s="9"/>
      <c r="P657" s="32"/>
      <c r="Q657" s="32"/>
    </row>
    <row r="658" spans="1:17">
      <c r="A658" s="18"/>
      <c r="B658" s="21">
        <v>14.01</v>
      </c>
      <c r="C658" s="17">
        <v>34</v>
      </c>
      <c r="D658" s="7"/>
      <c r="E658" s="23">
        <v>14.01</v>
      </c>
      <c r="F658" s="20">
        <v>34</v>
      </c>
      <c r="G658" s="8"/>
      <c r="H658" s="9"/>
      <c r="J658" s="23">
        <v>14.01</v>
      </c>
      <c r="K658" s="20">
        <v>34</v>
      </c>
      <c r="L658" s="8"/>
      <c r="M658" s="9"/>
      <c r="P658" s="32"/>
      <c r="Q658" s="32"/>
    </row>
    <row r="659" spans="1:17">
      <c r="A659" s="18"/>
      <c r="B659" s="21">
        <v>34.01</v>
      </c>
      <c r="C659" s="17">
        <v>600</v>
      </c>
      <c r="D659" s="7"/>
      <c r="E659" s="23">
        <v>34.01</v>
      </c>
      <c r="F659" s="20">
        <v>600</v>
      </c>
      <c r="G659" s="8"/>
      <c r="H659" s="9"/>
      <c r="J659" s="23">
        <v>34.01</v>
      </c>
      <c r="K659" s="20">
        <v>600</v>
      </c>
      <c r="L659" s="8"/>
      <c r="M659" s="9"/>
      <c r="P659" s="32"/>
      <c r="Q659" s="32"/>
    </row>
    <row r="660" spans="1:17">
      <c r="A660" s="18"/>
      <c r="B660" s="21">
        <v>600.01</v>
      </c>
      <c r="C660" s="17">
        <v>1000</v>
      </c>
      <c r="D660" s="7"/>
      <c r="E660" s="23">
        <v>600.01</v>
      </c>
      <c r="F660" s="20">
        <v>1000</v>
      </c>
      <c r="G660" s="8"/>
      <c r="H660" s="9"/>
      <c r="J660" s="23">
        <v>600.01</v>
      </c>
      <c r="K660" s="20">
        <v>1000</v>
      </c>
      <c r="L660" s="8"/>
      <c r="M660" s="9"/>
      <c r="P660" s="32"/>
      <c r="Q660" s="32"/>
    </row>
    <row r="661" spans="1:17">
      <c r="A661" s="22" t="s">
        <v>430</v>
      </c>
      <c r="B661" s="21">
        <v>1000.01</v>
      </c>
      <c r="C661" s="17"/>
      <c r="D661" s="7"/>
      <c r="E661" s="23">
        <v>1000.01</v>
      </c>
      <c r="F661" s="20"/>
      <c r="G661" s="8"/>
      <c r="H661" s="9"/>
      <c r="J661" s="23">
        <v>1000.01</v>
      </c>
      <c r="K661" s="20"/>
      <c r="L661" s="8"/>
      <c r="M661" s="9"/>
      <c r="P661" s="32"/>
      <c r="Q661" s="32"/>
    </row>
    <row r="662" spans="1:17">
      <c r="A662" s="11"/>
      <c r="B662" s="12"/>
      <c r="C662" s="12"/>
      <c r="D662" s="7"/>
    </row>
    <row r="663" spans="1:17">
      <c r="A663" s="5"/>
      <c r="B663" s="12"/>
      <c r="C663" s="12"/>
      <c r="D663" s="7"/>
      <c r="G663" s="7" t="s">
        <v>17</v>
      </c>
      <c r="H663" s="7" t="s">
        <v>416</v>
      </c>
      <c r="L663" s="7" t="s">
        <v>17</v>
      </c>
      <c r="M663" s="7" t="s">
        <v>416</v>
      </c>
      <c r="P663" s="7" t="s">
        <v>417</v>
      </c>
      <c r="Q663" s="7" t="s">
        <v>418</v>
      </c>
    </row>
    <row r="664" spans="1:17">
      <c r="A664" s="16" t="s">
        <v>95</v>
      </c>
      <c r="B664" s="17">
        <v>0</v>
      </c>
      <c r="C664" s="17">
        <v>0</v>
      </c>
      <c r="D664" s="7"/>
      <c r="E664" s="20">
        <v>0</v>
      </c>
      <c r="F664" s="20">
        <v>0</v>
      </c>
      <c r="G664" s="8"/>
      <c r="H664" s="9"/>
      <c r="J664" s="20">
        <v>0</v>
      </c>
      <c r="K664" s="20">
        <v>0</v>
      </c>
      <c r="L664" s="8"/>
      <c r="M664" s="9"/>
      <c r="P664" s="32"/>
      <c r="Q664" s="32"/>
    </row>
    <row r="665" spans="1:17">
      <c r="A665" s="16"/>
      <c r="B665" s="21">
        <v>0.01</v>
      </c>
      <c r="C665" s="17">
        <v>50</v>
      </c>
      <c r="D665" s="7"/>
      <c r="E665" s="23">
        <v>0.01</v>
      </c>
      <c r="F665" s="20">
        <v>50</v>
      </c>
      <c r="G665" s="8"/>
      <c r="H665" s="9"/>
      <c r="J665" s="23">
        <v>0.01</v>
      </c>
      <c r="K665" s="20">
        <v>50</v>
      </c>
      <c r="L665" s="8"/>
      <c r="M665" s="9"/>
      <c r="P665" s="32"/>
      <c r="Q665" s="32"/>
    </row>
    <row r="666" spans="1:17">
      <c r="A666" s="16"/>
      <c r="B666" s="21">
        <v>50.01</v>
      </c>
      <c r="C666" s="17">
        <v>150</v>
      </c>
      <c r="D666" s="7"/>
      <c r="E666" s="23">
        <v>50.01</v>
      </c>
      <c r="F666" s="20">
        <v>150</v>
      </c>
      <c r="G666" s="8"/>
      <c r="H666" s="9"/>
      <c r="J666" s="23">
        <v>50.01</v>
      </c>
      <c r="K666" s="20">
        <v>150</v>
      </c>
      <c r="L666" s="8"/>
      <c r="M666" s="9"/>
      <c r="P666" s="32"/>
      <c r="Q666" s="32"/>
    </row>
    <row r="667" spans="1:17">
      <c r="A667" s="16"/>
      <c r="B667" s="21">
        <v>150.01</v>
      </c>
      <c r="C667" s="17">
        <v>500</v>
      </c>
      <c r="D667" s="10"/>
      <c r="E667" s="23">
        <v>150.01</v>
      </c>
      <c r="F667" s="20">
        <v>500</v>
      </c>
      <c r="G667" s="8"/>
      <c r="H667" s="9"/>
      <c r="J667" s="23">
        <v>150.01</v>
      </c>
      <c r="K667" s="20">
        <v>500</v>
      </c>
      <c r="L667" s="8"/>
      <c r="M667" s="9"/>
      <c r="P667" s="32"/>
      <c r="Q667" s="32"/>
    </row>
    <row r="668" spans="1:17">
      <c r="A668" s="16"/>
      <c r="B668" s="21">
        <v>500.01</v>
      </c>
      <c r="C668" s="17">
        <v>2000</v>
      </c>
      <c r="D668" s="7"/>
      <c r="E668" s="23">
        <v>500.01</v>
      </c>
      <c r="F668" s="20">
        <v>2000</v>
      </c>
      <c r="G668" s="8"/>
      <c r="H668" s="9"/>
      <c r="J668" s="23">
        <v>500.01</v>
      </c>
      <c r="K668" s="20">
        <v>2000</v>
      </c>
      <c r="L668" s="8"/>
      <c r="M668" s="9"/>
      <c r="P668" s="32"/>
      <c r="Q668" s="32"/>
    </row>
    <row r="669" spans="1:17">
      <c r="A669" s="18"/>
      <c r="B669" s="21">
        <v>2000.01</v>
      </c>
      <c r="C669" s="17">
        <v>3500</v>
      </c>
      <c r="D669" s="7"/>
      <c r="E669" s="23">
        <v>2000.01</v>
      </c>
      <c r="F669" s="20">
        <v>3500</v>
      </c>
      <c r="G669" s="8"/>
      <c r="H669" s="9"/>
      <c r="J669" s="23">
        <v>2000.01</v>
      </c>
      <c r="K669" s="20">
        <v>3500</v>
      </c>
      <c r="L669" s="8"/>
      <c r="M669" s="9"/>
      <c r="P669" s="32"/>
      <c r="Q669" s="32"/>
    </row>
    <row r="670" spans="1:17">
      <c r="A670" s="18"/>
      <c r="B670" s="21">
        <v>3500.01</v>
      </c>
      <c r="C670" s="17">
        <v>50000</v>
      </c>
      <c r="D670" s="7"/>
      <c r="E670" s="23">
        <v>3500.01</v>
      </c>
      <c r="F670" s="20">
        <v>50000</v>
      </c>
      <c r="G670" s="8"/>
      <c r="H670" s="9"/>
      <c r="J670" s="23">
        <v>3500.01</v>
      </c>
      <c r="K670" s="20">
        <v>50000</v>
      </c>
      <c r="L670" s="8"/>
      <c r="M670" s="9"/>
      <c r="P670" s="32"/>
      <c r="Q670" s="32"/>
    </row>
    <row r="671" spans="1:17">
      <c r="A671" s="18" t="s">
        <v>419</v>
      </c>
      <c r="B671" s="21">
        <v>50000.01</v>
      </c>
      <c r="C671" s="17"/>
      <c r="D671" s="7"/>
      <c r="E671" s="23">
        <v>50000.01</v>
      </c>
      <c r="F671" s="20"/>
      <c r="G671" s="8"/>
      <c r="H671" s="9"/>
      <c r="J671" s="23">
        <v>50000.01</v>
      </c>
      <c r="K671" s="20"/>
      <c r="L671" s="8"/>
      <c r="M671" s="9"/>
      <c r="P671" s="32"/>
      <c r="Q671" s="32"/>
    </row>
    <row r="672" spans="1:17">
      <c r="A672" s="11"/>
      <c r="B672" s="12"/>
      <c r="C672" s="12"/>
      <c r="D672" s="7"/>
      <c r="E672" s="13"/>
      <c r="F672" s="13"/>
      <c r="G672" s="14"/>
      <c r="H672" s="15"/>
      <c r="J672" s="13"/>
      <c r="K672" s="13"/>
      <c r="L672" s="14"/>
      <c r="M672" s="15"/>
    </row>
    <row r="673" spans="1:17">
      <c r="A673" s="5"/>
      <c r="B673" s="12"/>
      <c r="C673" s="12"/>
      <c r="D673" s="7"/>
      <c r="G673" s="7" t="s">
        <v>17</v>
      </c>
      <c r="H673" s="7" t="s">
        <v>416</v>
      </c>
      <c r="L673" s="7" t="s">
        <v>17</v>
      </c>
      <c r="M673" s="7" t="s">
        <v>416</v>
      </c>
      <c r="P673" s="7" t="s">
        <v>417</v>
      </c>
      <c r="Q673" s="7" t="s">
        <v>418</v>
      </c>
    </row>
    <row r="674" spans="1:17">
      <c r="A674" s="16" t="s">
        <v>96</v>
      </c>
      <c r="B674" s="17">
        <v>0</v>
      </c>
      <c r="C674" s="17">
        <v>50000</v>
      </c>
      <c r="D674" s="10"/>
      <c r="E674" s="20">
        <v>0</v>
      </c>
      <c r="F674" s="20">
        <v>50000</v>
      </c>
      <c r="G674" s="8"/>
      <c r="H674" s="9"/>
      <c r="J674" s="20">
        <v>0</v>
      </c>
      <c r="K674" s="20">
        <v>50000</v>
      </c>
      <c r="L674" s="8"/>
      <c r="M674" s="9"/>
      <c r="P674" s="32"/>
      <c r="Q674" s="32"/>
    </row>
    <row r="675" spans="1:17">
      <c r="A675" s="16"/>
      <c r="B675" s="21">
        <v>50000.01</v>
      </c>
      <c r="C675" s="17">
        <v>300000</v>
      </c>
      <c r="D675" s="10"/>
      <c r="E675" s="23">
        <v>50000.01</v>
      </c>
      <c r="F675" s="20">
        <v>300000</v>
      </c>
      <c r="G675" s="8"/>
      <c r="H675" s="9"/>
      <c r="J675" s="23">
        <v>50000.01</v>
      </c>
      <c r="K675" s="20">
        <v>300000</v>
      </c>
      <c r="L675" s="8"/>
      <c r="M675" s="9"/>
      <c r="P675" s="32"/>
      <c r="Q675" s="32"/>
    </row>
    <row r="676" spans="1:17">
      <c r="A676" s="16"/>
      <c r="B676" s="21">
        <v>300000.01</v>
      </c>
      <c r="C676" s="17">
        <v>500000</v>
      </c>
      <c r="D676" s="10"/>
      <c r="E676" s="23">
        <v>300000.01</v>
      </c>
      <c r="F676" s="20">
        <v>500000</v>
      </c>
      <c r="G676" s="8"/>
      <c r="H676" s="9"/>
      <c r="J676" s="23">
        <v>300000.01</v>
      </c>
      <c r="K676" s="20">
        <v>500000</v>
      </c>
      <c r="L676" s="8"/>
      <c r="M676" s="9"/>
      <c r="P676" s="32"/>
      <c r="Q676" s="32"/>
    </row>
    <row r="677" spans="1:17">
      <c r="A677" s="16"/>
      <c r="B677" s="21">
        <v>500000.01</v>
      </c>
      <c r="C677" s="17">
        <v>1000000</v>
      </c>
      <c r="D677" s="10"/>
      <c r="E677" s="23">
        <v>500000.01</v>
      </c>
      <c r="F677" s="20">
        <v>1000000</v>
      </c>
      <c r="G677" s="8"/>
      <c r="H677" s="9"/>
      <c r="J677" s="23">
        <v>500000.01</v>
      </c>
      <c r="K677" s="20">
        <v>1000000</v>
      </c>
      <c r="L677" s="8"/>
      <c r="M677" s="9"/>
      <c r="P677" s="32"/>
      <c r="Q677" s="32"/>
    </row>
    <row r="678" spans="1:17">
      <c r="A678" s="16"/>
      <c r="B678" s="21">
        <v>1000000.01</v>
      </c>
      <c r="C678" s="17">
        <v>2000000</v>
      </c>
      <c r="D678" s="10"/>
      <c r="E678" s="23">
        <v>1000000.01</v>
      </c>
      <c r="F678" s="20">
        <v>2000000</v>
      </c>
      <c r="G678" s="8"/>
      <c r="H678" s="9"/>
      <c r="J678" s="23">
        <v>1000000.01</v>
      </c>
      <c r="K678" s="20">
        <v>2000000</v>
      </c>
      <c r="L678" s="8"/>
      <c r="M678" s="9"/>
      <c r="P678" s="32"/>
      <c r="Q678" s="32"/>
    </row>
    <row r="679" spans="1:17">
      <c r="A679" s="18" t="s">
        <v>419</v>
      </c>
      <c r="B679" s="21">
        <v>2000000.01</v>
      </c>
      <c r="C679" s="17"/>
      <c r="D679" s="10"/>
      <c r="E679" s="23">
        <v>2000000.01</v>
      </c>
      <c r="F679" s="20"/>
      <c r="G679" s="8"/>
      <c r="H679" s="9"/>
      <c r="J679" s="23">
        <v>2000000.01</v>
      </c>
      <c r="K679" s="20"/>
      <c r="L679" s="8"/>
      <c r="M679" s="9"/>
      <c r="P679" s="32"/>
      <c r="Q679" s="32"/>
    </row>
    <row r="681" spans="1:17">
      <c r="L681" s="7" t="s">
        <v>17</v>
      </c>
      <c r="M681" s="7" t="s">
        <v>416</v>
      </c>
      <c r="P681" s="7" t="s">
        <v>417</v>
      </c>
      <c r="Q681" s="7" t="s">
        <v>418</v>
      </c>
    </row>
    <row r="682" spans="1:17">
      <c r="A682" s="16" t="s">
        <v>97</v>
      </c>
      <c r="B682" s="247" t="s">
        <v>420</v>
      </c>
      <c r="C682" s="247"/>
      <c r="E682" s="251" t="s">
        <v>420</v>
      </c>
      <c r="F682" s="251"/>
      <c r="G682" s="8"/>
      <c r="H682" s="32"/>
      <c r="J682" s="257" t="s">
        <v>420</v>
      </c>
      <c r="K682" s="258"/>
      <c r="L682" s="8"/>
      <c r="M682" s="32"/>
      <c r="P682" s="32"/>
      <c r="Q682" s="32"/>
    </row>
    <row r="684" spans="1:17">
      <c r="A684" s="5" t="s">
        <v>20</v>
      </c>
      <c r="B684" s="248" t="s">
        <v>525</v>
      </c>
      <c r="C684" s="248"/>
      <c r="D684" s="248"/>
    </row>
    <row r="685" spans="1:17">
      <c r="A685" t="s">
        <v>414</v>
      </c>
      <c r="B685" t="s">
        <v>526</v>
      </c>
      <c r="D685" s="6" t="s">
        <v>415</v>
      </c>
      <c r="E685" s="252" t="s">
        <v>521</v>
      </c>
      <c r="F685" s="252"/>
      <c r="G685" s="7" t="s">
        <v>17</v>
      </c>
      <c r="H685" s="7" t="s">
        <v>416</v>
      </c>
      <c r="L685" s="7" t="s">
        <v>17</v>
      </c>
      <c r="M685" s="7" t="s">
        <v>416</v>
      </c>
      <c r="P685" s="7" t="s">
        <v>417</v>
      </c>
      <c r="Q685" s="7" t="s">
        <v>418</v>
      </c>
    </row>
    <row r="686" spans="1:17">
      <c r="A686" s="16" t="s">
        <v>93</v>
      </c>
      <c r="B686" s="17">
        <v>0</v>
      </c>
      <c r="C686" s="17">
        <v>1</v>
      </c>
      <c r="D686" s="7"/>
      <c r="E686" s="20">
        <v>0</v>
      </c>
      <c r="F686" s="20">
        <v>1</v>
      </c>
      <c r="G686" s="8"/>
      <c r="H686" s="9"/>
      <c r="J686" s="20">
        <v>0</v>
      </c>
      <c r="K686" s="20">
        <v>1</v>
      </c>
      <c r="L686" s="8"/>
      <c r="M686" s="9"/>
      <c r="P686" s="32"/>
      <c r="Q686" s="32"/>
    </row>
    <row r="687" spans="1:17">
      <c r="A687" s="16"/>
      <c r="B687" s="21">
        <v>1.01</v>
      </c>
      <c r="C687" s="17">
        <v>3</v>
      </c>
      <c r="D687" s="7"/>
      <c r="E687" s="23">
        <v>1.01</v>
      </c>
      <c r="F687" s="20">
        <v>3</v>
      </c>
      <c r="G687" s="8"/>
      <c r="H687" s="9"/>
      <c r="J687" s="23">
        <v>1.01</v>
      </c>
      <c r="K687" s="20">
        <v>3</v>
      </c>
      <c r="L687" s="8"/>
      <c r="M687" s="9"/>
      <c r="P687" s="32"/>
      <c r="Q687" s="32"/>
    </row>
    <row r="688" spans="1:17">
      <c r="A688" s="16"/>
      <c r="B688" s="21">
        <v>3.01</v>
      </c>
      <c r="C688" s="17">
        <v>7</v>
      </c>
      <c r="D688" s="10"/>
      <c r="E688" s="23">
        <v>3.01</v>
      </c>
      <c r="F688" s="20">
        <v>7</v>
      </c>
      <c r="G688" s="8"/>
      <c r="H688" s="9"/>
      <c r="J688" s="23">
        <v>3.01</v>
      </c>
      <c r="K688" s="20">
        <v>7</v>
      </c>
      <c r="L688" s="8"/>
      <c r="M688" s="9"/>
      <c r="P688" s="32"/>
      <c r="Q688" s="32"/>
    </row>
    <row r="689" spans="1:17">
      <c r="A689" s="18"/>
      <c r="B689" s="21">
        <v>7.01</v>
      </c>
      <c r="C689" s="17">
        <v>14</v>
      </c>
      <c r="D689" s="7"/>
      <c r="E689" s="23">
        <v>7.01</v>
      </c>
      <c r="F689" s="20">
        <v>14</v>
      </c>
      <c r="G689" s="8"/>
      <c r="H689" s="9"/>
      <c r="J689" s="23">
        <v>7.01</v>
      </c>
      <c r="K689" s="20">
        <v>14</v>
      </c>
      <c r="L689" s="8"/>
      <c r="M689" s="9"/>
      <c r="P689" s="32"/>
      <c r="Q689" s="32"/>
    </row>
    <row r="690" spans="1:17">
      <c r="A690" s="18"/>
      <c r="B690" s="21">
        <v>14.01</v>
      </c>
      <c r="C690" s="17">
        <v>34</v>
      </c>
      <c r="D690" s="7"/>
      <c r="E690" s="23">
        <v>14.01</v>
      </c>
      <c r="F690" s="20">
        <v>34</v>
      </c>
      <c r="G690" s="8"/>
      <c r="H690" s="9"/>
      <c r="J690" s="23">
        <v>14.01</v>
      </c>
      <c r="K690" s="20">
        <v>34</v>
      </c>
      <c r="L690" s="8"/>
      <c r="M690" s="9"/>
      <c r="P690" s="32"/>
      <c r="Q690" s="32"/>
    </row>
    <row r="691" spans="1:17">
      <c r="A691" s="18"/>
      <c r="B691" s="21">
        <v>34.01</v>
      </c>
      <c r="C691" s="17">
        <v>600</v>
      </c>
      <c r="D691" s="7"/>
      <c r="E691" s="23">
        <v>34.01</v>
      </c>
      <c r="F691" s="20">
        <v>600</v>
      </c>
      <c r="G691" s="8"/>
      <c r="H691" s="9"/>
      <c r="J691" s="23">
        <v>34.01</v>
      </c>
      <c r="K691" s="20">
        <v>600</v>
      </c>
      <c r="L691" s="8"/>
      <c r="M691" s="9"/>
      <c r="P691" s="32"/>
      <c r="Q691" s="32"/>
    </row>
    <row r="692" spans="1:17">
      <c r="A692" s="18"/>
      <c r="B692" s="21">
        <v>600.01</v>
      </c>
      <c r="C692" s="17">
        <v>1000</v>
      </c>
      <c r="D692" s="7"/>
      <c r="E692" s="23">
        <v>600.01</v>
      </c>
      <c r="F692" s="20">
        <v>1000</v>
      </c>
      <c r="G692" s="8"/>
      <c r="H692" s="9"/>
      <c r="J692" s="23">
        <v>600.01</v>
      </c>
      <c r="K692" s="20">
        <v>1000</v>
      </c>
      <c r="L692" s="8"/>
      <c r="M692" s="9"/>
      <c r="P692" s="32"/>
      <c r="Q692" s="32"/>
    </row>
    <row r="693" spans="1:17">
      <c r="A693" s="22" t="s">
        <v>430</v>
      </c>
      <c r="B693" s="21">
        <v>1000.01</v>
      </c>
      <c r="C693" s="17"/>
      <c r="D693" s="7"/>
      <c r="E693" s="23">
        <v>1000.01</v>
      </c>
      <c r="F693" s="20"/>
      <c r="G693" s="8"/>
      <c r="H693" s="9"/>
      <c r="J693" s="23">
        <v>1000.01</v>
      </c>
      <c r="K693" s="20"/>
      <c r="L693" s="8"/>
      <c r="M693" s="9"/>
      <c r="P693" s="32"/>
      <c r="Q693" s="32"/>
    </row>
    <row r="694" spans="1:17">
      <c r="A694" s="11"/>
      <c r="B694" s="12"/>
      <c r="C694" s="12"/>
      <c r="D694" s="7"/>
    </row>
    <row r="695" spans="1:17">
      <c r="A695" s="5"/>
      <c r="B695" s="12"/>
      <c r="C695" s="12"/>
      <c r="D695" s="7"/>
      <c r="G695" s="7" t="s">
        <v>17</v>
      </c>
      <c r="H695" s="7" t="s">
        <v>416</v>
      </c>
      <c r="L695" s="7" t="s">
        <v>17</v>
      </c>
      <c r="M695" s="7" t="s">
        <v>416</v>
      </c>
      <c r="P695" s="7" t="s">
        <v>417</v>
      </c>
      <c r="Q695" s="7" t="s">
        <v>418</v>
      </c>
    </row>
    <row r="696" spans="1:17">
      <c r="A696" s="16" t="s">
        <v>95</v>
      </c>
      <c r="B696" s="17">
        <v>0</v>
      </c>
      <c r="C696" s="17">
        <v>0</v>
      </c>
      <c r="D696" s="7"/>
      <c r="E696" s="20">
        <v>0</v>
      </c>
      <c r="F696" s="20">
        <v>0</v>
      </c>
      <c r="G696" s="8"/>
      <c r="H696" s="9"/>
      <c r="J696" s="20">
        <v>0</v>
      </c>
      <c r="K696" s="20">
        <v>0</v>
      </c>
      <c r="L696" s="8"/>
      <c r="M696" s="9"/>
      <c r="P696" s="32"/>
      <c r="Q696" s="32"/>
    </row>
    <row r="697" spans="1:17">
      <c r="A697" s="16"/>
      <c r="B697" s="21">
        <v>0.01</v>
      </c>
      <c r="C697" s="17">
        <v>50</v>
      </c>
      <c r="D697" s="7"/>
      <c r="E697" s="23">
        <v>0.01</v>
      </c>
      <c r="F697" s="20">
        <v>50</v>
      </c>
      <c r="G697" s="8"/>
      <c r="H697" s="9"/>
      <c r="J697" s="23">
        <v>0.01</v>
      </c>
      <c r="K697" s="20">
        <v>50</v>
      </c>
      <c r="L697" s="8"/>
      <c r="M697" s="9"/>
      <c r="P697" s="32"/>
      <c r="Q697" s="32"/>
    </row>
    <row r="698" spans="1:17">
      <c r="A698" s="16"/>
      <c r="B698" s="21">
        <v>50.01</v>
      </c>
      <c r="C698" s="17">
        <v>150</v>
      </c>
      <c r="D698" s="7"/>
      <c r="E698" s="23">
        <v>50.01</v>
      </c>
      <c r="F698" s="20">
        <v>150</v>
      </c>
      <c r="G698" s="8"/>
      <c r="H698" s="9"/>
      <c r="J698" s="23">
        <v>50.01</v>
      </c>
      <c r="K698" s="20">
        <v>150</v>
      </c>
      <c r="L698" s="8"/>
      <c r="M698" s="9"/>
      <c r="P698" s="32"/>
      <c r="Q698" s="32"/>
    </row>
    <row r="699" spans="1:17">
      <c r="A699" s="16"/>
      <c r="B699" s="21">
        <v>150.01</v>
      </c>
      <c r="C699" s="17">
        <v>500</v>
      </c>
      <c r="D699" s="10"/>
      <c r="E699" s="23">
        <v>150.01</v>
      </c>
      <c r="F699" s="20">
        <v>500</v>
      </c>
      <c r="G699" s="8"/>
      <c r="H699" s="9"/>
      <c r="J699" s="23">
        <v>150.01</v>
      </c>
      <c r="K699" s="20">
        <v>500</v>
      </c>
      <c r="L699" s="8"/>
      <c r="M699" s="9"/>
      <c r="P699" s="32"/>
      <c r="Q699" s="32"/>
    </row>
    <row r="700" spans="1:17">
      <c r="A700" s="16"/>
      <c r="B700" s="21">
        <v>500.01</v>
      </c>
      <c r="C700" s="17">
        <v>2000</v>
      </c>
      <c r="D700" s="7"/>
      <c r="E700" s="23">
        <v>500.01</v>
      </c>
      <c r="F700" s="20">
        <v>2000</v>
      </c>
      <c r="G700" s="8"/>
      <c r="H700" s="9"/>
      <c r="J700" s="23">
        <v>500.01</v>
      </c>
      <c r="K700" s="20">
        <v>2000</v>
      </c>
      <c r="L700" s="8"/>
      <c r="M700" s="9"/>
      <c r="P700" s="32"/>
      <c r="Q700" s="32"/>
    </row>
    <row r="701" spans="1:17">
      <c r="A701" s="18"/>
      <c r="B701" s="21">
        <v>2000.01</v>
      </c>
      <c r="C701" s="17">
        <v>3500</v>
      </c>
      <c r="D701" s="7"/>
      <c r="E701" s="23">
        <v>2000.01</v>
      </c>
      <c r="F701" s="20">
        <v>3500</v>
      </c>
      <c r="G701" s="8"/>
      <c r="H701" s="9"/>
      <c r="J701" s="23">
        <v>2000.01</v>
      </c>
      <c r="K701" s="20">
        <v>3500</v>
      </c>
      <c r="L701" s="8"/>
      <c r="M701" s="9"/>
      <c r="P701" s="32"/>
      <c r="Q701" s="32"/>
    </row>
    <row r="702" spans="1:17">
      <c r="A702" s="18"/>
      <c r="B702" s="21">
        <v>3500.01</v>
      </c>
      <c r="C702" s="17">
        <v>50000</v>
      </c>
      <c r="D702" s="7"/>
      <c r="E702" s="23">
        <v>3500.01</v>
      </c>
      <c r="F702" s="20">
        <v>50000</v>
      </c>
      <c r="G702" s="8"/>
      <c r="H702" s="9"/>
      <c r="J702" s="23">
        <v>3500.01</v>
      </c>
      <c r="K702" s="20">
        <v>50000</v>
      </c>
      <c r="L702" s="8"/>
      <c r="M702" s="9"/>
      <c r="P702" s="32"/>
      <c r="Q702" s="32"/>
    </row>
    <row r="703" spans="1:17">
      <c r="A703" s="18" t="s">
        <v>419</v>
      </c>
      <c r="B703" s="21">
        <v>50000.01</v>
      </c>
      <c r="C703" s="17"/>
      <c r="D703" s="7"/>
      <c r="E703" s="23">
        <v>50000.01</v>
      </c>
      <c r="F703" s="20"/>
      <c r="G703" s="8"/>
      <c r="H703" s="9"/>
      <c r="J703" s="23">
        <v>50000.01</v>
      </c>
      <c r="K703" s="20"/>
      <c r="L703" s="8"/>
      <c r="M703" s="9"/>
      <c r="P703" s="32"/>
      <c r="Q703" s="32"/>
    </row>
    <row r="704" spans="1:17">
      <c r="A704" s="11"/>
      <c r="B704" s="12"/>
      <c r="C704" s="12"/>
      <c r="D704" s="7"/>
      <c r="E704" s="13"/>
      <c r="F704" s="13"/>
      <c r="G704" s="14"/>
      <c r="H704" s="15"/>
      <c r="J704" s="13"/>
      <c r="K704" s="13"/>
      <c r="L704" s="14"/>
      <c r="M704" s="15"/>
    </row>
    <row r="705" spans="1:17">
      <c r="A705" s="5"/>
      <c r="B705" s="12"/>
      <c r="C705" s="12"/>
      <c r="D705" s="7"/>
      <c r="G705" s="7" t="s">
        <v>17</v>
      </c>
      <c r="H705" s="7" t="s">
        <v>416</v>
      </c>
      <c r="L705" s="7" t="s">
        <v>17</v>
      </c>
      <c r="M705" s="7" t="s">
        <v>416</v>
      </c>
      <c r="P705" s="7" t="s">
        <v>417</v>
      </c>
      <c r="Q705" s="7" t="s">
        <v>418</v>
      </c>
    </row>
    <row r="706" spans="1:17">
      <c r="A706" s="16" t="s">
        <v>96</v>
      </c>
      <c r="B706" s="17">
        <v>0</v>
      </c>
      <c r="C706" s="17">
        <v>50000</v>
      </c>
      <c r="D706" s="10"/>
      <c r="E706" s="20">
        <v>0</v>
      </c>
      <c r="F706" s="20">
        <v>50000</v>
      </c>
      <c r="G706" s="8"/>
      <c r="H706" s="9"/>
      <c r="J706" s="20">
        <v>0</v>
      </c>
      <c r="K706" s="20">
        <v>50000</v>
      </c>
      <c r="L706" s="8"/>
      <c r="M706" s="9"/>
      <c r="P706" s="32"/>
      <c r="Q706" s="32"/>
    </row>
    <row r="707" spans="1:17">
      <c r="A707" s="16"/>
      <c r="B707" s="21">
        <v>50000.01</v>
      </c>
      <c r="C707" s="17">
        <v>300000</v>
      </c>
      <c r="D707" s="10"/>
      <c r="E707" s="23">
        <v>50000.01</v>
      </c>
      <c r="F707" s="20">
        <v>300000</v>
      </c>
      <c r="G707" s="8"/>
      <c r="H707" s="9"/>
      <c r="J707" s="23">
        <v>50000.01</v>
      </c>
      <c r="K707" s="20">
        <v>300000</v>
      </c>
      <c r="L707" s="8"/>
      <c r="M707" s="9"/>
      <c r="P707" s="32"/>
      <c r="Q707" s="32"/>
    </row>
    <row r="708" spans="1:17">
      <c r="A708" s="16"/>
      <c r="B708" s="21">
        <v>300000.01</v>
      </c>
      <c r="C708" s="17">
        <v>500000</v>
      </c>
      <c r="D708" s="10"/>
      <c r="E708" s="23">
        <v>300000.01</v>
      </c>
      <c r="F708" s="20">
        <v>500000</v>
      </c>
      <c r="G708" s="8"/>
      <c r="H708" s="9"/>
      <c r="J708" s="23">
        <v>300000.01</v>
      </c>
      <c r="K708" s="20">
        <v>500000</v>
      </c>
      <c r="L708" s="8"/>
      <c r="M708" s="9"/>
      <c r="P708" s="32"/>
      <c r="Q708" s="32"/>
    </row>
    <row r="709" spans="1:17">
      <c r="A709" s="16"/>
      <c r="B709" s="21">
        <v>500000.01</v>
      </c>
      <c r="C709" s="17">
        <v>1000000</v>
      </c>
      <c r="D709" s="10"/>
      <c r="E709" s="23">
        <v>500000.01</v>
      </c>
      <c r="F709" s="20">
        <v>1000000</v>
      </c>
      <c r="G709" s="8"/>
      <c r="H709" s="9"/>
      <c r="J709" s="23">
        <v>500000.01</v>
      </c>
      <c r="K709" s="20">
        <v>1000000</v>
      </c>
      <c r="L709" s="8"/>
      <c r="M709" s="9"/>
      <c r="P709" s="32"/>
      <c r="Q709" s="32"/>
    </row>
    <row r="710" spans="1:17">
      <c r="A710" s="16"/>
      <c r="B710" s="21">
        <v>1000000.01</v>
      </c>
      <c r="C710" s="17">
        <v>2000000</v>
      </c>
      <c r="D710" s="10"/>
      <c r="E710" s="23">
        <v>1000000.01</v>
      </c>
      <c r="F710" s="20">
        <v>2000000</v>
      </c>
      <c r="G710" s="8"/>
      <c r="H710" s="9"/>
      <c r="J710" s="23">
        <v>1000000.01</v>
      </c>
      <c r="K710" s="20">
        <v>2000000</v>
      </c>
      <c r="L710" s="8"/>
      <c r="M710" s="9"/>
      <c r="P710" s="32"/>
      <c r="Q710" s="32"/>
    </row>
    <row r="711" spans="1:17">
      <c r="A711" s="18" t="s">
        <v>419</v>
      </c>
      <c r="B711" s="21">
        <v>2000000.01</v>
      </c>
      <c r="C711" s="17"/>
      <c r="D711" s="10"/>
      <c r="E711" s="23">
        <v>2000000.01</v>
      </c>
      <c r="F711" s="20"/>
      <c r="G711" s="8"/>
      <c r="H711" s="9"/>
      <c r="J711" s="23">
        <v>2000000.01</v>
      </c>
      <c r="K711" s="20"/>
      <c r="L711" s="8"/>
      <c r="M711" s="9"/>
      <c r="P711" s="32"/>
      <c r="Q711" s="32"/>
    </row>
    <row r="713" spans="1:17">
      <c r="L713" s="7" t="s">
        <v>17</v>
      </c>
      <c r="M713" s="7" t="s">
        <v>416</v>
      </c>
      <c r="P713" s="7" t="s">
        <v>417</v>
      </c>
      <c r="Q713" s="7" t="s">
        <v>418</v>
      </c>
    </row>
    <row r="714" spans="1:17">
      <c r="A714" s="16" t="s">
        <v>97</v>
      </c>
      <c r="B714" s="247" t="s">
        <v>420</v>
      </c>
      <c r="C714" s="247"/>
      <c r="E714" s="251" t="s">
        <v>420</v>
      </c>
      <c r="F714" s="251"/>
      <c r="G714" s="8"/>
      <c r="H714" s="32"/>
      <c r="J714" s="257" t="s">
        <v>420</v>
      </c>
      <c r="K714" s="258"/>
      <c r="L714" s="8"/>
      <c r="M714" s="32"/>
      <c r="P714" s="32"/>
      <c r="Q714" s="32"/>
    </row>
    <row r="716" spans="1:17">
      <c r="A716" s="5" t="s">
        <v>20</v>
      </c>
      <c r="B716" s="248" t="s">
        <v>527</v>
      </c>
      <c r="C716" s="248"/>
      <c r="D716" s="248"/>
    </row>
    <row r="717" spans="1:17">
      <c r="A717" t="s">
        <v>414</v>
      </c>
      <c r="D717" s="6"/>
      <c r="E717" s="252" t="s">
        <v>521</v>
      </c>
      <c r="F717" s="252"/>
      <c r="G717" s="7" t="s">
        <v>17</v>
      </c>
      <c r="H717" s="7" t="s">
        <v>416</v>
      </c>
      <c r="L717" s="7" t="s">
        <v>17</v>
      </c>
      <c r="M717" s="7" t="s">
        <v>416</v>
      </c>
      <c r="P717" s="7" t="s">
        <v>417</v>
      </c>
      <c r="Q717" s="7" t="s">
        <v>418</v>
      </c>
    </row>
    <row r="718" spans="1:17">
      <c r="A718" s="16" t="s">
        <v>93</v>
      </c>
      <c r="B718" s="17">
        <v>0</v>
      </c>
      <c r="C718" s="17">
        <v>1</v>
      </c>
      <c r="D718" s="7"/>
      <c r="E718" s="20">
        <v>0</v>
      </c>
      <c r="F718" s="20">
        <v>1</v>
      </c>
      <c r="G718" s="8"/>
      <c r="H718" s="9"/>
      <c r="J718" s="20">
        <v>0</v>
      </c>
      <c r="K718" s="20">
        <v>1</v>
      </c>
      <c r="L718" s="8"/>
      <c r="M718" s="9"/>
      <c r="P718" s="32"/>
      <c r="Q718" s="32"/>
    </row>
    <row r="719" spans="1:17">
      <c r="A719" s="16"/>
      <c r="B719" s="21">
        <v>1.01</v>
      </c>
      <c r="C719" s="17">
        <v>3</v>
      </c>
      <c r="D719" s="7"/>
      <c r="E719" s="23">
        <v>1.01</v>
      </c>
      <c r="F719" s="20">
        <v>3</v>
      </c>
      <c r="G719" s="8"/>
      <c r="H719" s="9"/>
      <c r="J719" s="23">
        <v>1.01</v>
      </c>
      <c r="K719" s="20">
        <v>3</v>
      </c>
      <c r="L719" s="8"/>
      <c r="M719" s="9"/>
      <c r="P719" s="32"/>
      <c r="Q719" s="32"/>
    </row>
    <row r="720" spans="1:17">
      <c r="A720" s="16"/>
      <c r="B720" s="21">
        <v>3.01</v>
      </c>
      <c r="C720" s="17">
        <v>7</v>
      </c>
      <c r="D720" s="10"/>
      <c r="E720" s="23">
        <v>3.01</v>
      </c>
      <c r="F720" s="20">
        <v>7</v>
      </c>
      <c r="G720" s="8"/>
      <c r="H720" s="9"/>
      <c r="J720" s="23">
        <v>3.01</v>
      </c>
      <c r="K720" s="20">
        <v>7</v>
      </c>
      <c r="L720" s="8"/>
      <c r="M720" s="9"/>
      <c r="P720" s="32"/>
      <c r="Q720" s="32"/>
    </row>
    <row r="721" spans="1:17">
      <c r="A721" s="18"/>
      <c r="B721" s="21">
        <v>7.01</v>
      </c>
      <c r="C721" s="17">
        <v>14</v>
      </c>
      <c r="D721" s="7"/>
      <c r="E721" s="23">
        <v>7.01</v>
      </c>
      <c r="F721" s="20">
        <v>14</v>
      </c>
      <c r="G721" s="8"/>
      <c r="H721" s="9"/>
      <c r="J721" s="23">
        <v>7.01</v>
      </c>
      <c r="K721" s="20">
        <v>14</v>
      </c>
      <c r="L721" s="8"/>
      <c r="M721" s="9"/>
      <c r="P721" s="32"/>
      <c r="Q721" s="32"/>
    </row>
    <row r="722" spans="1:17">
      <c r="A722" s="18"/>
      <c r="B722" s="21">
        <v>14.01</v>
      </c>
      <c r="C722" s="17">
        <v>34</v>
      </c>
      <c r="D722" s="7"/>
      <c r="E722" s="23">
        <v>14.01</v>
      </c>
      <c r="F722" s="20">
        <v>34</v>
      </c>
      <c r="G722" s="8"/>
      <c r="H722" s="9"/>
      <c r="J722" s="23">
        <v>14.01</v>
      </c>
      <c r="K722" s="20">
        <v>34</v>
      </c>
      <c r="L722" s="8"/>
      <c r="M722" s="9"/>
      <c r="P722" s="32"/>
      <c r="Q722" s="32"/>
    </row>
    <row r="723" spans="1:17">
      <c r="A723" s="18"/>
      <c r="B723" s="21">
        <v>34.01</v>
      </c>
      <c r="C723" s="17">
        <v>600</v>
      </c>
      <c r="D723" s="7"/>
      <c r="E723" s="23">
        <v>34.01</v>
      </c>
      <c r="F723" s="20">
        <v>600</v>
      </c>
      <c r="G723" s="8"/>
      <c r="H723" s="9"/>
      <c r="J723" s="23">
        <v>34.01</v>
      </c>
      <c r="K723" s="20">
        <v>600</v>
      </c>
      <c r="L723" s="8"/>
      <c r="M723" s="9"/>
      <c r="P723" s="32"/>
      <c r="Q723" s="32"/>
    </row>
    <row r="724" spans="1:17">
      <c r="A724" s="18"/>
      <c r="B724" s="21">
        <v>600.01</v>
      </c>
      <c r="C724" s="17">
        <v>1000</v>
      </c>
      <c r="D724" s="7"/>
      <c r="E724" s="23">
        <v>600.01</v>
      </c>
      <c r="F724" s="20">
        <v>1000</v>
      </c>
      <c r="G724" s="8"/>
      <c r="H724" s="9"/>
      <c r="J724" s="23">
        <v>600.01</v>
      </c>
      <c r="K724" s="20">
        <v>1000</v>
      </c>
      <c r="L724" s="8"/>
      <c r="M724" s="9"/>
      <c r="P724" s="32"/>
      <c r="Q724" s="32"/>
    </row>
    <row r="725" spans="1:17">
      <c r="A725" s="22" t="s">
        <v>430</v>
      </c>
      <c r="B725" s="21">
        <v>1000.01</v>
      </c>
      <c r="C725" s="17"/>
      <c r="D725" s="7"/>
      <c r="E725" s="23">
        <v>1000.01</v>
      </c>
      <c r="F725" s="20"/>
      <c r="G725" s="8"/>
      <c r="H725" s="9"/>
      <c r="J725" s="23">
        <v>1000.01</v>
      </c>
      <c r="K725" s="20"/>
      <c r="L725" s="8"/>
      <c r="M725" s="9"/>
      <c r="P725" s="32"/>
      <c r="Q725" s="32"/>
    </row>
    <row r="726" spans="1:17">
      <c r="A726" s="11"/>
      <c r="B726" s="12"/>
      <c r="C726" s="12"/>
      <c r="D726" s="7"/>
    </row>
    <row r="727" spans="1:17">
      <c r="A727" s="5"/>
      <c r="B727" s="12"/>
      <c r="C727" s="12"/>
      <c r="D727" s="7"/>
      <c r="G727" s="7" t="s">
        <v>17</v>
      </c>
      <c r="H727" s="7" t="s">
        <v>416</v>
      </c>
      <c r="L727" s="7" t="s">
        <v>17</v>
      </c>
      <c r="M727" s="7" t="s">
        <v>416</v>
      </c>
      <c r="P727" s="7" t="s">
        <v>417</v>
      </c>
      <c r="Q727" s="7" t="s">
        <v>418</v>
      </c>
    </row>
    <row r="728" spans="1:17">
      <c r="A728" s="16" t="s">
        <v>95</v>
      </c>
      <c r="B728" s="17">
        <v>0</v>
      </c>
      <c r="C728" s="17">
        <v>0</v>
      </c>
      <c r="D728" s="7"/>
      <c r="E728" s="20">
        <v>0</v>
      </c>
      <c r="F728" s="20">
        <v>0</v>
      </c>
      <c r="G728" s="8"/>
      <c r="H728" s="9"/>
      <c r="J728" s="20">
        <v>0</v>
      </c>
      <c r="K728" s="20">
        <v>0</v>
      </c>
      <c r="L728" s="8"/>
      <c r="M728" s="9"/>
      <c r="P728" s="32"/>
      <c r="Q728" s="32"/>
    </row>
    <row r="729" spans="1:17">
      <c r="A729" s="16"/>
      <c r="B729" s="21">
        <v>0.01</v>
      </c>
      <c r="C729" s="17">
        <v>50</v>
      </c>
      <c r="D729" s="7"/>
      <c r="E729" s="23">
        <v>0.01</v>
      </c>
      <c r="F729" s="20">
        <v>50</v>
      </c>
      <c r="G729" s="8"/>
      <c r="H729" s="9"/>
      <c r="J729" s="23">
        <v>0.01</v>
      </c>
      <c r="K729" s="20">
        <v>50</v>
      </c>
      <c r="L729" s="8"/>
      <c r="M729" s="9"/>
      <c r="P729" s="32"/>
      <c r="Q729" s="32"/>
    </row>
    <row r="730" spans="1:17">
      <c r="A730" s="16"/>
      <c r="B730" s="21">
        <v>50.01</v>
      </c>
      <c r="C730" s="17">
        <v>150</v>
      </c>
      <c r="D730" s="7"/>
      <c r="E730" s="23">
        <v>50.01</v>
      </c>
      <c r="F730" s="20">
        <v>150</v>
      </c>
      <c r="G730" s="8"/>
      <c r="H730" s="9"/>
      <c r="J730" s="23">
        <v>50.01</v>
      </c>
      <c r="K730" s="20">
        <v>150</v>
      </c>
      <c r="L730" s="8"/>
      <c r="M730" s="9"/>
      <c r="P730" s="32"/>
      <c r="Q730" s="32"/>
    </row>
    <row r="731" spans="1:17">
      <c r="A731" s="16"/>
      <c r="B731" s="21">
        <v>150.01</v>
      </c>
      <c r="C731" s="17">
        <v>500</v>
      </c>
      <c r="D731" s="10"/>
      <c r="E731" s="23">
        <v>150.01</v>
      </c>
      <c r="F731" s="20">
        <v>500</v>
      </c>
      <c r="G731" s="8"/>
      <c r="H731" s="9"/>
      <c r="J731" s="23">
        <v>150.01</v>
      </c>
      <c r="K731" s="20">
        <v>500</v>
      </c>
      <c r="L731" s="8"/>
      <c r="M731" s="9"/>
      <c r="P731" s="32"/>
      <c r="Q731" s="32"/>
    </row>
    <row r="732" spans="1:17">
      <c r="A732" s="16"/>
      <c r="B732" s="21">
        <v>500.01</v>
      </c>
      <c r="C732" s="17">
        <v>2000</v>
      </c>
      <c r="D732" s="7"/>
      <c r="E732" s="23">
        <v>500.01</v>
      </c>
      <c r="F732" s="20">
        <v>2000</v>
      </c>
      <c r="G732" s="8"/>
      <c r="H732" s="9"/>
      <c r="J732" s="23">
        <v>500.01</v>
      </c>
      <c r="K732" s="20">
        <v>2000</v>
      </c>
      <c r="L732" s="8"/>
      <c r="M732" s="9"/>
      <c r="P732" s="32"/>
      <c r="Q732" s="32"/>
    </row>
    <row r="733" spans="1:17">
      <c r="A733" s="18"/>
      <c r="B733" s="21">
        <v>2000.01</v>
      </c>
      <c r="C733" s="17">
        <v>3500</v>
      </c>
      <c r="D733" s="7"/>
      <c r="E733" s="23">
        <v>2000.01</v>
      </c>
      <c r="F733" s="20">
        <v>3500</v>
      </c>
      <c r="G733" s="8"/>
      <c r="H733" s="9"/>
      <c r="J733" s="23">
        <v>2000.01</v>
      </c>
      <c r="K733" s="20">
        <v>3500</v>
      </c>
      <c r="L733" s="8"/>
      <c r="M733" s="9"/>
      <c r="P733" s="32"/>
      <c r="Q733" s="32"/>
    </row>
    <row r="734" spans="1:17">
      <c r="A734" s="18"/>
      <c r="B734" s="21">
        <v>3500.01</v>
      </c>
      <c r="C734" s="17">
        <v>50000</v>
      </c>
      <c r="D734" s="7"/>
      <c r="E734" s="23">
        <v>3500.01</v>
      </c>
      <c r="F734" s="20">
        <v>50000</v>
      </c>
      <c r="G734" s="8"/>
      <c r="H734" s="9"/>
      <c r="J734" s="23">
        <v>3500.01</v>
      </c>
      <c r="K734" s="20">
        <v>50000</v>
      </c>
      <c r="L734" s="8"/>
      <c r="M734" s="9"/>
      <c r="P734" s="32"/>
      <c r="Q734" s="32"/>
    </row>
    <row r="735" spans="1:17">
      <c r="A735" s="18" t="s">
        <v>419</v>
      </c>
      <c r="B735" s="21">
        <v>50000.01</v>
      </c>
      <c r="C735" s="17"/>
      <c r="D735" s="7"/>
      <c r="E735" s="23">
        <v>50000.01</v>
      </c>
      <c r="F735" s="20"/>
      <c r="G735" s="8"/>
      <c r="H735" s="9"/>
      <c r="J735" s="23">
        <v>50000.01</v>
      </c>
      <c r="K735" s="20"/>
      <c r="L735" s="8"/>
      <c r="M735" s="9"/>
      <c r="P735" s="32"/>
      <c r="Q735" s="32"/>
    </row>
    <row r="736" spans="1:17">
      <c r="A736" s="11"/>
      <c r="B736" s="12"/>
      <c r="C736" s="12"/>
      <c r="D736" s="7"/>
      <c r="E736" s="13"/>
      <c r="F736" s="13"/>
      <c r="G736" s="14"/>
      <c r="H736" s="15"/>
      <c r="J736" s="13"/>
      <c r="K736" s="13"/>
      <c r="L736" s="14"/>
      <c r="M736" s="15"/>
    </row>
    <row r="737" spans="1:17">
      <c r="A737" s="5"/>
      <c r="B737" s="12"/>
      <c r="C737" s="12"/>
      <c r="D737" s="7"/>
      <c r="G737" s="7" t="s">
        <v>17</v>
      </c>
      <c r="H737" s="7" t="s">
        <v>416</v>
      </c>
      <c r="L737" s="7" t="s">
        <v>17</v>
      </c>
      <c r="M737" s="7" t="s">
        <v>416</v>
      </c>
      <c r="P737" s="7" t="s">
        <v>417</v>
      </c>
      <c r="Q737" s="7" t="s">
        <v>418</v>
      </c>
    </row>
    <row r="738" spans="1:17">
      <c r="A738" s="16" t="s">
        <v>96</v>
      </c>
      <c r="B738" s="17">
        <v>0</v>
      </c>
      <c r="C738" s="17">
        <v>50000</v>
      </c>
      <c r="D738" s="10"/>
      <c r="E738" s="20">
        <v>0</v>
      </c>
      <c r="F738" s="20">
        <v>50000</v>
      </c>
      <c r="G738" s="8"/>
      <c r="H738" s="9"/>
      <c r="J738" s="20">
        <v>0</v>
      </c>
      <c r="K738" s="20">
        <v>50000</v>
      </c>
      <c r="L738" s="8"/>
      <c r="M738" s="9"/>
      <c r="P738" s="32"/>
      <c r="Q738" s="32"/>
    </row>
    <row r="739" spans="1:17">
      <c r="A739" s="16"/>
      <c r="B739" s="21">
        <v>50000.01</v>
      </c>
      <c r="C739" s="17">
        <v>300000</v>
      </c>
      <c r="D739" s="10"/>
      <c r="E739" s="23">
        <v>50000.01</v>
      </c>
      <c r="F739" s="20">
        <v>300000</v>
      </c>
      <c r="G739" s="8"/>
      <c r="H739" s="9"/>
      <c r="J739" s="23">
        <v>50000.01</v>
      </c>
      <c r="K739" s="20">
        <v>300000</v>
      </c>
      <c r="L739" s="8"/>
      <c r="M739" s="9"/>
      <c r="P739" s="32"/>
      <c r="Q739" s="32"/>
    </row>
    <row r="740" spans="1:17">
      <c r="A740" s="16"/>
      <c r="B740" s="21">
        <v>300000.01</v>
      </c>
      <c r="C740" s="17">
        <v>500000</v>
      </c>
      <c r="D740" s="10"/>
      <c r="E740" s="23">
        <v>300000.01</v>
      </c>
      <c r="F740" s="20">
        <v>500000</v>
      </c>
      <c r="G740" s="8"/>
      <c r="H740" s="9"/>
      <c r="J740" s="23">
        <v>300000.01</v>
      </c>
      <c r="K740" s="20">
        <v>500000</v>
      </c>
      <c r="L740" s="8"/>
      <c r="M740" s="9"/>
      <c r="P740" s="32"/>
      <c r="Q740" s="32"/>
    </row>
    <row r="741" spans="1:17">
      <c r="A741" s="16"/>
      <c r="B741" s="21">
        <v>500000.01</v>
      </c>
      <c r="C741" s="17">
        <v>1000000</v>
      </c>
      <c r="D741" s="10"/>
      <c r="E741" s="23">
        <v>500000.01</v>
      </c>
      <c r="F741" s="20">
        <v>1000000</v>
      </c>
      <c r="G741" s="8"/>
      <c r="H741" s="9"/>
      <c r="J741" s="23">
        <v>500000.01</v>
      </c>
      <c r="K741" s="20">
        <v>1000000</v>
      </c>
      <c r="L741" s="8"/>
      <c r="M741" s="9"/>
      <c r="P741" s="32"/>
      <c r="Q741" s="32"/>
    </row>
    <row r="742" spans="1:17">
      <c r="A742" s="16"/>
      <c r="B742" s="21">
        <v>1000000.01</v>
      </c>
      <c r="C742" s="17">
        <v>2000000</v>
      </c>
      <c r="D742" s="10"/>
      <c r="E742" s="23">
        <v>1000000.01</v>
      </c>
      <c r="F742" s="20">
        <v>2000000</v>
      </c>
      <c r="G742" s="8"/>
      <c r="H742" s="9"/>
      <c r="J742" s="23">
        <v>1000000.01</v>
      </c>
      <c r="K742" s="20">
        <v>2000000</v>
      </c>
      <c r="L742" s="8"/>
      <c r="M742" s="9"/>
      <c r="P742" s="32"/>
      <c r="Q742" s="32"/>
    </row>
    <row r="743" spans="1:17">
      <c r="A743" s="18" t="s">
        <v>419</v>
      </c>
      <c r="B743" s="21">
        <v>2000000.01</v>
      </c>
      <c r="C743" s="17"/>
      <c r="D743" s="10"/>
      <c r="E743" s="23">
        <v>2000000.01</v>
      </c>
      <c r="F743" s="20"/>
      <c r="G743" s="8"/>
      <c r="H743" s="9"/>
      <c r="J743" s="23">
        <v>2000000.01</v>
      </c>
      <c r="K743" s="20"/>
      <c r="L743" s="8"/>
      <c r="M743" s="9"/>
      <c r="P743" s="32"/>
      <c r="Q743" s="32"/>
    </row>
    <row r="745" spans="1:17">
      <c r="L745" s="7" t="s">
        <v>17</v>
      </c>
      <c r="M745" s="7" t="s">
        <v>416</v>
      </c>
      <c r="P745" s="7" t="s">
        <v>417</v>
      </c>
      <c r="Q745" s="7" t="s">
        <v>418</v>
      </c>
    </row>
    <row r="746" spans="1:17">
      <c r="A746" s="16" t="s">
        <v>97</v>
      </c>
      <c r="B746" s="247" t="s">
        <v>420</v>
      </c>
      <c r="C746" s="247"/>
      <c r="E746" s="251" t="s">
        <v>420</v>
      </c>
      <c r="F746" s="251"/>
      <c r="G746" s="8"/>
      <c r="H746" s="32"/>
      <c r="J746" s="257" t="s">
        <v>420</v>
      </c>
      <c r="K746" s="258"/>
      <c r="L746" s="8"/>
      <c r="M746" s="32"/>
      <c r="P746" s="32"/>
      <c r="Q746" s="32"/>
    </row>
    <row r="747" spans="1:17">
      <c r="E747" s="25" t="s">
        <v>528</v>
      </c>
    </row>
    <row r="748" spans="1:17">
      <c r="A748" s="5" t="s">
        <v>20</v>
      </c>
      <c r="B748" s="248" t="s">
        <v>76</v>
      </c>
      <c r="C748" s="248"/>
      <c r="D748" s="248"/>
      <c r="E748" s="5" t="s">
        <v>512</v>
      </c>
      <c r="N748" s="5" t="s">
        <v>445</v>
      </c>
    </row>
    <row r="749" spans="1:17">
      <c r="A749" t="s">
        <v>414</v>
      </c>
      <c r="D749" s="6" t="s">
        <v>415</v>
      </c>
      <c r="E749" s="255">
        <v>45292</v>
      </c>
      <c r="F749" s="252"/>
      <c r="G749" s="7"/>
      <c r="H749" s="7"/>
      <c r="J749" s="255"/>
      <c r="K749" s="255"/>
      <c r="L749" s="7"/>
      <c r="M749" s="7"/>
      <c r="P749" s="7" t="s">
        <v>417</v>
      </c>
      <c r="Q749" s="7" t="s">
        <v>418</v>
      </c>
    </row>
    <row r="750" spans="1:17">
      <c r="A750" s="16" t="s">
        <v>93</v>
      </c>
      <c r="B750" s="263" t="s">
        <v>529</v>
      </c>
      <c r="C750" s="263"/>
      <c r="D750" s="7"/>
      <c r="E750" s="253" t="s">
        <v>529</v>
      </c>
      <c r="F750" s="254"/>
      <c r="G750" s="249">
        <v>6.7069999999999999</v>
      </c>
      <c r="H750" s="250"/>
      <c r="J750" s="253" t="s">
        <v>529</v>
      </c>
      <c r="K750" s="254"/>
      <c r="L750" s="249">
        <v>5.9833999999999996</v>
      </c>
      <c r="M750" s="250"/>
      <c r="P750" s="32"/>
      <c r="Q750" s="39">
        <f>G750-L750</f>
        <v>0.72360000000000024</v>
      </c>
    </row>
    <row r="751" spans="1:17">
      <c r="A751" s="22" t="s">
        <v>430</v>
      </c>
      <c r="B751" s="267" t="s">
        <v>530</v>
      </c>
      <c r="C751" s="267"/>
      <c r="D751" s="7"/>
      <c r="E751" s="257" t="s">
        <v>530</v>
      </c>
      <c r="F751" s="258"/>
      <c r="G751" s="249">
        <v>3.5255999999999998</v>
      </c>
      <c r="H751" s="250"/>
      <c r="J751" s="257" t="s">
        <v>530</v>
      </c>
      <c r="K751" s="258"/>
      <c r="L751" s="249">
        <v>2.9419</v>
      </c>
      <c r="M751" s="250"/>
      <c r="P751" s="32"/>
      <c r="Q751" s="39">
        <f>G751-L751</f>
        <v>0.58369999999999989</v>
      </c>
    </row>
    <row r="752" spans="1:17">
      <c r="A752" s="11"/>
      <c r="B752" s="12"/>
      <c r="C752" s="12"/>
      <c r="D752" s="7"/>
    </row>
    <row r="753" spans="1:17">
      <c r="A753" t="s">
        <v>414</v>
      </c>
      <c r="B753" s="12"/>
      <c r="C753" s="12"/>
      <c r="D753" s="7"/>
      <c r="G753" s="7" t="s">
        <v>17</v>
      </c>
      <c r="H753" s="7" t="s">
        <v>416</v>
      </c>
      <c r="L753" s="7" t="s">
        <v>17</v>
      </c>
      <c r="M753" s="7" t="s">
        <v>416</v>
      </c>
      <c r="P753" s="7" t="s">
        <v>417</v>
      </c>
      <c r="Q753" s="7" t="s">
        <v>418</v>
      </c>
    </row>
    <row r="754" spans="1:17">
      <c r="A754" s="16" t="s">
        <v>95</v>
      </c>
      <c r="B754" s="17">
        <v>0</v>
      </c>
      <c r="C754" s="17">
        <v>6000</v>
      </c>
      <c r="D754" s="7"/>
      <c r="E754" s="20">
        <v>0</v>
      </c>
      <c r="F754" s="20">
        <v>6000</v>
      </c>
      <c r="G754" s="8">
        <v>3.4396</v>
      </c>
      <c r="H754" s="9"/>
      <c r="J754" s="20">
        <v>0</v>
      </c>
      <c r="K754" s="20">
        <v>6000</v>
      </c>
      <c r="L754" s="8">
        <v>2.8755000000000002</v>
      </c>
      <c r="M754" s="9"/>
      <c r="P754" s="32"/>
      <c r="Q754" s="39">
        <f>G754-L754</f>
        <v>0.56409999999999982</v>
      </c>
    </row>
    <row r="755" spans="1:17">
      <c r="A755" s="16"/>
      <c r="B755" s="21">
        <v>6000.01</v>
      </c>
      <c r="C755" s="17">
        <v>15000</v>
      </c>
      <c r="D755" s="7"/>
      <c r="E755" s="23">
        <v>6000.01</v>
      </c>
      <c r="F755" s="20">
        <v>15000</v>
      </c>
      <c r="G755" s="8">
        <v>3.3266</v>
      </c>
      <c r="H755" s="9"/>
      <c r="J755" s="23">
        <v>6000.01</v>
      </c>
      <c r="K755" s="20">
        <v>15000</v>
      </c>
      <c r="L755" s="8">
        <v>2.7681</v>
      </c>
      <c r="M755" s="9"/>
      <c r="P755" s="32"/>
      <c r="Q755" s="39">
        <f t="shared" ref="Q755:Q763" si="77">G755-L755</f>
        <v>0.5585</v>
      </c>
    </row>
    <row r="756" spans="1:17">
      <c r="A756" s="16"/>
      <c r="B756" s="21">
        <v>15000.01</v>
      </c>
      <c r="C756" s="17">
        <v>30000</v>
      </c>
      <c r="D756" s="7"/>
      <c r="E756" s="23">
        <v>15000.01</v>
      </c>
      <c r="F756" s="20">
        <v>30000</v>
      </c>
      <c r="G756" s="8">
        <v>3.2149999999999999</v>
      </c>
      <c r="H756" s="9"/>
      <c r="J756" s="23">
        <v>15000.01</v>
      </c>
      <c r="K756" s="20">
        <v>30000</v>
      </c>
      <c r="L756" s="8">
        <v>2.6619000000000002</v>
      </c>
      <c r="M756" s="9"/>
      <c r="P756" s="32"/>
      <c r="Q756" s="39">
        <f t="shared" si="77"/>
        <v>0.5530999999999997</v>
      </c>
    </row>
    <row r="757" spans="1:17">
      <c r="A757" s="16"/>
      <c r="B757" s="21">
        <v>30000.01</v>
      </c>
      <c r="C757" s="17">
        <v>60000</v>
      </c>
      <c r="D757" s="10"/>
      <c r="E757" s="23">
        <v>30000.01</v>
      </c>
      <c r="F757" s="20">
        <v>60000</v>
      </c>
      <c r="G757" s="8">
        <v>3.1069</v>
      </c>
      <c r="H757" s="9"/>
      <c r="J757" s="23">
        <v>30000.01</v>
      </c>
      <c r="K757" s="20">
        <v>60000</v>
      </c>
      <c r="L757" s="8">
        <v>2.5590999999999999</v>
      </c>
      <c r="M757" s="9"/>
      <c r="P757" s="32"/>
      <c r="Q757" s="39">
        <f t="shared" si="77"/>
        <v>0.54780000000000006</v>
      </c>
    </row>
    <row r="758" spans="1:17">
      <c r="A758" s="16"/>
      <c r="B758" s="21">
        <v>60000.01</v>
      </c>
      <c r="C758" s="17">
        <v>150000</v>
      </c>
      <c r="D758" s="7"/>
      <c r="E758" s="23">
        <v>60000.01</v>
      </c>
      <c r="F758" s="20">
        <v>150000</v>
      </c>
      <c r="G758" s="8">
        <v>2.9872999999999998</v>
      </c>
      <c r="H758" s="9"/>
      <c r="J758" s="23">
        <v>60000.01</v>
      </c>
      <c r="K758" s="20">
        <v>150000</v>
      </c>
      <c r="L758" s="8">
        <v>2.4453999999999998</v>
      </c>
      <c r="M758" s="9"/>
      <c r="P758" s="32"/>
      <c r="Q758" s="39">
        <f t="shared" si="77"/>
        <v>0.54190000000000005</v>
      </c>
    </row>
    <row r="759" spans="1:17">
      <c r="A759" s="18"/>
      <c r="B759" s="21">
        <v>150000.01</v>
      </c>
      <c r="C759" s="17">
        <v>300000</v>
      </c>
      <c r="D759" s="7"/>
      <c r="E759" s="23">
        <v>150000.01</v>
      </c>
      <c r="F759" s="20">
        <v>300000</v>
      </c>
      <c r="G759" s="8">
        <v>2.8654999999999999</v>
      </c>
      <c r="H759" s="9"/>
      <c r="J759" s="23">
        <v>150000.01</v>
      </c>
      <c r="K759" s="20">
        <v>300000</v>
      </c>
      <c r="L759" s="8">
        <v>2.3294000000000001</v>
      </c>
      <c r="M759" s="9"/>
      <c r="P759" s="32"/>
      <c r="Q759" s="39">
        <f t="shared" si="77"/>
        <v>0.5360999999999998</v>
      </c>
    </row>
    <row r="760" spans="1:17">
      <c r="A760" s="18"/>
      <c r="B760" s="21">
        <v>300000.01</v>
      </c>
      <c r="C760" s="17">
        <v>600000</v>
      </c>
      <c r="D760" s="7"/>
      <c r="E760" s="23">
        <v>300000.01</v>
      </c>
      <c r="F760" s="20">
        <v>600000</v>
      </c>
      <c r="G760" s="8">
        <v>2.7545000000000002</v>
      </c>
      <c r="H760" s="9"/>
      <c r="J760" s="23">
        <v>300000.01</v>
      </c>
      <c r="K760" s="20">
        <v>600000</v>
      </c>
      <c r="L760" s="8">
        <v>2.2239</v>
      </c>
      <c r="M760" s="9"/>
      <c r="P760" s="32"/>
      <c r="Q760" s="39">
        <f t="shared" si="77"/>
        <v>0.53060000000000018</v>
      </c>
    </row>
    <row r="761" spans="1:17">
      <c r="A761" s="18"/>
      <c r="B761" s="21">
        <v>600000.01</v>
      </c>
      <c r="C761" s="17">
        <v>1500000</v>
      </c>
      <c r="D761" s="7"/>
      <c r="E761" s="23">
        <v>600000.01</v>
      </c>
      <c r="F761" s="20">
        <v>1500000</v>
      </c>
      <c r="G761" s="8">
        <v>2.6659999999999999</v>
      </c>
      <c r="H761" s="9"/>
      <c r="J761" s="23">
        <v>600000.01</v>
      </c>
      <c r="K761" s="20">
        <v>1500000</v>
      </c>
      <c r="L761" s="8">
        <v>2.1396999999999999</v>
      </c>
      <c r="M761" s="9"/>
      <c r="P761" s="32"/>
      <c r="Q761" s="39">
        <f t="shared" si="77"/>
        <v>0.52629999999999999</v>
      </c>
    </row>
    <row r="762" spans="1:17">
      <c r="A762" s="18"/>
      <c r="B762" s="21">
        <v>1500000.01</v>
      </c>
      <c r="C762" s="17">
        <v>3000000</v>
      </c>
      <c r="D762" s="7"/>
      <c r="E762" s="23">
        <v>1500000.01</v>
      </c>
      <c r="F762" s="20">
        <v>3000000</v>
      </c>
      <c r="G762" s="8">
        <v>2.5773000000000001</v>
      </c>
      <c r="H762" s="9"/>
      <c r="J762" s="23">
        <v>1500000.01</v>
      </c>
      <c r="K762" s="20">
        <v>3000000</v>
      </c>
      <c r="L762" s="8">
        <v>2.0554000000000001</v>
      </c>
      <c r="M762" s="9"/>
      <c r="P762" s="32"/>
      <c r="Q762" s="39">
        <f t="shared" si="77"/>
        <v>0.52190000000000003</v>
      </c>
    </row>
    <row r="763" spans="1:17">
      <c r="A763" s="18" t="s">
        <v>419</v>
      </c>
      <c r="B763" s="21">
        <v>3000000.01</v>
      </c>
      <c r="C763" s="17"/>
      <c r="D763" s="7"/>
      <c r="E763" s="23">
        <v>3000000.01</v>
      </c>
      <c r="F763" s="20"/>
      <c r="G763" s="8">
        <v>2.4883999999999999</v>
      </c>
      <c r="H763" s="9"/>
      <c r="J763" s="23">
        <v>3000000.01</v>
      </c>
      <c r="K763" s="20"/>
      <c r="L763" s="8">
        <v>1.9708000000000001</v>
      </c>
      <c r="M763" s="9"/>
      <c r="P763" s="32"/>
      <c r="Q763" s="39">
        <f t="shared" si="77"/>
        <v>0.51759999999999984</v>
      </c>
    </row>
    <row r="764" spans="1:17">
      <c r="A764" s="11"/>
      <c r="B764" s="12"/>
      <c r="C764" s="12"/>
      <c r="D764" s="7"/>
      <c r="E764" s="13"/>
      <c r="F764" s="13"/>
      <c r="G764" s="14"/>
      <c r="H764" s="15"/>
      <c r="J764" s="13"/>
      <c r="K764" s="13"/>
      <c r="L764" s="14"/>
      <c r="M764" s="15"/>
    </row>
    <row r="765" spans="1:17">
      <c r="A765" t="s">
        <v>458</v>
      </c>
      <c r="B765" s="12"/>
      <c r="C765" s="12"/>
      <c r="D765" s="7"/>
      <c r="G765" s="7" t="s">
        <v>17</v>
      </c>
      <c r="H765" s="7" t="s">
        <v>416</v>
      </c>
      <c r="L765" s="7" t="s">
        <v>17</v>
      </c>
      <c r="M765" s="7" t="s">
        <v>416</v>
      </c>
      <c r="P765" s="7" t="s">
        <v>417</v>
      </c>
      <c r="Q765" s="7" t="s">
        <v>418</v>
      </c>
    </row>
    <row r="766" spans="1:17">
      <c r="A766" s="16" t="s">
        <v>96</v>
      </c>
      <c r="B766" s="17">
        <v>0</v>
      </c>
      <c r="C766" s="17">
        <v>200</v>
      </c>
      <c r="D766" s="10"/>
      <c r="E766" s="20">
        <v>0</v>
      </c>
      <c r="F766" s="20">
        <v>200</v>
      </c>
      <c r="G766" s="8">
        <v>3.4396</v>
      </c>
      <c r="H766" s="9"/>
      <c r="J766" s="20">
        <v>0</v>
      </c>
      <c r="K766" s="20">
        <v>200</v>
      </c>
      <c r="L766" s="8">
        <v>2.8755000000000002</v>
      </c>
      <c r="M766" s="9"/>
      <c r="P766" s="32"/>
      <c r="Q766" s="39">
        <f>G766-L766</f>
        <v>0.56409999999999982</v>
      </c>
    </row>
    <row r="767" spans="1:17">
      <c r="A767" s="16"/>
      <c r="B767" s="21">
        <v>200.01</v>
      </c>
      <c r="C767" s="17">
        <v>500</v>
      </c>
      <c r="D767" s="10"/>
      <c r="E767" s="23">
        <v>200.01</v>
      </c>
      <c r="F767" s="20">
        <v>500</v>
      </c>
      <c r="G767" s="8">
        <v>3.3266</v>
      </c>
      <c r="H767" s="9"/>
      <c r="J767" s="23">
        <v>200.01</v>
      </c>
      <c r="K767" s="20">
        <v>500</v>
      </c>
      <c r="L767" s="8">
        <v>2.7681</v>
      </c>
      <c r="M767" s="9"/>
      <c r="P767" s="32"/>
      <c r="Q767" s="39">
        <f t="shared" ref="Q767:Q775" si="78">G767-L767</f>
        <v>0.5585</v>
      </c>
    </row>
    <row r="768" spans="1:17">
      <c r="A768" s="16"/>
      <c r="B768" s="21">
        <v>500.01</v>
      </c>
      <c r="C768" s="17">
        <v>1000</v>
      </c>
      <c r="D768" s="10"/>
      <c r="E768" s="23">
        <v>500.01</v>
      </c>
      <c r="F768" s="20">
        <v>1000</v>
      </c>
      <c r="G768" s="8">
        <v>3.2149999999999999</v>
      </c>
      <c r="H768" s="9"/>
      <c r="J768" s="23">
        <v>500.01</v>
      </c>
      <c r="K768" s="20">
        <v>1000</v>
      </c>
      <c r="L768" s="8">
        <v>2.6619000000000002</v>
      </c>
      <c r="M768" s="9"/>
      <c r="P768" s="32"/>
      <c r="Q768" s="39">
        <f t="shared" si="78"/>
        <v>0.5530999999999997</v>
      </c>
    </row>
    <row r="769" spans="1:17">
      <c r="A769" s="16"/>
      <c r="B769" s="21">
        <v>1000.01</v>
      </c>
      <c r="C769" s="17">
        <v>2000</v>
      </c>
      <c r="D769" s="10"/>
      <c r="E769" s="23">
        <v>1000.01</v>
      </c>
      <c r="F769" s="20">
        <v>2000</v>
      </c>
      <c r="G769" s="8">
        <v>3.1069</v>
      </c>
      <c r="H769" s="9"/>
      <c r="J769" s="23">
        <v>1000.01</v>
      </c>
      <c r="K769" s="20">
        <v>2000</v>
      </c>
      <c r="L769" s="8">
        <v>2.5590999999999999</v>
      </c>
      <c r="M769" s="9"/>
      <c r="P769" s="32"/>
      <c r="Q769" s="39">
        <f t="shared" si="78"/>
        <v>0.54780000000000006</v>
      </c>
    </row>
    <row r="770" spans="1:17">
      <c r="A770" s="16"/>
      <c r="B770" s="21">
        <v>2000.01</v>
      </c>
      <c r="C770" s="17">
        <v>5000</v>
      </c>
      <c r="D770" s="10"/>
      <c r="E770" s="23">
        <v>2000.01</v>
      </c>
      <c r="F770" s="20">
        <v>5000</v>
      </c>
      <c r="G770" s="8">
        <v>2.9872999999999998</v>
      </c>
      <c r="H770" s="9"/>
      <c r="J770" s="23">
        <v>2000.01</v>
      </c>
      <c r="K770" s="20">
        <v>5000</v>
      </c>
      <c r="L770" s="8">
        <v>2.4453999999999998</v>
      </c>
      <c r="M770" s="9"/>
      <c r="P770" s="32"/>
      <c r="Q770" s="39">
        <f t="shared" si="78"/>
        <v>0.54190000000000005</v>
      </c>
    </row>
    <row r="771" spans="1:17">
      <c r="A771" s="16"/>
      <c r="B771" s="21">
        <v>5000.01</v>
      </c>
      <c r="C771" s="17">
        <v>10000</v>
      </c>
      <c r="D771" s="10"/>
      <c r="E771" s="23">
        <v>5000.01</v>
      </c>
      <c r="F771" s="20">
        <v>10000</v>
      </c>
      <c r="G771" s="8">
        <v>2.8654999999999999</v>
      </c>
      <c r="H771" s="9"/>
      <c r="J771" s="23">
        <v>5000.01</v>
      </c>
      <c r="K771" s="20">
        <v>10000</v>
      </c>
      <c r="L771" s="8">
        <v>2.3294000000000001</v>
      </c>
      <c r="M771" s="9"/>
      <c r="P771" s="32"/>
      <c r="Q771" s="39">
        <f t="shared" si="78"/>
        <v>0.5360999999999998</v>
      </c>
    </row>
    <row r="772" spans="1:17">
      <c r="A772" s="16"/>
      <c r="B772" s="21">
        <v>10000.01</v>
      </c>
      <c r="C772" s="17">
        <v>20000</v>
      </c>
      <c r="D772" s="10"/>
      <c r="E772" s="23">
        <v>10000.01</v>
      </c>
      <c r="F772" s="20">
        <v>20000</v>
      </c>
      <c r="G772" s="8">
        <v>2.7545000000000002</v>
      </c>
      <c r="H772" s="9"/>
      <c r="J772" s="23">
        <v>10000.01</v>
      </c>
      <c r="K772" s="20">
        <v>20000</v>
      </c>
      <c r="L772" s="8">
        <v>2.2239</v>
      </c>
      <c r="M772" s="9"/>
      <c r="P772" s="32"/>
      <c r="Q772" s="39">
        <f t="shared" si="78"/>
        <v>0.53060000000000018</v>
      </c>
    </row>
    <row r="773" spans="1:17">
      <c r="A773" s="16"/>
      <c r="B773" s="21">
        <v>20000.009999999998</v>
      </c>
      <c r="C773" s="17">
        <v>50000</v>
      </c>
      <c r="D773" s="10"/>
      <c r="E773" s="23">
        <v>20000.009999999998</v>
      </c>
      <c r="F773" s="20">
        <v>50000</v>
      </c>
      <c r="G773" s="8">
        <v>2.6659999999999999</v>
      </c>
      <c r="H773" s="9"/>
      <c r="J773" s="23">
        <v>20000.009999999998</v>
      </c>
      <c r="K773" s="20">
        <v>50000</v>
      </c>
      <c r="L773" s="8">
        <v>2.1396999999999999</v>
      </c>
      <c r="M773" s="9"/>
      <c r="P773" s="32"/>
      <c r="Q773" s="39">
        <f t="shared" si="78"/>
        <v>0.52629999999999999</v>
      </c>
    </row>
    <row r="774" spans="1:17">
      <c r="A774" s="16"/>
      <c r="B774" s="21">
        <v>50000.01</v>
      </c>
      <c r="C774" s="17">
        <v>100000</v>
      </c>
      <c r="D774" s="10"/>
      <c r="E774" s="23">
        <v>50000.01</v>
      </c>
      <c r="F774" s="20">
        <v>100000</v>
      </c>
      <c r="G774" s="8">
        <v>2.5773000000000001</v>
      </c>
      <c r="H774" s="9"/>
      <c r="J774" s="23">
        <v>50000.01</v>
      </c>
      <c r="K774" s="20">
        <v>100000</v>
      </c>
      <c r="L774" s="8">
        <v>2.0554000000000001</v>
      </c>
      <c r="M774" s="9"/>
      <c r="P774" s="32"/>
      <c r="Q774" s="39">
        <f t="shared" si="78"/>
        <v>0.52190000000000003</v>
      </c>
    </row>
    <row r="775" spans="1:17">
      <c r="A775" s="18" t="s">
        <v>419</v>
      </c>
      <c r="B775" s="21">
        <v>100000.01</v>
      </c>
      <c r="C775" s="17"/>
      <c r="D775" s="10"/>
      <c r="E775" s="23">
        <v>100000.01</v>
      </c>
      <c r="F775" s="20"/>
      <c r="G775" s="8">
        <v>2.4883999999999999</v>
      </c>
      <c r="H775" s="9"/>
      <c r="J775" s="23">
        <v>100000.01</v>
      </c>
      <c r="K775" s="20"/>
      <c r="L775" s="8">
        <v>1.9708000000000001</v>
      </c>
      <c r="M775" s="9"/>
      <c r="P775" s="32"/>
      <c r="Q775" s="39">
        <f t="shared" si="78"/>
        <v>0.51759999999999984</v>
      </c>
    </row>
    <row r="777" spans="1:17">
      <c r="L777" s="7"/>
      <c r="M777" s="7"/>
      <c r="P777" s="7" t="s">
        <v>417</v>
      </c>
      <c r="Q777" s="7" t="s">
        <v>418</v>
      </c>
    </row>
    <row r="778" spans="1:17">
      <c r="A778" s="16" t="s">
        <v>97</v>
      </c>
      <c r="B778" s="247" t="s">
        <v>420</v>
      </c>
      <c r="C778" s="247"/>
      <c r="E778" s="251" t="s">
        <v>420</v>
      </c>
      <c r="F778" s="251"/>
      <c r="G778" s="249">
        <v>2.9514999999999998</v>
      </c>
      <c r="H778" s="250"/>
      <c r="J778" s="257" t="s">
        <v>420</v>
      </c>
      <c r="K778" s="258"/>
      <c r="L778" s="249">
        <v>2.1941999999999999</v>
      </c>
      <c r="M778" s="250"/>
      <c r="P778" s="32"/>
      <c r="Q778" s="39">
        <f>G778-L778</f>
        <v>0.75729999999999986</v>
      </c>
    </row>
    <row r="779" spans="1:17">
      <c r="A779" t="s">
        <v>421</v>
      </c>
      <c r="B779" s="42"/>
      <c r="C779" s="42"/>
      <c r="E779" s="30"/>
      <c r="F779" s="30"/>
      <c r="G779" s="14"/>
      <c r="J779" s="30"/>
      <c r="K779" s="30"/>
      <c r="L779" s="14"/>
    </row>
    <row r="781" spans="1:17">
      <c r="A781" s="5" t="s">
        <v>20</v>
      </c>
      <c r="B781" s="248" t="s">
        <v>531</v>
      </c>
      <c r="C781" s="248"/>
      <c r="D781" s="248"/>
    </row>
    <row r="782" spans="1:17">
      <c r="A782" t="s">
        <v>414</v>
      </c>
      <c r="B782" t="s">
        <v>532</v>
      </c>
      <c r="D782" s="6" t="s">
        <v>533</v>
      </c>
      <c r="E782" s="252" t="s">
        <v>521</v>
      </c>
      <c r="F782" s="252"/>
      <c r="G782" s="7" t="s">
        <v>17</v>
      </c>
      <c r="H782" s="7" t="s">
        <v>416</v>
      </c>
      <c r="L782" s="7" t="s">
        <v>17</v>
      </c>
      <c r="M782" s="7" t="s">
        <v>416</v>
      </c>
      <c r="P782" s="7" t="s">
        <v>417</v>
      </c>
      <c r="Q782" s="7" t="s">
        <v>418</v>
      </c>
    </row>
    <row r="783" spans="1:17">
      <c r="A783" s="16" t="s">
        <v>93</v>
      </c>
      <c r="B783" s="17">
        <v>0</v>
      </c>
      <c r="C783" s="17">
        <v>1</v>
      </c>
      <c r="D783" s="7"/>
      <c r="E783" s="20">
        <v>0</v>
      </c>
      <c r="F783" s="20">
        <v>1</v>
      </c>
      <c r="G783" s="8"/>
      <c r="H783" s="9"/>
      <c r="J783" s="20">
        <v>0</v>
      </c>
      <c r="K783" s="20">
        <v>1</v>
      </c>
      <c r="L783" s="8"/>
      <c r="M783" s="9"/>
      <c r="P783" s="32"/>
      <c r="Q783" s="32"/>
    </row>
    <row r="784" spans="1:17">
      <c r="A784" s="16"/>
      <c r="B784" s="21">
        <v>1.01</v>
      </c>
      <c r="C784" s="17">
        <v>3</v>
      </c>
      <c r="D784" s="7"/>
      <c r="E784" s="23">
        <v>1.01</v>
      </c>
      <c r="F784" s="20">
        <v>3</v>
      </c>
      <c r="G784" s="8"/>
      <c r="H784" s="9"/>
      <c r="J784" s="23">
        <v>1.01</v>
      </c>
      <c r="K784" s="20">
        <v>3</v>
      </c>
      <c r="L784" s="8"/>
      <c r="M784" s="9"/>
      <c r="P784" s="32"/>
      <c r="Q784" s="32"/>
    </row>
    <row r="785" spans="1:17">
      <c r="A785" s="16"/>
      <c r="B785" s="21">
        <v>3.01</v>
      </c>
      <c r="C785" s="17">
        <v>7</v>
      </c>
      <c r="D785" s="10"/>
      <c r="E785" s="23">
        <v>3.01</v>
      </c>
      <c r="F785" s="20">
        <v>7</v>
      </c>
      <c r="G785" s="8"/>
      <c r="H785" s="9"/>
      <c r="J785" s="23">
        <v>3.01</v>
      </c>
      <c r="K785" s="20">
        <v>7</v>
      </c>
      <c r="L785" s="8"/>
      <c r="M785" s="9"/>
      <c r="P785" s="32"/>
      <c r="Q785" s="32"/>
    </row>
    <row r="786" spans="1:17">
      <c r="A786" s="18"/>
      <c r="B786" s="21">
        <v>7.01</v>
      </c>
      <c r="C786" s="17">
        <v>14</v>
      </c>
      <c r="D786" s="7"/>
      <c r="E786" s="23">
        <v>7.01</v>
      </c>
      <c r="F786" s="20">
        <v>14</v>
      </c>
      <c r="G786" s="8"/>
      <c r="H786" s="9"/>
      <c r="J786" s="23">
        <v>7.01</v>
      </c>
      <c r="K786" s="20">
        <v>14</v>
      </c>
      <c r="L786" s="8"/>
      <c r="M786" s="9"/>
      <c r="P786" s="32"/>
      <c r="Q786" s="32"/>
    </row>
    <row r="787" spans="1:17">
      <c r="A787" s="18"/>
      <c r="B787" s="21">
        <v>14.01</v>
      </c>
      <c r="C787" s="17">
        <v>34</v>
      </c>
      <c r="D787" s="7"/>
      <c r="E787" s="23">
        <v>14.01</v>
      </c>
      <c r="F787" s="20">
        <v>34</v>
      </c>
      <c r="G787" s="8"/>
      <c r="H787" s="9"/>
      <c r="J787" s="23">
        <v>14.01</v>
      </c>
      <c r="K787" s="20">
        <v>34</v>
      </c>
      <c r="L787" s="8"/>
      <c r="M787" s="9"/>
      <c r="P787" s="32"/>
      <c r="Q787" s="32"/>
    </row>
    <row r="788" spans="1:17">
      <c r="A788" s="18"/>
      <c r="B788" s="21">
        <v>34.01</v>
      </c>
      <c r="C788" s="17">
        <v>600</v>
      </c>
      <c r="D788" s="7"/>
      <c r="E788" s="23">
        <v>34.01</v>
      </c>
      <c r="F788" s="20">
        <v>600</v>
      </c>
      <c r="G788" s="8"/>
      <c r="H788" s="9"/>
      <c r="J788" s="23">
        <v>34.01</v>
      </c>
      <c r="K788" s="20">
        <v>600</v>
      </c>
      <c r="L788" s="8"/>
      <c r="M788" s="9"/>
      <c r="P788" s="32"/>
      <c r="Q788" s="32"/>
    </row>
    <row r="789" spans="1:17">
      <c r="A789" s="18"/>
      <c r="B789" s="21">
        <v>600.01</v>
      </c>
      <c r="C789" s="17">
        <v>1000</v>
      </c>
      <c r="D789" s="7"/>
      <c r="E789" s="23">
        <v>600.01</v>
      </c>
      <c r="F789" s="20">
        <v>1000</v>
      </c>
      <c r="G789" s="8"/>
      <c r="H789" s="9"/>
      <c r="J789" s="23">
        <v>600.01</v>
      </c>
      <c r="K789" s="20">
        <v>1000</v>
      </c>
      <c r="L789" s="8"/>
      <c r="M789" s="9"/>
      <c r="P789" s="32"/>
      <c r="Q789" s="32"/>
    </row>
    <row r="790" spans="1:17">
      <c r="A790" s="22" t="s">
        <v>430</v>
      </c>
      <c r="B790" s="21">
        <v>1000.01</v>
      </c>
      <c r="C790" s="17"/>
      <c r="D790" s="7"/>
      <c r="E790" s="23">
        <v>1000.01</v>
      </c>
      <c r="F790" s="20"/>
      <c r="G790" s="8"/>
      <c r="H790" s="9"/>
      <c r="J790" s="23">
        <v>1000.01</v>
      </c>
      <c r="K790" s="20"/>
      <c r="L790" s="8"/>
      <c r="M790" s="9"/>
      <c r="P790" s="32"/>
      <c r="Q790" s="32"/>
    </row>
    <row r="791" spans="1:17">
      <c r="A791" s="11"/>
      <c r="B791" s="12"/>
      <c r="C791" s="12"/>
      <c r="D791" s="7"/>
    </row>
    <row r="792" spans="1:17">
      <c r="A792" s="5"/>
      <c r="B792" s="12"/>
      <c r="C792" s="12"/>
      <c r="D792" s="7"/>
      <c r="G792" s="7" t="s">
        <v>17</v>
      </c>
      <c r="H792" s="7" t="s">
        <v>416</v>
      </c>
      <c r="L792" s="7" t="s">
        <v>17</v>
      </c>
      <c r="M792" s="7" t="s">
        <v>416</v>
      </c>
      <c r="P792" s="7" t="s">
        <v>417</v>
      </c>
      <c r="Q792" s="7" t="s">
        <v>418</v>
      </c>
    </row>
    <row r="793" spans="1:17">
      <c r="A793" s="16" t="s">
        <v>95</v>
      </c>
      <c r="B793" s="17">
        <v>0</v>
      </c>
      <c r="C793" s="17">
        <v>0</v>
      </c>
      <c r="D793" s="7"/>
      <c r="E793" s="20">
        <v>0</v>
      </c>
      <c r="F793" s="20">
        <v>0</v>
      </c>
      <c r="G793" s="8"/>
      <c r="H793" s="9"/>
      <c r="J793" s="20">
        <v>0</v>
      </c>
      <c r="K793" s="20">
        <v>0</v>
      </c>
      <c r="L793" s="8"/>
      <c r="M793" s="9"/>
      <c r="P793" s="32"/>
      <c r="Q793" s="32"/>
    </row>
    <row r="794" spans="1:17">
      <c r="A794" s="16"/>
      <c r="B794" s="21">
        <v>0.01</v>
      </c>
      <c r="C794" s="17">
        <v>50</v>
      </c>
      <c r="D794" s="7"/>
      <c r="E794" s="23">
        <v>0.01</v>
      </c>
      <c r="F794" s="20">
        <v>50</v>
      </c>
      <c r="G794" s="8"/>
      <c r="H794" s="9"/>
      <c r="J794" s="23">
        <v>0.01</v>
      </c>
      <c r="K794" s="20">
        <v>50</v>
      </c>
      <c r="L794" s="8"/>
      <c r="M794" s="9"/>
      <c r="P794" s="32"/>
      <c r="Q794" s="32"/>
    </row>
    <row r="795" spans="1:17">
      <c r="A795" s="16"/>
      <c r="B795" s="21">
        <v>50.01</v>
      </c>
      <c r="C795" s="17">
        <v>150</v>
      </c>
      <c r="D795" s="7"/>
      <c r="E795" s="23">
        <v>50.01</v>
      </c>
      <c r="F795" s="20">
        <v>150</v>
      </c>
      <c r="G795" s="8"/>
      <c r="H795" s="9"/>
      <c r="J795" s="23">
        <v>50.01</v>
      </c>
      <c r="K795" s="20">
        <v>150</v>
      </c>
      <c r="L795" s="8"/>
      <c r="M795" s="9"/>
      <c r="P795" s="32"/>
      <c r="Q795" s="32"/>
    </row>
    <row r="796" spans="1:17">
      <c r="A796" s="16"/>
      <c r="B796" s="21">
        <v>150.01</v>
      </c>
      <c r="C796" s="17">
        <v>500</v>
      </c>
      <c r="D796" s="10"/>
      <c r="E796" s="23">
        <v>150.01</v>
      </c>
      <c r="F796" s="20">
        <v>500</v>
      </c>
      <c r="G796" s="8"/>
      <c r="H796" s="9"/>
      <c r="J796" s="23">
        <v>150.01</v>
      </c>
      <c r="K796" s="20">
        <v>500</v>
      </c>
      <c r="L796" s="8"/>
      <c r="M796" s="9"/>
      <c r="P796" s="32"/>
      <c r="Q796" s="32"/>
    </row>
    <row r="797" spans="1:17">
      <c r="A797" s="16"/>
      <c r="B797" s="21">
        <v>500.01</v>
      </c>
      <c r="C797" s="17">
        <v>2000</v>
      </c>
      <c r="D797" s="7"/>
      <c r="E797" s="23">
        <v>500.01</v>
      </c>
      <c r="F797" s="20">
        <v>2000</v>
      </c>
      <c r="G797" s="8"/>
      <c r="H797" s="9"/>
      <c r="J797" s="23">
        <v>500.01</v>
      </c>
      <c r="K797" s="20">
        <v>2000</v>
      </c>
      <c r="L797" s="8"/>
      <c r="M797" s="9"/>
      <c r="P797" s="32"/>
      <c r="Q797" s="32"/>
    </row>
    <row r="798" spans="1:17">
      <c r="A798" s="18"/>
      <c r="B798" s="21">
        <v>2000.01</v>
      </c>
      <c r="C798" s="17">
        <v>3500</v>
      </c>
      <c r="D798" s="7"/>
      <c r="E798" s="23">
        <v>2000.01</v>
      </c>
      <c r="F798" s="20">
        <v>3500</v>
      </c>
      <c r="G798" s="8"/>
      <c r="H798" s="9"/>
      <c r="J798" s="23">
        <v>2000.01</v>
      </c>
      <c r="K798" s="20">
        <v>3500</v>
      </c>
      <c r="L798" s="8"/>
      <c r="M798" s="9"/>
      <c r="P798" s="32"/>
      <c r="Q798" s="32"/>
    </row>
    <row r="799" spans="1:17">
      <c r="A799" s="18"/>
      <c r="B799" s="21">
        <v>3500.01</v>
      </c>
      <c r="C799" s="17">
        <v>50000</v>
      </c>
      <c r="D799" s="7"/>
      <c r="E799" s="23">
        <v>3500.01</v>
      </c>
      <c r="F799" s="20">
        <v>50000</v>
      </c>
      <c r="G799" s="8"/>
      <c r="H799" s="9"/>
      <c r="J799" s="23">
        <v>3500.01</v>
      </c>
      <c r="K799" s="20">
        <v>50000</v>
      </c>
      <c r="L799" s="8"/>
      <c r="M799" s="9"/>
      <c r="P799" s="32"/>
      <c r="Q799" s="32"/>
    </row>
    <row r="800" spans="1:17">
      <c r="A800" s="18" t="s">
        <v>419</v>
      </c>
      <c r="B800" s="21">
        <v>50000.01</v>
      </c>
      <c r="C800" s="17"/>
      <c r="D800" s="7"/>
      <c r="E800" s="23">
        <v>50000.01</v>
      </c>
      <c r="F800" s="20"/>
      <c r="G800" s="8"/>
      <c r="H800" s="9"/>
      <c r="J800" s="23">
        <v>50000.01</v>
      </c>
      <c r="K800" s="20"/>
      <c r="L800" s="8"/>
      <c r="M800" s="9"/>
      <c r="P800" s="32"/>
      <c r="Q800" s="32"/>
    </row>
    <row r="801" spans="1:17">
      <c r="A801" s="11"/>
      <c r="B801" s="12"/>
      <c r="C801" s="12"/>
      <c r="D801" s="7"/>
      <c r="E801" s="13"/>
      <c r="F801" s="13"/>
      <c r="G801" s="14"/>
      <c r="H801" s="15"/>
      <c r="J801" s="13"/>
      <c r="K801" s="13"/>
      <c r="L801" s="14"/>
      <c r="M801" s="15"/>
    </row>
    <row r="802" spans="1:17">
      <c r="A802" s="5"/>
      <c r="B802" s="12"/>
      <c r="C802" s="12"/>
      <c r="D802" s="7"/>
      <c r="G802" s="7" t="s">
        <v>17</v>
      </c>
      <c r="H802" s="7" t="s">
        <v>416</v>
      </c>
      <c r="L802" s="7" t="s">
        <v>17</v>
      </c>
      <c r="M802" s="7" t="s">
        <v>416</v>
      </c>
      <c r="P802" s="7" t="s">
        <v>417</v>
      </c>
      <c r="Q802" s="7" t="s">
        <v>418</v>
      </c>
    </row>
    <row r="803" spans="1:17">
      <c r="A803" s="16" t="s">
        <v>96</v>
      </c>
      <c r="B803" s="17">
        <v>0</v>
      </c>
      <c r="C803" s="17">
        <v>50000</v>
      </c>
      <c r="D803" s="10"/>
      <c r="E803" s="20">
        <v>0</v>
      </c>
      <c r="F803" s="20">
        <v>50000</v>
      </c>
      <c r="G803" s="8"/>
      <c r="H803" s="9"/>
      <c r="J803" s="20">
        <v>0</v>
      </c>
      <c r="K803" s="20">
        <v>50000</v>
      </c>
      <c r="L803" s="8"/>
      <c r="M803" s="9"/>
      <c r="P803" s="32"/>
      <c r="Q803" s="32"/>
    </row>
    <row r="804" spans="1:17">
      <c r="A804" s="16"/>
      <c r="B804" s="21">
        <v>50000.01</v>
      </c>
      <c r="C804" s="17">
        <v>300000</v>
      </c>
      <c r="D804" s="10"/>
      <c r="E804" s="23">
        <v>50000.01</v>
      </c>
      <c r="F804" s="20">
        <v>300000</v>
      </c>
      <c r="G804" s="8"/>
      <c r="H804" s="9"/>
      <c r="J804" s="23">
        <v>50000.01</v>
      </c>
      <c r="K804" s="20">
        <v>300000</v>
      </c>
      <c r="L804" s="8"/>
      <c r="M804" s="9"/>
      <c r="P804" s="32"/>
      <c r="Q804" s="32"/>
    </row>
    <row r="805" spans="1:17">
      <c r="A805" s="16"/>
      <c r="B805" s="21">
        <v>300000.01</v>
      </c>
      <c r="C805" s="17">
        <v>500000</v>
      </c>
      <c r="D805" s="10"/>
      <c r="E805" s="23">
        <v>300000.01</v>
      </c>
      <c r="F805" s="20">
        <v>500000</v>
      </c>
      <c r="G805" s="8"/>
      <c r="H805" s="9"/>
      <c r="J805" s="23">
        <v>300000.01</v>
      </c>
      <c r="K805" s="20">
        <v>500000</v>
      </c>
      <c r="L805" s="8"/>
      <c r="M805" s="9"/>
      <c r="P805" s="32"/>
      <c r="Q805" s="32"/>
    </row>
    <row r="806" spans="1:17">
      <c r="A806" s="16"/>
      <c r="B806" s="21">
        <v>500000.01</v>
      </c>
      <c r="C806" s="17">
        <v>1000000</v>
      </c>
      <c r="D806" s="10"/>
      <c r="E806" s="23">
        <v>500000.01</v>
      </c>
      <c r="F806" s="20">
        <v>1000000</v>
      </c>
      <c r="G806" s="8"/>
      <c r="H806" s="9"/>
      <c r="J806" s="23">
        <v>500000.01</v>
      </c>
      <c r="K806" s="20">
        <v>1000000</v>
      </c>
      <c r="L806" s="8"/>
      <c r="M806" s="9"/>
      <c r="P806" s="32"/>
      <c r="Q806" s="32"/>
    </row>
    <row r="807" spans="1:17">
      <c r="A807" s="16"/>
      <c r="B807" s="21">
        <v>1000000.01</v>
      </c>
      <c r="C807" s="17">
        <v>2000000</v>
      </c>
      <c r="D807" s="10"/>
      <c r="E807" s="23">
        <v>1000000.01</v>
      </c>
      <c r="F807" s="20">
        <v>2000000</v>
      </c>
      <c r="G807" s="8"/>
      <c r="H807" s="9"/>
      <c r="J807" s="23">
        <v>1000000.01</v>
      </c>
      <c r="K807" s="20">
        <v>2000000</v>
      </c>
      <c r="L807" s="8"/>
      <c r="M807" s="9"/>
      <c r="P807" s="32"/>
      <c r="Q807" s="32"/>
    </row>
    <row r="808" spans="1:17">
      <c r="A808" s="18" t="s">
        <v>419</v>
      </c>
      <c r="B808" s="21">
        <v>2000000.01</v>
      </c>
      <c r="C808" s="17"/>
      <c r="D808" s="10"/>
      <c r="E808" s="23">
        <v>2000000.01</v>
      </c>
      <c r="F808" s="20"/>
      <c r="G808" s="8"/>
      <c r="H808" s="9"/>
      <c r="J808" s="23">
        <v>2000000.01</v>
      </c>
      <c r="K808" s="20"/>
      <c r="L808" s="8"/>
      <c r="M808" s="9"/>
      <c r="P808" s="32"/>
      <c r="Q808" s="32"/>
    </row>
    <row r="810" spans="1:17">
      <c r="A810" s="5" t="s">
        <v>20</v>
      </c>
      <c r="B810" s="248" t="s">
        <v>534</v>
      </c>
      <c r="C810" s="248"/>
      <c r="D810" s="248"/>
      <c r="P810" s="7"/>
      <c r="Q810" s="7"/>
    </row>
    <row r="811" spans="1:17">
      <c r="A811" t="s">
        <v>414</v>
      </c>
      <c r="D811" s="6" t="s">
        <v>415</v>
      </c>
      <c r="E811" s="252" t="s">
        <v>521</v>
      </c>
      <c r="F811" s="252"/>
      <c r="G811" s="7" t="s">
        <v>17</v>
      </c>
      <c r="H811" s="7" t="s">
        <v>416</v>
      </c>
      <c r="J811" s="252"/>
      <c r="K811" s="252"/>
      <c r="L811" s="7" t="s">
        <v>17</v>
      </c>
      <c r="M811" s="7" t="s">
        <v>416</v>
      </c>
      <c r="P811" s="7" t="s">
        <v>417</v>
      </c>
      <c r="Q811" s="7" t="s">
        <v>418</v>
      </c>
    </row>
    <row r="812" spans="1:17">
      <c r="A812" s="16" t="s">
        <v>93</v>
      </c>
      <c r="B812" s="17">
        <v>0</v>
      </c>
      <c r="C812" s="17">
        <v>1</v>
      </c>
      <c r="D812" s="7"/>
      <c r="E812" s="20">
        <v>0</v>
      </c>
      <c r="F812" s="20">
        <v>1</v>
      </c>
      <c r="G812" s="8"/>
      <c r="H812" s="9"/>
      <c r="J812" s="20">
        <v>0</v>
      </c>
      <c r="K812" s="20">
        <v>1</v>
      </c>
      <c r="L812" s="8"/>
      <c r="M812" s="9"/>
      <c r="P812" s="32"/>
      <c r="Q812" s="32"/>
    </row>
    <row r="813" spans="1:17">
      <c r="A813" s="16"/>
      <c r="B813" s="21">
        <v>1.01</v>
      </c>
      <c r="C813" s="17">
        <v>3</v>
      </c>
      <c r="D813" s="7"/>
      <c r="E813" s="23">
        <v>1.01</v>
      </c>
      <c r="F813" s="20">
        <v>3</v>
      </c>
      <c r="G813" s="8"/>
      <c r="H813" s="9"/>
      <c r="J813" s="23">
        <v>1.01</v>
      </c>
      <c r="K813" s="20">
        <v>3</v>
      </c>
      <c r="L813" s="8"/>
      <c r="M813" s="9"/>
      <c r="P813" s="32"/>
      <c r="Q813" s="32"/>
    </row>
    <row r="814" spans="1:17">
      <c r="A814" s="16"/>
      <c r="B814" s="21">
        <v>3.01</v>
      </c>
      <c r="C814" s="17">
        <v>7</v>
      </c>
      <c r="D814" s="10"/>
      <c r="E814" s="23">
        <v>3.01</v>
      </c>
      <c r="F814" s="20">
        <v>7</v>
      </c>
      <c r="G814" s="8"/>
      <c r="H814" s="9"/>
      <c r="J814" s="23">
        <v>3.01</v>
      </c>
      <c r="K814" s="20">
        <v>7</v>
      </c>
      <c r="L814" s="8"/>
      <c r="M814" s="9"/>
      <c r="P814" s="32"/>
      <c r="Q814" s="32"/>
    </row>
    <row r="815" spans="1:17">
      <c r="A815" s="18"/>
      <c r="B815" s="21">
        <v>7.01</v>
      </c>
      <c r="C815" s="17">
        <v>14</v>
      </c>
      <c r="D815" s="7"/>
      <c r="E815" s="23">
        <v>7.01</v>
      </c>
      <c r="F815" s="20">
        <v>14</v>
      </c>
      <c r="G815" s="8"/>
      <c r="H815" s="9"/>
      <c r="J815" s="23">
        <v>7.01</v>
      </c>
      <c r="K815" s="20">
        <v>14</v>
      </c>
      <c r="L815" s="8"/>
      <c r="M815" s="9"/>
      <c r="P815" s="32"/>
      <c r="Q815" s="32"/>
    </row>
    <row r="816" spans="1:17">
      <c r="A816" s="18"/>
      <c r="B816" s="21">
        <v>14.01</v>
      </c>
      <c r="C816" s="17">
        <v>34</v>
      </c>
      <c r="D816" s="7"/>
      <c r="E816" s="23">
        <v>14.01</v>
      </c>
      <c r="F816" s="20">
        <v>34</v>
      </c>
      <c r="G816" s="8"/>
      <c r="H816" s="9"/>
      <c r="J816" s="23">
        <v>14.01</v>
      </c>
      <c r="K816" s="20">
        <v>34</v>
      </c>
      <c r="L816" s="8"/>
      <c r="M816" s="9"/>
      <c r="P816" s="32"/>
      <c r="Q816" s="32"/>
    </row>
    <row r="817" spans="1:17">
      <c r="A817" s="18"/>
      <c r="B817" s="21">
        <v>34.01</v>
      </c>
      <c r="C817" s="17">
        <v>600</v>
      </c>
      <c r="D817" s="7"/>
      <c r="E817" s="23">
        <v>34.01</v>
      </c>
      <c r="F817" s="20">
        <v>600</v>
      </c>
      <c r="G817" s="8"/>
      <c r="H817" s="9"/>
      <c r="J817" s="23">
        <v>34.01</v>
      </c>
      <c r="K817" s="20">
        <v>600</v>
      </c>
      <c r="L817" s="8"/>
      <c r="M817" s="9"/>
      <c r="P817" s="32"/>
      <c r="Q817" s="32"/>
    </row>
    <row r="818" spans="1:17">
      <c r="A818" s="18"/>
      <c r="B818" s="21">
        <v>600.01</v>
      </c>
      <c r="C818" s="17">
        <v>1000</v>
      </c>
      <c r="D818" s="7"/>
      <c r="E818" s="23">
        <v>600.01</v>
      </c>
      <c r="F818" s="20">
        <v>1000</v>
      </c>
      <c r="G818" s="8"/>
      <c r="H818" s="9"/>
      <c r="J818" s="23">
        <v>600.01</v>
      </c>
      <c r="K818" s="20">
        <v>1000</v>
      </c>
      <c r="L818" s="8"/>
      <c r="M818" s="9"/>
      <c r="P818" s="32"/>
      <c r="Q818" s="32"/>
    </row>
    <row r="819" spans="1:17">
      <c r="A819" s="22" t="s">
        <v>430</v>
      </c>
      <c r="B819" s="21">
        <v>1000.01</v>
      </c>
      <c r="C819" s="17"/>
      <c r="D819" s="7"/>
      <c r="E819" s="23">
        <v>1000.01</v>
      </c>
      <c r="F819" s="20"/>
      <c r="G819" s="8"/>
      <c r="H819" s="9"/>
      <c r="J819" s="23">
        <v>1000.01</v>
      </c>
      <c r="K819" s="20"/>
      <c r="L819" s="8"/>
      <c r="M819" s="9"/>
      <c r="P819" s="32"/>
      <c r="Q819" s="32"/>
    </row>
    <row r="820" spans="1:17">
      <c r="A820" s="11"/>
      <c r="B820" s="12"/>
      <c r="C820" s="12"/>
      <c r="D820" s="7"/>
    </row>
    <row r="821" spans="1:17">
      <c r="A821" s="5"/>
      <c r="B821" s="12"/>
      <c r="C821" s="12"/>
      <c r="D821" s="7"/>
      <c r="G821" s="7" t="s">
        <v>17</v>
      </c>
      <c r="H821" s="7" t="s">
        <v>416</v>
      </c>
      <c r="L821" s="7" t="s">
        <v>17</v>
      </c>
      <c r="M821" s="7" t="s">
        <v>416</v>
      </c>
      <c r="P821" s="7" t="s">
        <v>417</v>
      </c>
      <c r="Q821" s="7" t="s">
        <v>418</v>
      </c>
    </row>
    <row r="822" spans="1:17">
      <c r="A822" s="16" t="s">
        <v>95</v>
      </c>
      <c r="B822" s="17">
        <v>0</v>
      </c>
      <c r="C822" s="17">
        <v>0</v>
      </c>
      <c r="D822" s="7"/>
      <c r="E822" s="20">
        <v>0</v>
      </c>
      <c r="F822" s="20">
        <v>0</v>
      </c>
      <c r="G822" s="8"/>
      <c r="H822" s="9"/>
      <c r="J822" s="20">
        <v>0</v>
      </c>
      <c r="K822" s="20">
        <v>0</v>
      </c>
      <c r="L822" s="8"/>
      <c r="M822" s="9"/>
      <c r="P822" s="32"/>
      <c r="Q822" s="32"/>
    </row>
    <row r="823" spans="1:17">
      <c r="A823" s="16"/>
      <c r="B823" s="21">
        <v>0.01</v>
      </c>
      <c r="C823" s="17">
        <v>50</v>
      </c>
      <c r="D823" s="7"/>
      <c r="E823" s="23">
        <v>0.01</v>
      </c>
      <c r="F823" s="20">
        <v>50</v>
      </c>
      <c r="G823" s="8"/>
      <c r="H823" s="9"/>
      <c r="J823" s="23">
        <v>0.01</v>
      </c>
      <c r="K823" s="20">
        <v>50</v>
      </c>
      <c r="L823" s="8"/>
      <c r="M823" s="9"/>
      <c r="P823" s="32"/>
      <c r="Q823" s="32"/>
    </row>
    <row r="824" spans="1:17">
      <c r="A824" s="16"/>
      <c r="B824" s="21">
        <v>50.01</v>
      </c>
      <c r="C824" s="17">
        <v>150</v>
      </c>
      <c r="D824" s="7"/>
      <c r="E824" s="23">
        <v>50.01</v>
      </c>
      <c r="F824" s="20">
        <v>150</v>
      </c>
      <c r="G824" s="8"/>
      <c r="H824" s="9"/>
      <c r="J824" s="23">
        <v>50.01</v>
      </c>
      <c r="K824" s="20">
        <v>150</v>
      </c>
      <c r="L824" s="8"/>
      <c r="M824" s="9"/>
      <c r="P824" s="32"/>
      <c r="Q824" s="32"/>
    </row>
    <row r="825" spans="1:17">
      <c r="A825" s="16"/>
      <c r="B825" s="21">
        <v>150.01</v>
      </c>
      <c r="C825" s="17">
        <v>500</v>
      </c>
      <c r="D825" s="10"/>
      <c r="E825" s="23">
        <v>150.01</v>
      </c>
      <c r="F825" s="20">
        <v>500</v>
      </c>
      <c r="G825" s="8"/>
      <c r="H825" s="9"/>
      <c r="J825" s="23">
        <v>150.01</v>
      </c>
      <c r="K825" s="20">
        <v>500</v>
      </c>
      <c r="L825" s="8"/>
      <c r="M825" s="9"/>
      <c r="P825" s="32"/>
      <c r="Q825" s="32"/>
    </row>
    <row r="826" spans="1:17">
      <c r="A826" s="16"/>
      <c r="B826" s="21">
        <v>500.01</v>
      </c>
      <c r="C826" s="17">
        <v>2000</v>
      </c>
      <c r="D826" s="7"/>
      <c r="E826" s="23">
        <v>500.01</v>
      </c>
      <c r="F826" s="20">
        <v>2000</v>
      </c>
      <c r="G826" s="8"/>
      <c r="H826" s="9"/>
      <c r="J826" s="23">
        <v>500.01</v>
      </c>
      <c r="K826" s="20">
        <v>2000</v>
      </c>
      <c r="L826" s="8"/>
      <c r="M826" s="9"/>
      <c r="P826" s="32"/>
      <c r="Q826" s="32"/>
    </row>
    <row r="827" spans="1:17">
      <c r="A827" s="18"/>
      <c r="B827" s="21">
        <v>2000.01</v>
      </c>
      <c r="C827" s="17">
        <v>3500</v>
      </c>
      <c r="D827" s="7"/>
      <c r="E827" s="23">
        <v>2000.01</v>
      </c>
      <c r="F827" s="20">
        <v>3500</v>
      </c>
      <c r="G827" s="8"/>
      <c r="H827" s="9"/>
      <c r="J827" s="23">
        <v>2000.01</v>
      </c>
      <c r="K827" s="20">
        <v>3500</v>
      </c>
      <c r="L827" s="8"/>
      <c r="M827" s="9"/>
      <c r="P827" s="32"/>
      <c r="Q827" s="32"/>
    </row>
    <row r="828" spans="1:17">
      <c r="A828" s="18"/>
      <c r="B828" s="21">
        <v>3500.01</v>
      </c>
      <c r="C828" s="17">
        <v>50000</v>
      </c>
      <c r="D828" s="7"/>
      <c r="E828" s="23">
        <v>3500.01</v>
      </c>
      <c r="F828" s="20">
        <v>50000</v>
      </c>
      <c r="G828" s="8"/>
      <c r="H828" s="9"/>
      <c r="J828" s="23">
        <v>3500.01</v>
      </c>
      <c r="K828" s="20">
        <v>50000</v>
      </c>
      <c r="L828" s="8"/>
      <c r="M828" s="9"/>
      <c r="P828" s="32"/>
      <c r="Q828" s="32"/>
    </row>
    <row r="829" spans="1:17">
      <c r="A829" s="18" t="s">
        <v>419</v>
      </c>
      <c r="B829" s="21">
        <v>50000.01</v>
      </c>
      <c r="C829" s="17"/>
      <c r="D829" s="7"/>
      <c r="E829" s="23">
        <v>50000.01</v>
      </c>
      <c r="F829" s="20"/>
      <c r="G829" s="8"/>
      <c r="H829" s="9"/>
      <c r="J829" s="23">
        <v>50000.01</v>
      </c>
      <c r="K829" s="20"/>
      <c r="L829" s="8"/>
      <c r="M829" s="9"/>
      <c r="P829" s="32"/>
      <c r="Q829" s="32"/>
    </row>
    <row r="830" spans="1:17">
      <c r="A830" s="11"/>
      <c r="B830" s="12"/>
      <c r="C830" s="12"/>
      <c r="D830" s="7"/>
      <c r="E830" s="13"/>
      <c r="F830" s="13"/>
      <c r="G830" s="14"/>
      <c r="H830" s="15"/>
      <c r="J830" s="13"/>
      <c r="K830" s="13"/>
      <c r="L830" s="14"/>
      <c r="M830" s="15"/>
    </row>
    <row r="831" spans="1:17">
      <c r="A831" s="5"/>
      <c r="B831" s="12"/>
      <c r="C831" s="12"/>
      <c r="D831" s="7"/>
      <c r="G831" s="7" t="s">
        <v>17</v>
      </c>
      <c r="H831" s="7" t="s">
        <v>416</v>
      </c>
      <c r="L831" s="7" t="s">
        <v>17</v>
      </c>
      <c r="M831" s="7" t="s">
        <v>416</v>
      </c>
      <c r="P831" s="7" t="s">
        <v>417</v>
      </c>
      <c r="Q831" s="7" t="s">
        <v>418</v>
      </c>
    </row>
    <row r="832" spans="1:17">
      <c r="A832" s="16" t="s">
        <v>96</v>
      </c>
      <c r="B832" s="17">
        <v>0</v>
      </c>
      <c r="C832" s="17">
        <v>50000</v>
      </c>
      <c r="D832" s="10"/>
      <c r="E832" s="20">
        <v>0</v>
      </c>
      <c r="F832" s="20">
        <v>50000</v>
      </c>
      <c r="G832" s="8"/>
      <c r="H832" s="9"/>
      <c r="J832" s="20">
        <v>0</v>
      </c>
      <c r="K832" s="20">
        <v>50000</v>
      </c>
      <c r="L832" s="8"/>
      <c r="M832" s="9"/>
      <c r="P832" s="32"/>
      <c r="Q832" s="32"/>
    </row>
    <row r="833" spans="1:17">
      <c r="A833" s="16"/>
      <c r="B833" s="21">
        <v>50000.01</v>
      </c>
      <c r="C833" s="17">
        <v>300000</v>
      </c>
      <c r="D833" s="10"/>
      <c r="E833" s="23">
        <v>50000.01</v>
      </c>
      <c r="F833" s="20">
        <v>300000</v>
      </c>
      <c r="G833" s="8"/>
      <c r="H833" s="9"/>
      <c r="J833" s="23">
        <v>50000.01</v>
      </c>
      <c r="K833" s="20">
        <v>300000</v>
      </c>
      <c r="L833" s="8"/>
      <c r="M833" s="9"/>
      <c r="P833" s="32"/>
      <c r="Q833" s="32"/>
    </row>
    <row r="834" spans="1:17">
      <c r="A834" s="16"/>
      <c r="B834" s="21">
        <v>300000.01</v>
      </c>
      <c r="C834" s="17">
        <v>500000</v>
      </c>
      <c r="D834" s="10"/>
      <c r="E834" s="23">
        <v>300000.01</v>
      </c>
      <c r="F834" s="20">
        <v>500000</v>
      </c>
      <c r="G834" s="8"/>
      <c r="H834" s="9"/>
      <c r="J834" s="23">
        <v>300000.01</v>
      </c>
      <c r="K834" s="20">
        <v>500000</v>
      </c>
      <c r="L834" s="8"/>
      <c r="M834" s="9"/>
      <c r="P834" s="32"/>
      <c r="Q834" s="32"/>
    </row>
    <row r="835" spans="1:17">
      <c r="A835" s="16"/>
      <c r="B835" s="21">
        <v>500000.01</v>
      </c>
      <c r="C835" s="17">
        <v>1000000</v>
      </c>
      <c r="D835" s="10"/>
      <c r="E835" s="23">
        <v>500000.01</v>
      </c>
      <c r="F835" s="20">
        <v>1000000</v>
      </c>
      <c r="G835" s="8"/>
      <c r="H835" s="9"/>
      <c r="J835" s="23">
        <v>500000.01</v>
      </c>
      <c r="K835" s="20">
        <v>1000000</v>
      </c>
      <c r="L835" s="8"/>
      <c r="M835" s="9"/>
      <c r="P835" s="32"/>
      <c r="Q835" s="32"/>
    </row>
    <row r="836" spans="1:17">
      <c r="A836" s="16"/>
      <c r="B836" s="21">
        <v>1000000.01</v>
      </c>
      <c r="C836" s="17">
        <v>2000000</v>
      </c>
      <c r="D836" s="10"/>
      <c r="E836" s="23">
        <v>1000000.01</v>
      </c>
      <c r="F836" s="20">
        <v>2000000</v>
      </c>
      <c r="G836" s="8"/>
      <c r="H836" s="9"/>
      <c r="J836" s="23">
        <v>1000000.01</v>
      </c>
      <c r="K836" s="20">
        <v>2000000</v>
      </c>
      <c r="L836" s="8"/>
      <c r="M836" s="9"/>
      <c r="P836" s="32"/>
      <c r="Q836" s="32"/>
    </row>
    <row r="837" spans="1:17">
      <c r="A837" s="18" t="s">
        <v>419</v>
      </c>
      <c r="B837" s="21">
        <v>2000000.01</v>
      </c>
      <c r="C837" s="17"/>
      <c r="D837" s="10"/>
      <c r="E837" s="23">
        <v>2000000.01</v>
      </c>
      <c r="F837" s="20"/>
      <c r="G837" s="8"/>
      <c r="H837" s="9"/>
      <c r="J837" s="23">
        <v>2000000.01</v>
      </c>
      <c r="K837" s="20"/>
      <c r="L837" s="8"/>
      <c r="M837" s="9"/>
      <c r="P837" s="32"/>
      <c r="Q837" s="32"/>
    </row>
    <row r="839" spans="1:17">
      <c r="A839" s="5" t="s">
        <v>20</v>
      </c>
      <c r="B839" s="248" t="s">
        <v>535</v>
      </c>
      <c r="C839" s="248"/>
      <c r="D839" s="248"/>
    </row>
    <row r="840" spans="1:17">
      <c r="A840" t="s">
        <v>414</v>
      </c>
      <c r="D840" s="6" t="s">
        <v>415</v>
      </c>
      <c r="E840" s="252" t="s">
        <v>521</v>
      </c>
      <c r="F840" s="252"/>
      <c r="G840" s="7" t="s">
        <v>17</v>
      </c>
      <c r="H840" s="7" t="s">
        <v>416</v>
      </c>
      <c r="L840" s="7" t="s">
        <v>17</v>
      </c>
      <c r="M840" s="7" t="s">
        <v>416</v>
      </c>
      <c r="P840" s="7" t="s">
        <v>417</v>
      </c>
      <c r="Q840" s="7" t="s">
        <v>418</v>
      </c>
    </row>
    <row r="841" spans="1:17">
      <c r="A841" s="16" t="s">
        <v>93</v>
      </c>
      <c r="B841" s="17">
        <v>0</v>
      </c>
      <c r="C841" s="17">
        <v>1</v>
      </c>
      <c r="D841" s="7"/>
      <c r="E841" s="20">
        <v>0</v>
      </c>
      <c r="F841" s="20">
        <v>1</v>
      </c>
      <c r="G841" s="8"/>
      <c r="H841" s="9"/>
      <c r="J841" s="20">
        <v>0</v>
      </c>
      <c r="K841" s="20">
        <v>1</v>
      </c>
      <c r="L841" s="8"/>
      <c r="M841" s="9"/>
      <c r="P841" s="32"/>
      <c r="Q841" s="32"/>
    </row>
    <row r="842" spans="1:17">
      <c r="A842" s="16"/>
      <c r="B842" s="21">
        <v>1.01</v>
      </c>
      <c r="C842" s="17">
        <v>3</v>
      </c>
      <c r="D842" s="7"/>
      <c r="E842" s="23">
        <v>1.01</v>
      </c>
      <c r="F842" s="20">
        <v>3</v>
      </c>
      <c r="G842" s="8"/>
      <c r="H842" s="9"/>
      <c r="J842" s="23">
        <v>1.01</v>
      </c>
      <c r="K842" s="20">
        <v>3</v>
      </c>
      <c r="L842" s="8"/>
      <c r="M842" s="9"/>
      <c r="P842" s="32"/>
      <c r="Q842" s="32"/>
    </row>
    <row r="843" spans="1:17">
      <c r="A843" s="16"/>
      <c r="B843" s="21">
        <v>3.01</v>
      </c>
      <c r="C843" s="17">
        <v>7</v>
      </c>
      <c r="D843" s="10"/>
      <c r="E843" s="23">
        <v>3.01</v>
      </c>
      <c r="F843" s="20">
        <v>7</v>
      </c>
      <c r="G843" s="8"/>
      <c r="H843" s="9"/>
      <c r="J843" s="23">
        <v>3.01</v>
      </c>
      <c r="K843" s="20">
        <v>7</v>
      </c>
      <c r="L843" s="8"/>
      <c r="M843" s="9"/>
      <c r="P843" s="32"/>
      <c r="Q843" s="32"/>
    </row>
    <row r="844" spans="1:17">
      <c r="A844" s="18"/>
      <c r="B844" s="21">
        <v>7.01</v>
      </c>
      <c r="C844" s="17">
        <v>14</v>
      </c>
      <c r="D844" s="7"/>
      <c r="E844" s="23">
        <v>7.01</v>
      </c>
      <c r="F844" s="20">
        <v>14</v>
      </c>
      <c r="G844" s="8"/>
      <c r="H844" s="9"/>
      <c r="J844" s="23">
        <v>7.01</v>
      </c>
      <c r="K844" s="20">
        <v>14</v>
      </c>
      <c r="L844" s="8"/>
      <c r="M844" s="9"/>
      <c r="P844" s="32"/>
      <c r="Q844" s="32"/>
    </row>
    <row r="845" spans="1:17">
      <c r="A845" s="18"/>
      <c r="B845" s="21">
        <v>14.01</v>
      </c>
      <c r="C845" s="17">
        <v>34</v>
      </c>
      <c r="D845" s="7"/>
      <c r="E845" s="23">
        <v>14.01</v>
      </c>
      <c r="F845" s="20">
        <v>34</v>
      </c>
      <c r="G845" s="8"/>
      <c r="H845" s="9"/>
      <c r="J845" s="23">
        <v>14.01</v>
      </c>
      <c r="K845" s="20">
        <v>34</v>
      </c>
      <c r="L845" s="8"/>
      <c r="M845" s="9"/>
      <c r="P845" s="32"/>
      <c r="Q845" s="32"/>
    </row>
    <row r="846" spans="1:17">
      <c r="A846" s="18"/>
      <c r="B846" s="21">
        <v>34.01</v>
      </c>
      <c r="C846" s="17">
        <v>600</v>
      </c>
      <c r="D846" s="7"/>
      <c r="E846" s="23">
        <v>34.01</v>
      </c>
      <c r="F846" s="20">
        <v>600</v>
      </c>
      <c r="G846" s="8"/>
      <c r="H846" s="9"/>
      <c r="J846" s="23">
        <v>34.01</v>
      </c>
      <c r="K846" s="20">
        <v>600</v>
      </c>
      <c r="L846" s="8"/>
      <c r="M846" s="9"/>
      <c r="P846" s="32"/>
      <c r="Q846" s="32"/>
    </row>
    <row r="847" spans="1:17">
      <c r="A847" s="18"/>
      <c r="B847" s="21">
        <v>600.01</v>
      </c>
      <c r="C847" s="17">
        <v>1000</v>
      </c>
      <c r="D847" s="7"/>
      <c r="E847" s="23">
        <v>600.01</v>
      </c>
      <c r="F847" s="20">
        <v>1000</v>
      </c>
      <c r="G847" s="8"/>
      <c r="H847" s="9"/>
      <c r="J847" s="23">
        <v>600.01</v>
      </c>
      <c r="K847" s="20">
        <v>1000</v>
      </c>
      <c r="L847" s="8"/>
      <c r="M847" s="9"/>
      <c r="P847" s="32"/>
      <c r="Q847" s="32"/>
    </row>
    <row r="848" spans="1:17">
      <c r="A848" s="22" t="s">
        <v>430</v>
      </c>
      <c r="B848" s="21">
        <v>1000.01</v>
      </c>
      <c r="C848" s="17"/>
      <c r="D848" s="7"/>
      <c r="E848" s="23">
        <v>1000.01</v>
      </c>
      <c r="F848" s="20"/>
      <c r="G848" s="8"/>
      <c r="H848" s="9"/>
      <c r="J848" s="23">
        <v>1000.01</v>
      </c>
      <c r="K848" s="20"/>
      <c r="L848" s="8"/>
      <c r="M848" s="9"/>
      <c r="P848" s="32"/>
      <c r="Q848" s="32"/>
    </row>
    <row r="849" spans="1:17">
      <c r="A849" s="11"/>
      <c r="B849" s="12"/>
      <c r="C849" s="12"/>
      <c r="D849" s="7"/>
    </row>
    <row r="850" spans="1:17">
      <c r="A850" s="5"/>
      <c r="B850" s="12"/>
      <c r="C850" s="12"/>
      <c r="D850" s="7"/>
      <c r="G850" s="7" t="s">
        <v>17</v>
      </c>
      <c r="H850" s="7" t="s">
        <v>416</v>
      </c>
      <c r="L850" s="7" t="s">
        <v>17</v>
      </c>
      <c r="M850" s="7" t="s">
        <v>416</v>
      </c>
      <c r="P850" s="7" t="s">
        <v>417</v>
      </c>
      <c r="Q850" s="7" t="s">
        <v>418</v>
      </c>
    </row>
    <row r="851" spans="1:17">
      <c r="A851" s="16" t="s">
        <v>95</v>
      </c>
      <c r="B851" s="17">
        <v>0</v>
      </c>
      <c r="C851" s="17">
        <v>0</v>
      </c>
      <c r="D851" s="7"/>
      <c r="E851" s="20">
        <v>0</v>
      </c>
      <c r="F851" s="20">
        <v>0</v>
      </c>
      <c r="G851" s="8"/>
      <c r="H851" s="9"/>
      <c r="J851" s="20">
        <v>0</v>
      </c>
      <c r="K851" s="20">
        <v>0</v>
      </c>
      <c r="L851" s="8"/>
      <c r="M851" s="9"/>
      <c r="P851" s="32"/>
      <c r="Q851" s="32"/>
    </row>
    <row r="852" spans="1:17">
      <c r="A852" s="16"/>
      <c r="B852" s="21">
        <v>0.01</v>
      </c>
      <c r="C852" s="17">
        <v>50</v>
      </c>
      <c r="D852" s="7"/>
      <c r="E852" s="23">
        <v>0.01</v>
      </c>
      <c r="F852" s="20">
        <v>50</v>
      </c>
      <c r="G852" s="8"/>
      <c r="H852" s="9"/>
      <c r="J852" s="23">
        <v>0.01</v>
      </c>
      <c r="K852" s="20">
        <v>50</v>
      </c>
      <c r="L852" s="8"/>
      <c r="M852" s="9"/>
      <c r="P852" s="32"/>
      <c r="Q852" s="32"/>
    </row>
    <row r="853" spans="1:17">
      <c r="A853" s="16"/>
      <c r="B853" s="21">
        <v>50.01</v>
      </c>
      <c r="C853" s="17">
        <v>150</v>
      </c>
      <c r="D853" s="7"/>
      <c r="E853" s="23">
        <v>50.01</v>
      </c>
      <c r="F853" s="20">
        <v>150</v>
      </c>
      <c r="G853" s="8"/>
      <c r="H853" s="9"/>
      <c r="J853" s="23">
        <v>50.01</v>
      </c>
      <c r="K853" s="20">
        <v>150</v>
      </c>
      <c r="L853" s="8"/>
      <c r="M853" s="9"/>
      <c r="P853" s="32"/>
      <c r="Q853" s="32"/>
    </row>
    <row r="854" spans="1:17">
      <c r="A854" s="16"/>
      <c r="B854" s="21">
        <v>150.01</v>
      </c>
      <c r="C854" s="17">
        <v>500</v>
      </c>
      <c r="D854" s="10"/>
      <c r="E854" s="23">
        <v>150.01</v>
      </c>
      <c r="F854" s="20">
        <v>500</v>
      </c>
      <c r="G854" s="8"/>
      <c r="H854" s="9"/>
      <c r="J854" s="23">
        <v>150.01</v>
      </c>
      <c r="K854" s="20">
        <v>500</v>
      </c>
      <c r="L854" s="8"/>
      <c r="M854" s="9"/>
      <c r="P854" s="32"/>
      <c r="Q854" s="32"/>
    </row>
    <row r="855" spans="1:17">
      <c r="A855" s="16"/>
      <c r="B855" s="21">
        <v>500.01</v>
      </c>
      <c r="C855" s="17">
        <v>2000</v>
      </c>
      <c r="D855" s="7"/>
      <c r="E855" s="23">
        <v>500.01</v>
      </c>
      <c r="F855" s="20">
        <v>2000</v>
      </c>
      <c r="G855" s="8"/>
      <c r="H855" s="9"/>
      <c r="J855" s="23">
        <v>500.01</v>
      </c>
      <c r="K855" s="20">
        <v>2000</v>
      </c>
      <c r="L855" s="8"/>
      <c r="M855" s="9"/>
      <c r="P855" s="32"/>
      <c r="Q855" s="32"/>
    </row>
    <row r="856" spans="1:17">
      <c r="A856" s="18"/>
      <c r="B856" s="21">
        <v>2000.01</v>
      </c>
      <c r="C856" s="17">
        <v>3500</v>
      </c>
      <c r="D856" s="7"/>
      <c r="E856" s="23">
        <v>2000.01</v>
      </c>
      <c r="F856" s="20">
        <v>3500</v>
      </c>
      <c r="G856" s="8"/>
      <c r="H856" s="9"/>
      <c r="J856" s="23">
        <v>2000.01</v>
      </c>
      <c r="K856" s="20">
        <v>3500</v>
      </c>
      <c r="L856" s="8"/>
      <c r="M856" s="9"/>
      <c r="P856" s="32"/>
      <c r="Q856" s="32"/>
    </row>
    <row r="857" spans="1:17">
      <c r="A857" s="18"/>
      <c r="B857" s="21">
        <v>3500.01</v>
      </c>
      <c r="C857" s="17">
        <v>50000</v>
      </c>
      <c r="D857" s="7"/>
      <c r="E857" s="23">
        <v>3500.01</v>
      </c>
      <c r="F857" s="20">
        <v>50000</v>
      </c>
      <c r="G857" s="8"/>
      <c r="H857" s="9"/>
      <c r="J857" s="23">
        <v>3500.01</v>
      </c>
      <c r="K857" s="20">
        <v>50000</v>
      </c>
      <c r="L857" s="8"/>
      <c r="M857" s="9"/>
      <c r="P857" s="32"/>
      <c r="Q857" s="32"/>
    </row>
    <row r="858" spans="1:17">
      <c r="A858" s="18" t="s">
        <v>419</v>
      </c>
      <c r="B858" s="21">
        <v>50000.01</v>
      </c>
      <c r="C858" s="17"/>
      <c r="D858" s="7"/>
      <c r="E858" s="23">
        <v>50000.01</v>
      </c>
      <c r="F858" s="20"/>
      <c r="G858" s="8"/>
      <c r="H858" s="9"/>
      <c r="J858" s="23">
        <v>50000.01</v>
      </c>
      <c r="K858" s="20"/>
      <c r="L858" s="8"/>
      <c r="M858" s="9"/>
      <c r="P858" s="32"/>
      <c r="Q858" s="32"/>
    </row>
    <row r="859" spans="1:17">
      <c r="A859" s="11"/>
      <c r="B859" s="12"/>
      <c r="C859" s="12"/>
      <c r="D859" s="7"/>
      <c r="E859" s="13"/>
      <c r="F859" s="13"/>
      <c r="G859" s="14"/>
      <c r="H859" s="15"/>
      <c r="J859" s="13"/>
      <c r="K859" s="13"/>
      <c r="L859" s="14"/>
      <c r="M859" s="15"/>
    </row>
    <row r="860" spans="1:17">
      <c r="A860" s="5"/>
      <c r="B860" s="12"/>
      <c r="C860" s="12"/>
      <c r="D860" s="7"/>
      <c r="G860" s="7" t="s">
        <v>17</v>
      </c>
      <c r="H860" s="7" t="s">
        <v>416</v>
      </c>
      <c r="L860" s="7" t="s">
        <v>17</v>
      </c>
      <c r="M860" s="7" t="s">
        <v>416</v>
      </c>
      <c r="P860" s="7" t="s">
        <v>417</v>
      </c>
      <c r="Q860" s="7" t="s">
        <v>418</v>
      </c>
    </row>
    <row r="861" spans="1:17">
      <c r="A861" s="16" t="s">
        <v>96</v>
      </c>
      <c r="B861" s="17">
        <v>0</v>
      </c>
      <c r="C861" s="17">
        <v>50000</v>
      </c>
      <c r="D861" s="10"/>
      <c r="E861" s="20">
        <v>0</v>
      </c>
      <c r="F861" s="20">
        <v>50000</v>
      </c>
      <c r="G861" s="8"/>
      <c r="H861" s="9"/>
      <c r="J861" s="20">
        <v>0</v>
      </c>
      <c r="K861" s="20">
        <v>50000</v>
      </c>
      <c r="L861" s="8"/>
      <c r="M861" s="9"/>
      <c r="P861" s="32"/>
      <c r="Q861" s="32"/>
    </row>
    <row r="862" spans="1:17">
      <c r="A862" s="16"/>
      <c r="B862" s="21">
        <v>50000.01</v>
      </c>
      <c r="C862" s="17">
        <v>300000</v>
      </c>
      <c r="D862" s="10"/>
      <c r="E862" s="23">
        <v>50000.01</v>
      </c>
      <c r="F862" s="20">
        <v>300000</v>
      </c>
      <c r="G862" s="8"/>
      <c r="H862" s="9"/>
      <c r="J862" s="23">
        <v>50000.01</v>
      </c>
      <c r="K862" s="20">
        <v>300000</v>
      </c>
      <c r="L862" s="8"/>
      <c r="M862" s="9"/>
      <c r="P862" s="32"/>
      <c r="Q862" s="32"/>
    </row>
    <row r="863" spans="1:17">
      <c r="A863" s="16"/>
      <c r="B863" s="21">
        <v>300000.01</v>
      </c>
      <c r="C863" s="17">
        <v>500000</v>
      </c>
      <c r="D863" s="10"/>
      <c r="E863" s="23">
        <v>300000.01</v>
      </c>
      <c r="F863" s="20">
        <v>500000</v>
      </c>
      <c r="G863" s="8"/>
      <c r="H863" s="9"/>
      <c r="J863" s="23">
        <v>300000.01</v>
      </c>
      <c r="K863" s="20">
        <v>500000</v>
      </c>
      <c r="L863" s="8"/>
      <c r="M863" s="9"/>
      <c r="P863" s="32"/>
      <c r="Q863" s="32"/>
    </row>
    <row r="864" spans="1:17">
      <c r="A864" s="16"/>
      <c r="B864" s="21">
        <v>500000.01</v>
      </c>
      <c r="C864" s="17">
        <v>1000000</v>
      </c>
      <c r="D864" s="10"/>
      <c r="E864" s="23">
        <v>500000.01</v>
      </c>
      <c r="F864" s="20">
        <v>1000000</v>
      </c>
      <c r="G864" s="8"/>
      <c r="H864" s="9"/>
      <c r="J864" s="23">
        <v>500000.01</v>
      </c>
      <c r="K864" s="20">
        <v>1000000</v>
      </c>
      <c r="L864" s="8"/>
      <c r="M864" s="9"/>
      <c r="P864" s="32"/>
      <c r="Q864" s="32"/>
    </row>
    <row r="865" spans="1:17">
      <c r="A865" s="16"/>
      <c r="B865" s="21">
        <v>1000000.01</v>
      </c>
      <c r="C865" s="17">
        <v>2000000</v>
      </c>
      <c r="D865" s="10"/>
      <c r="E865" s="23">
        <v>1000000.01</v>
      </c>
      <c r="F865" s="20">
        <v>2000000</v>
      </c>
      <c r="G865" s="8"/>
      <c r="H865" s="9"/>
      <c r="J865" s="23">
        <v>1000000.01</v>
      </c>
      <c r="K865" s="20">
        <v>2000000</v>
      </c>
      <c r="L865" s="8"/>
      <c r="M865" s="9"/>
      <c r="P865" s="32"/>
      <c r="Q865" s="32"/>
    </row>
    <row r="866" spans="1:17">
      <c r="A866" s="18" t="s">
        <v>419</v>
      </c>
      <c r="B866" s="21">
        <v>2000000.01</v>
      </c>
      <c r="C866" s="17"/>
      <c r="D866" s="10"/>
      <c r="E866" s="23">
        <v>2000000.01</v>
      </c>
      <c r="F866" s="20"/>
      <c r="G866" s="8"/>
      <c r="H866" s="9"/>
      <c r="J866" s="23">
        <v>2000000.01</v>
      </c>
      <c r="K866" s="20"/>
      <c r="L866" s="8"/>
      <c r="M866" s="9"/>
      <c r="P866" s="32"/>
      <c r="Q866" s="32"/>
    </row>
    <row r="868" spans="1:17">
      <c r="A868" s="5" t="s">
        <v>20</v>
      </c>
      <c r="B868" s="248" t="s">
        <v>536</v>
      </c>
      <c r="C868" s="248"/>
      <c r="D868" s="248"/>
    </row>
    <row r="869" spans="1:17">
      <c r="A869" t="s">
        <v>414</v>
      </c>
      <c r="B869" t="s">
        <v>537</v>
      </c>
      <c r="D869" s="6" t="s">
        <v>415</v>
      </c>
      <c r="E869" s="252" t="s">
        <v>521</v>
      </c>
      <c r="F869" s="252"/>
      <c r="G869" s="7" t="s">
        <v>17</v>
      </c>
      <c r="H869" s="7" t="s">
        <v>416</v>
      </c>
      <c r="J869" s="252"/>
      <c r="K869" s="252"/>
      <c r="L869" s="7" t="s">
        <v>17</v>
      </c>
      <c r="M869" s="7" t="s">
        <v>416</v>
      </c>
      <c r="P869" s="7" t="s">
        <v>417</v>
      </c>
      <c r="Q869" s="7" t="s">
        <v>418</v>
      </c>
    </row>
    <row r="870" spans="1:17">
      <c r="A870" s="16" t="s">
        <v>93</v>
      </c>
      <c r="B870" s="17">
        <v>0</v>
      </c>
      <c r="C870" s="17">
        <v>1</v>
      </c>
      <c r="D870" s="7"/>
      <c r="E870" s="20">
        <v>0</v>
      </c>
      <c r="F870" s="20">
        <v>1</v>
      </c>
      <c r="G870" s="8"/>
      <c r="H870" s="9"/>
      <c r="J870" s="20">
        <v>0</v>
      </c>
      <c r="K870" s="20">
        <v>1</v>
      </c>
      <c r="L870" s="8"/>
      <c r="M870" s="9"/>
      <c r="P870" s="32"/>
      <c r="Q870" s="32"/>
    </row>
    <row r="871" spans="1:17">
      <c r="A871" s="16"/>
      <c r="B871" s="21">
        <v>1.01</v>
      </c>
      <c r="C871" s="17">
        <v>3</v>
      </c>
      <c r="D871" s="7"/>
      <c r="E871" s="23">
        <v>1.01</v>
      </c>
      <c r="F871" s="20">
        <v>3</v>
      </c>
      <c r="G871" s="8"/>
      <c r="H871" s="9"/>
      <c r="J871" s="23">
        <v>1.01</v>
      </c>
      <c r="K871" s="20">
        <v>3</v>
      </c>
      <c r="L871" s="8"/>
      <c r="M871" s="9"/>
      <c r="P871" s="32"/>
      <c r="Q871" s="32"/>
    </row>
    <row r="872" spans="1:17">
      <c r="A872" s="16"/>
      <c r="B872" s="21">
        <v>3.01</v>
      </c>
      <c r="C872" s="17">
        <v>7</v>
      </c>
      <c r="D872" s="10"/>
      <c r="E872" s="23">
        <v>3.01</v>
      </c>
      <c r="F872" s="20">
        <v>7</v>
      </c>
      <c r="G872" s="8"/>
      <c r="H872" s="9"/>
      <c r="J872" s="23">
        <v>3.01</v>
      </c>
      <c r="K872" s="20">
        <v>7</v>
      </c>
      <c r="L872" s="8"/>
      <c r="M872" s="9"/>
      <c r="P872" s="32"/>
      <c r="Q872" s="32"/>
    </row>
    <row r="873" spans="1:17">
      <c r="A873" s="18"/>
      <c r="B873" s="21">
        <v>7.01</v>
      </c>
      <c r="C873" s="17">
        <v>14</v>
      </c>
      <c r="D873" s="7"/>
      <c r="E873" s="23">
        <v>7.01</v>
      </c>
      <c r="F873" s="20">
        <v>14</v>
      </c>
      <c r="G873" s="8"/>
      <c r="H873" s="9"/>
      <c r="J873" s="23">
        <v>7.01</v>
      </c>
      <c r="K873" s="20">
        <v>14</v>
      </c>
      <c r="L873" s="8"/>
      <c r="M873" s="9"/>
      <c r="P873" s="32"/>
      <c r="Q873" s="32"/>
    </row>
    <row r="874" spans="1:17">
      <c r="A874" s="18"/>
      <c r="B874" s="21">
        <v>14.01</v>
      </c>
      <c r="C874" s="17">
        <v>34</v>
      </c>
      <c r="D874" s="7"/>
      <c r="E874" s="23">
        <v>14.01</v>
      </c>
      <c r="F874" s="20">
        <v>34</v>
      </c>
      <c r="G874" s="8"/>
      <c r="H874" s="9"/>
      <c r="J874" s="23">
        <v>14.01</v>
      </c>
      <c r="K874" s="20">
        <v>34</v>
      </c>
      <c r="L874" s="8"/>
      <c r="M874" s="9"/>
      <c r="P874" s="32"/>
      <c r="Q874" s="32"/>
    </row>
    <row r="875" spans="1:17">
      <c r="A875" s="18"/>
      <c r="B875" s="21">
        <v>34.01</v>
      </c>
      <c r="C875" s="17">
        <v>600</v>
      </c>
      <c r="D875" s="7"/>
      <c r="E875" s="23">
        <v>34.01</v>
      </c>
      <c r="F875" s="20">
        <v>600</v>
      </c>
      <c r="G875" s="8"/>
      <c r="H875" s="9"/>
      <c r="J875" s="23">
        <v>34.01</v>
      </c>
      <c r="K875" s="20">
        <v>600</v>
      </c>
      <c r="L875" s="8"/>
      <c r="M875" s="9"/>
      <c r="P875" s="32"/>
      <c r="Q875" s="32"/>
    </row>
    <row r="876" spans="1:17">
      <c r="A876" s="18"/>
      <c r="B876" s="21">
        <v>600.01</v>
      </c>
      <c r="C876" s="17">
        <v>1000</v>
      </c>
      <c r="D876" s="7"/>
      <c r="E876" s="23">
        <v>600.01</v>
      </c>
      <c r="F876" s="20">
        <v>1000</v>
      </c>
      <c r="G876" s="8"/>
      <c r="H876" s="9"/>
      <c r="J876" s="23">
        <v>600.01</v>
      </c>
      <c r="K876" s="20">
        <v>1000</v>
      </c>
      <c r="L876" s="8"/>
      <c r="M876" s="9"/>
      <c r="P876" s="32"/>
      <c r="Q876" s="32"/>
    </row>
    <row r="877" spans="1:17">
      <c r="A877" s="22" t="s">
        <v>430</v>
      </c>
      <c r="B877" s="21">
        <v>1000.01</v>
      </c>
      <c r="C877" s="17"/>
      <c r="D877" s="7"/>
      <c r="E877" s="23">
        <v>1000.01</v>
      </c>
      <c r="F877" s="20"/>
      <c r="G877" s="8"/>
      <c r="H877" s="9"/>
      <c r="J877" s="23">
        <v>1000.01</v>
      </c>
      <c r="K877" s="20"/>
      <c r="L877" s="8"/>
      <c r="M877" s="9"/>
      <c r="P877" s="32"/>
      <c r="Q877" s="32"/>
    </row>
    <row r="878" spans="1:17">
      <c r="A878" s="11"/>
      <c r="B878" s="12"/>
      <c r="C878" s="12"/>
      <c r="D878" s="7"/>
    </row>
    <row r="879" spans="1:17">
      <c r="A879" s="5"/>
      <c r="B879" s="12"/>
      <c r="C879" s="12"/>
      <c r="D879" s="7"/>
      <c r="G879" s="7" t="s">
        <v>17</v>
      </c>
      <c r="H879" s="7" t="s">
        <v>416</v>
      </c>
      <c r="L879" s="7" t="s">
        <v>17</v>
      </c>
      <c r="M879" s="7" t="s">
        <v>416</v>
      </c>
      <c r="P879" s="7" t="s">
        <v>417</v>
      </c>
      <c r="Q879" s="7" t="s">
        <v>418</v>
      </c>
    </row>
    <row r="880" spans="1:17">
      <c r="A880" s="16" t="s">
        <v>95</v>
      </c>
      <c r="B880" s="17">
        <v>0</v>
      </c>
      <c r="C880" s="17">
        <v>0</v>
      </c>
      <c r="D880" s="7"/>
      <c r="E880" s="20">
        <v>0</v>
      </c>
      <c r="F880" s="20">
        <v>0</v>
      </c>
      <c r="G880" s="8"/>
      <c r="H880" s="9"/>
      <c r="J880" s="20">
        <v>0</v>
      </c>
      <c r="K880" s="20">
        <v>0</v>
      </c>
      <c r="L880" s="8"/>
      <c r="M880" s="9"/>
      <c r="P880" s="32"/>
      <c r="Q880" s="32"/>
    </row>
    <row r="881" spans="1:17">
      <c r="A881" s="16"/>
      <c r="B881" s="21">
        <v>0.01</v>
      </c>
      <c r="C881" s="17">
        <v>50</v>
      </c>
      <c r="D881" s="7"/>
      <c r="E881" s="23">
        <v>0.01</v>
      </c>
      <c r="F881" s="20">
        <v>50</v>
      </c>
      <c r="G881" s="8"/>
      <c r="H881" s="9"/>
      <c r="J881" s="23">
        <v>0.01</v>
      </c>
      <c r="K881" s="20">
        <v>50</v>
      </c>
      <c r="L881" s="8"/>
      <c r="M881" s="9"/>
      <c r="P881" s="32"/>
      <c r="Q881" s="32"/>
    </row>
    <row r="882" spans="1:17">
      <c r="A882" s="16"/>
      <c r="B882" s="21">
        <v>50.01</v>
      </c>
      <c r="C882" s="17">
        <v>150</v>
      </c>
      <c r="D882" s="7"/>
      <c r="E882" s="23">
        <v>50.01</v>
      </c>
      <c r="F882" s="20">
        <v>150</v>
      </c>
      <c r="G882" s="8"/>
      <c r="H882" s="9"/>
      <c r="J882" s="23">
        <v>50.01</v>
      </c>
      <c r="K882" s="20">
        <v>150</v>
      </c>
      <c r="L882" s="8"/>
      <c r="M882" s="9"/>
      <c r="P882" s="32"/>
      <c r="Q882" s="32"/>
    </row>
    <row r="883" spans="1:17">
      <c r="A883" s="16"/>
      <c r="B883" s="21">
        <v>150.01</v>
      </c>
      <c r="C883" s="17">
        <v>500</v>
      </c>
      <c r="D883" s="10"/>
      <c r="E883" s="23">
        <v>150.01</v>
      </c>
      <c r="F883" s="20">
        <v>500</v>
      </c>
      <c r="G883" s="8"/>
      <c r="H883" s="9"/>
      <c r="J883" s="23">
        <v>150.01</v>
      </c>
      <c r="K883" s="20">
        <v>500</v>
      </c>
      <c r="L883" s="8"/>
      <c r="M883" s="9"/>
      <c r="P883" s="32"/>
      <c r="Q883" s="32"/>
    </row>
    <row r="884" spans="1:17">
      <c r="A884" s="16"/>
      <c r="B884" s="21">
        <v>500.01</v>
      </c>
      <c r="C884" s="17">
        <v>2000</v>
      </c>
      <c r="D884" s="7"/>
      <c r="E884" s="23">
        <v>500.01</v>
      </c>
      <c r="F884" s="20">
        <v>2000</v>
      </c>
      <c r="G884" s="8"/>
      <c r="H884" s="9"/>
      <c r="J884" s="23">
        <v>500.01</v>
      </c>
      <c r="K884" s="20">
        <v>2000</v>
      </c>
      <c r="L884" s="8"/>
      <c r="M884" s="9"/>
      <c r="P884" s="32"/>
      <c r="Q884" s="32"/>
    </row>
    <row r="885" spans="1:17">
      <c r="A885" s="18"/>
      <c r="B885" s="21">
        <v>2000.01</v>
      </c>
      <c r="C885" s="17">
        <v>3500</v>
      </c>
      <c r="D885" s="7"/>
      <c r="E885" s="23">
        <v>2000.01</v>
      </c>
      <c r="F885" s="20">
        <v>3500</v>
      </c>
      <c r="G885" s="8"/>
      <c r="H885" s="9"/>
      <c r="J885" s="23">
        <v>2000.01</v>
      </c>
      <c r="K885" s="20">
        <v>3500</v>
      </c>
      <c r="L885" s="8"/>
      <c r="M885" s="9"/>
      <c r="P885" s="32"/>
      <c r="Q885" s="32"/>
    </row>
    <row r="886" spans="1:17">
      <c r="A886" s="18"/>
      <c r="B886" s="21">
        <v>3500.01</v>
      </c>
      <c r="C886" s="17">
        <v>50000</v>
      </c>
      <c r="D886" s="7"/>
      <c r="E886" s="23">
        <v>3500.01</v>
      </c>
      <c r="F886" s="20">
        <v>50000</v>
      </c>
      <c r="G886" s="8"/>
      <c r="H886" s="9"/>
      <c r="J886" s="23">
        <v>3500.01</v>
      </c>
      <c r="K886" s="20">
        <v>50000</v>
      </c>
      <c r="L886" s="8"/>
      <c r="M886" s="9"/>
      <c r="P886" s="32"/>
      <c r="Q886" s="32"/>
    </row>
    <row r="887" spans="1:17">
      <c r="A887" s="18" t="s">
        <v>419</v>
      </c>
      <c r="B887" s="21">
        <v>50000.01</v>
      </c>
      <c r="C887" s="17"/>
      <c r="D887" s="7"/>
      <c r="E887" s="23">
        <v>50000.01</v>
      </c>
      <c r="F887" s="20"/>
      <c r="G887" s="8"/>
      <c r="H887" s="9"/>
      <c r="J887" s="23">
        <v>50000.01</v>
      </c>
      <c r="K887" s="20"/>
      <c r="L887" s="8"/>
      <c r="M887" s="9"/>
      <c r="P887" s="32"/>
      <c r="Q887" s="32"/>
    </row>
    <row r="888" spans="1:17">
      <c r="A888" s="11"/>
      <c r="B888" s="12"/>
      <c r="C888" s="12"/>
      <c r="D888" s="7"/>
      <c r="E888" s="13"/>
      <c r="F888" s="13"/>
      <c r="G888" s="14"/>
      <c r="H888" s="15"/>
      <c r="J888" s="13"/>
      <c r="K888" s="13"/>
      <c r="L888" s="14"/>
      <c r="M888" s="15"/>
    </row>
    <row r="889" spans="1:17">
      <c r="A889" s="5"/>
      <c r="B889" s="12"/>
      <c r="C889" s="12"/>
      <c r="D889" s="7"/>
      <c r="G889" s="7" t="s">
        <v>17</v>
      </c>
      <c r="H889" s="7" t="s">
        <v>416</v>
      </c>
      <c r="L889" s="7" t="s">
        <v>17</v>
      </c>
      <c r="M889" s="7" t="s">
        <v>416</v>
      </c>
      <c r="P889" s="7" t="s">
        <v>417</v>
      </c>
      <c r="Q889" s="7" t="s">
        <v>418</v>
      </c>
    </row>
    <row r="890" spans="1:17">
      <c r="A890" s="16" t="s">
        <v>96</v>
      </c>
      <c r="B890" s="17">
        <v>0</v>
      </c>
      <c r="C890" s="17">
        <v>50000</v>
      </c>
      <c r="D890" s="10"/>
      <c r="E890" s="20">
        <v>0</v>
      </c>
      <c r="F890" s="20">
        <v>50000</v>
      </c>
      <c r="G890" s="8"/>
      <c r="H890" s="9"/>
      <c r="J890" s="20">
        <v>0</v>
      </c>
      <c r="K890" s="20">
        <v>50000</v>
      </c>
      <c r="L890" s="8"/>
      <c r="M890" s="9"/>
      <c r="P890" s="32"/>
      <c r="Q890" s="32"/>
    </row>
    <row r="891" spans="1:17">
      <c r="A891" s="16"/>
      <c r="B891" s="21">
        <v>50000.01</v>
      </c>
      <c r="C891" s="17">
        <v>300000</v>
      </c>
      <c r="D891" s="10"/>
      <c r="E891" s="23">
        <v>50000.01</v>
      </c>
      <c r="F891" s="20">
        <v>300000</v>
      </c>
      <c r="G891" s="8"/>
      <c r="H891" s="9"/>
      <c r="J891" s="23">
        <v>50000.01</v>
      </c>
      <c r="K891" s="20">
        <v>300000</v>
      </c>
      <c r="L891" s="8"/>
      <c r="M891" s="9"/>
      <c r="P891" s="32"/>
      <c r="Q891" s="32"/>
    </row>
    <row r="892" spans="1:17">
      <c r="A892" s="16"/>
      <c r="B892" s="21">
        <v>300000.01</v>
      </c>
      <c r="C892" s="17">
        <v>500000</v>
      </c>
      <c r="D892" s="10"/>
      <c r="E892" s="23">
        <v>300000.01</v>
      </c>
      <c r="F892" s="20">
        <v>500000</v>
      </c>
      <c r="G892" s="8"/>
      <c r="H892" s="9"/>
      <c r="J892" s="23">
        <v>300000.01</v>
      </c>
      <c r="K892" s="20">
        <v>500000</v>
      </c>
      <c r="L892" s="8"/>
      <c r="M892" s="9"/>
      <c r="P892" s="32"/>
      <c r="Q892" s="32"/>
    </row>
    <row r="893" spans="1:17">
      <c r="A893" s="16"/>
      <c r="B893" s="21">
        <v>500000.01</v>
      </c>
      <c r="C893" s="17">
        <v>1000000</v>
      </c>
      <c r="D893" s="10"/>
      <c r="E893" s="23">
        <v>500000.01</v>
      </c>
      <c r="F893" s="20">
        <v>1000000</v>
      </c>
      <c r="G893" s="8"/>
      <c r="H893" s="9"/>
      <c r="J893" s="23">
        <v>500000.01</v>
      </c>
      <c r="K893" s="20">
        <v>1000000</v>
      </c>
      <c r="L893" s="8"/>
      <c r="M893" s="9"/>
      <c r="P893" s="32"/>
      <c r="Q893" s="32"/>
    </row>
    <row r="894" spans="1:17">
      <c r="A894" s="16"/>
      <c r="B894" s="21">
        <v>1000000.01</v>
      </c>
      <c r="C894" s="17">
        <v>2000000</v>
      </c>
      <c r="D894" s="10"/>
      <c r="E894" s="23">
        <v>1000000.01</v>
      </c>
      <c r="F894" s="20">
        <v>2000000</v>
      </c>
      <c r="G894" s="8"/>
      <c r="H894" s="9"/>
      <c r="J894" s="23">
        <v>1000000.01</v>
      </c>
      <c r="K894" s="20">
        <v>2000000</v>
      </c>
      <c r="L894" s="8"/>
      <c r="M894" s="9"/>
      <c r="P894" s="32"/>
      <c r="Q894" s="32"/>
    </row>
    <row r="895" spans="1:17">
      <c r="A895" s="18" t="s">
        <v>419</v>
      </c>
      <c r="B895" s="21">
        <v>2000000.01</v>
      </c>
      <c r="C895" s="17"/>
      <c r="D895" s="10"/>
      <c r="E895" s="23">
        <v>2000000.01</v>
      </c>
      <c r="F895" s="20"/>
      <c r="G895" s="8"/>
      <c r="H895" s="9"/>
      <c r="J895" s="23">
        <v>2000000.01</v>
      </c>
      <c r="K895" s="20"/>
      <c r="L895" s="8"/>
      <c r="M895" s="9"/>
      <c r="P895" s="32"/>
      <c r="Q895" s="32"/>
    </row>
    <row r="896" spans="1:17">
      <c r="A896" s="11"/>
      <c r="B896" s="29"/>
      <c r="C896" s="12"/>
      <c r="D896" s="10"/>
      <c r="E896" s="30"/>
      <c r="F896" s="13"/>
      <c r="G896" s="14"/>
      <c r="H896" s="15"/>
      <c r="J896" s="30"/>
      <c r="K896" s="13"/>
      <c r="L896" s="14"/>
      <c r="M896" s="15"/>
    </row>
    <row r="897" spans="1:17">
      <c r="E897" s="25" t="s">
        <v>538</v>
      </c>
    </row>
    <row r="898" spans="1:17">
      <c r="A898" s="5" t="s">
        <v>20</v>
      </c>
      <c r="B898" s="248" t="s">
        <v>75</v>
      </c>
      <c r="C898" s="248"/>
      <c r="D898" s="248"/>
      <c r="E898" s="5" t="s">
        <v>539</v>
      </c>
      <c r="N898" s="5" t="s">
        <v>445</v>
      </c>
    </row>
    <row r="899" spans="1:17">
      <c r="A899" t="s">
        <v>458</v>
      </c>
      <c r="C899" s="83"/>
      <c r="D899" s="6" t="s">
        <v>415</v>
      </c>
      <c r="E899" s="255">
        <v>45315</v>
      </c>
      <c r="F899" s="252"/>
      <c r="G899" s="7" t="s">
        <v>17</v>
      </c>
      <c r="H899" s="7" t="s">
        <v>416</v>
      </c>
      <c r="J899" s="255"/>
      <c r="K899" s="255"/>
      <c r="L899" s="7" t="s">
        <v>17</v>
      </c>
      <c r="M899" s="7" t="s">
        <v>416</v>
      </c>
      <c r="P899" s="7" t="s">
        <v>417</v>
      </c>
      <c r="Q899" s="7" t="s">
        <v>418</v>
      </c>
    </row>
    <row r="900" spans="1:17">
      <c r="A900" s="16" t="s">
        <v>93</v>
      </c>
      <c r="B900" s="17">
        <v>0</v>
      </c>
      <c r="C900" s="45">
        <v>0.59989999999999999</v>
      </c>
      <c r="D900" s="7"/>
      <c r="E900" s="20">
        <v>0</v>
      </c>
      <c r="F900" s="46">
        <v>0.59989999999999999</v>
      </c>
      <c r="G900" s="8">
        <v>7.6860999999999997</v>
      </c>
      <c r="H900" s="9"/>
      <c r="J900" s="20">
        <v>0</v>
      </c>
      <c r="K900" s="46">
        <v>0.59989999999999999</v>
      </c>
      <c r="L900" s="8">
        <v>5.7892000000000001</v>
      </c>
      <c r="M900" s="9"/>
      <c r="N900" s="40"/>
      <c r="P900" s="39">
        <f t="shared" ref="P900:P905" si="79">G900-Q900-D900</f>
        <v>5.7892000000000001</v>
      </c>
      <c r="Q900" s="39">
        <f t="shared" ref="Q900:Q905" si="80">G900-L900</f>
        <v>1.8968999999999996</v>
      </c>
    </row>
    <row r="901" spans="1:17">
      <c r="A901" s="16"/>
      <c r="B901" s="21">
        <v>0.6</v>
      </c>
      <c r="C901" s="45">
        <v>15.9999</v>
      </c>
      <c r="D901" s="7"/>
      <c r="E901" s="23">
        <v>0.6</v>
      </c>
      <c r="F901" s="46">
        <v>15.9999</v>
      </c>
      <c r="G901" s="8">
        <v>7.4105999999999996</v>
      </c>
      <c r="H901" s="9"/>
      <c r="J901" s="23">
        <v>0.6</v>
      </c>
      <c r="K901" s="46">
        <v>15.9999</v>
      </c>
      <c r="L901" s="8">
        <v>5.5816999999999997</v>
      </c>
      <c r="M901" s="9"/>
      <c r="N901" s="40"/>
      <c r="P901" s="39">
        <f t="shared" si="79"/>
        <v>5.5816999999999997</v>
      </c>
      <c r="Q901" s="39">
        <f t="shared" si="80"/>
        <v>1.8289</v>
      </c>
    </row>
    <row r="902" spans="1:17">
      <c r="A902" s="16"/>
      <c r="B902" s="17">
        <v>16</v>
      </c>
      <c r="C902" s="45">
        <v>150.9999</v>
      </c>
      <c r="D902" s="7"/>
      <c r="E902" s="20">
        <v>16</v>
      </c>
      <c r="F902" s="46">
        <v>150.9999</v>
      </c>
      <c r="G902" s="8">
        <v>7.0274999999999999</v>
      </c>
      <c r="H902" s="9"/>
      <c r="J902" s="20">
        <v>16</v>
      </c>
      <c r="K902" s="46">
        <v>150.9999</v>
      </c>
      <c r="L902" s="8">
        <v>5.2930999999999999</v>
      </c>
      <c r="M902" s="9"/>
      <c r="N902" s="40"/>
      <c r="P902" s="39">
        <f t="shared" si="79"/>
        <v>5.2930999999999999</v>
      </c>
      <c r="Q902" s="39">
        <f t="shared" si="80"/>
        <v>1.7343999999999999</v>
      </c>
    </row>
    <row r="903" spans="1:17">
      <c r="A903" s="18"/>
      <c r="B903" s="17">
        <v>151</v>
      </c>
      <c r="C903" s="45">
        <v>300.99990000000003</v>
      </c>
      <c r="D903" s="7"/>
      <c r="E903" s="20">
        <v>151</v>
      </c>
      <c r="F903" s="46">
        <v>300.99990000000003</v>
      </c>
      <c r="G903" s="8">
        <v>6.9477000000000002</v>
      </c>
      <c r="H903" s="9"/>
      <c r="J903" s="20">
        <v>151</v>
      </c>
      <c r="K903" s="46">
        <v>300.99990000000003</v>
      </c>
      <c r="L903" s="8">
        <v>5.2329999999999997</v>
      </c>
      <c r="M903" s="9"/>
      <c r="N903" s="40"/>
      <c r="P903" s="39">
        <f t="shared" si="79"/>
        <v>5.2329999999999997</v>
      </c>
      <c r="Q903" s="39">
        <f t="shared" si="80"/>
        <v>1.7147000000000006</v>
      </c>
    </row>
    <row r="904" spans="1:17">
      <c r="A904" s="18"/>
      <c r="B904" s="17">
        <v>301</v>
      </c>
      <c r="C904" s="45">
        <v>1000.9999</v>
      </c>
      <c r="D904" s="7"/>
      <c r="E904" s="20">
        <v>301</v>
      </c>
      <c r="F904" s="46">
        <v>1000.9999</v>
      </c>
      <c r="G904" s="8">
        <v>6.3373999999999997</v>
      </c>
      <c r="H904" s="9"/>
      <c r="J904" s="20">
        <v>301</v>
      </c>
      <c r="K904" s="46">
        <v>1000.9999</v>
      </c>
      <c r="L904" s="8">
        <v>4.7732999999999999</v>
      </c>
      <c r="M904" s="9"/>
      <c r="N904" s="40"/>
      <c r="P904" s="39">
        <f t="shared" si="79"/>
        <v>4.7732999999999999</v>
      </c>
      <c r="Q904" s="39">
        <f t="shared" si="80"/>
        <v>1.5640999999999998</v>
      </c>
    </row>
    <row r="905" spans="1:17">
      <c r="A905" s="22" t="s">
        <v>430</v>
      </c>
      <c r="B905" s="17">
        <v>1001</v>
      </c>
      <c r="C905" s="17"/>
      <c r="D905" s="7"/>
      <c r="E905" s="20">
        <v>1001</v>
      </c>
      <c r="F905" s="20"/>
      <c r="G905" s="8">
        <v>5.6101000000000001</v>
      </c>
      <c r="H905" s="9"/>
      <c r="J905" s="20">
        <v>1001</v>
      </c>
      <c r="K905" s="20"/>
      <c r="L905" s="8">
        <v>4.2255000000000003</v>
      </c>
      <c r="M905" s="9"/>
      <c r="N905" s="40"/>
      <c r="P905" s="39">
        <f t="shared" si="79"/>
        <v>4.2255000000000003</v>
      </c>
      <c r="Q905" s="39">
        <f t="shared" si="80"/>
        <v>1.3845999999999998</v>
      </c>
    </row>
    <row r="906" spans="1:17">
      <c r="A906" s="11"/>
      <c r="B906" s="12"/>
      <c r="C906" s="12"/>
      <c r="D906" s="7"/>
    </row>
    <row r="907" spans="1:17">
      <c r="A907" s="5"/>
      <c r="B907" s="12"/>
      <c r="C907" s="12"/>
      <c r="D907" s="7"/>
      <c r="G907" s="7" t="s">
        <v>17</v>
      </c>
      <c r="H907" s="7" t="s">
        <v>416</v>
      </c>
      <c r="L907" s="7" t="s">
        <v>17</v>
      </c>
      <c r="M907" s="7" t="s">
        <v>416</v>
      </c>
      <c r="P907" s="7" t="s">
        <v>417</v>
      </c>
      <c r="Q907" s="7" t="s">
        <v>418</v>
      </c>
    </row>
    <row r="908" spans="1:17">
      <c r="A908" s="16" t="s">
        <v>95</v>
      </c>
      <c r="B908" s="17">
        <v>0</v>
      </c>
      <c r="C908" s="45">
        <v>0.59989999999999999</v>
      </c>
      <c r="D908" s="7"/>
      <c r="E908" s="20">
        <v>0</v>
      </c>
      <c r="F908" s="46">
        <v>0.59989999999999999</v>
      </c>
      <c r="G908" s="8">
        <v>7.0232000000000001</v>
      </c>
      <c r="H908" s="9"/>
      <c r="J908" s="20">
        <v>0</v>
      </c>
      <c r="K908" s="46">
        <v>0.59989999999999999</v>
      </c>
      <c r="L908" s="8">
        <v>5.2899000000000003</v>
      </c>
      <c r="M908" s="9"/>
      <c r="P908" s="39">
        <f t="shared" ref="P908:P913" si="81">G908-Q908-D908</f>
        <v>5.2899000000000003</v>
      </c>
      <c r="Q908" s="39">
        <f t="shared" ref="Q908:Q913" si="82">G908-L908</f>
        <v>1.7332999999999998</v>
      </c>
    </row>
    <row r="909" spans="1:17">
      <c r="A909" s="16"/>
      <c r="B909" s="21">
        <v>0.6</v>
      </c>
      <c r="C909" s="45">
        <v>15.9999</v>
      </c>
      <c r="D909" s="7"/>
      <c r="E909" s="23">
        <v>0.6</v>
      </c>
      <c r="F909" s="46">
        <v>15.9999</v>
      </c>
      <c r="G909" s="8">
        <v>6.7495000000000003</v>
      </c>
      <c r="H909" s="9"/>
      <c r="J909" s="23">
        <v>0.6</v>
      </c>
      <c r="K909" s="46">
        <v>15.9999</v>
      </c>
      <c r="L909" s="8">
        <v>5.0837000000000003</v>
      </c>
      <c r="M909" s="9"/>
      <c r="P909" s="39">
        <f t="shared" si="81"/>
        <v>5.0837000000000003</v>
      </c>
      <c r="Q909" s="39">
        <f t="shared" si="82"/>
        <v>1.6657999999999999</v>
      </c>
    </row>
    <row r="910" spans="1:17">
      <c r="A910" s="16"/>
      <c r="B910" s="17">
        <v>16</v>
      </c>
      <c r="C910" s="45">
        <v>150.9999</v>
      </c>
      <c r="D910" s="7"/>
      <c r="E910" s="20">
        <v>16</v>
      </c>
      <c r="F910" s="46">
        <v>150.9999</v>
      </c>
      <c r="G910" s="8">
        <v>6.5541999999999998</v>
      </c>
      <c r="H910" s="9"/>
      <c r="J910" s="20">
        <v>16</v>
      </c>
      <c r="K910" s="46">
        <v>150.9999</v>
      </c>
      <c r="L910" s="8">
        <v>4.9366000000000003</v>
      </c>
      <c r="M910" s="9"/>
      <c r="P910" s="39">
        <f t="shared" si="81"/>
        <v>4.9366000000000003</v>
      </c>
      <c r="Q910" s="39">
        <f t="shared" si="82"/>
        <v>1.6175999999999995</v>
      </c>
    </row>
    <row r="911" spans="1:17">
      <c r="A911" s="16"/>
      <c r="B911" s="17">
        <v>151</v>
      </c>
      <c r="C911" s="45">
        <v>300.99990000000003</v>
      </c>
      <c r="D911" s="7"/>
      <c r="E911" s="20">
        <v>151</v>
      </c>
      <c r="F911" s="46">
        <v>300.99990000000003</v>
      </c>
      <c r="G911" s="8">
        <v>6.4428000000000001</v>
      </c>
      <c r="H911" s="9"/>
      <c r="J911" s="20">
        <v>151</v>
      </c>
      <c r="K911" s="46">
        <v>300.99990000000003</v>
      </c>
      <c r="L911" s="8">
        <v>4.8526999999999996</v>
      </c>
      <c r="M911" s="9"/>
      <c r="P911" s="39">
        <f t="shared" si="81"/>
        <v>4.8526999999999996</v>
      </c>
      <c r="Q911" s="39">
        <f t="shared" si="82"/>
        <v>1.5901000000000005</v>
      </c>
    </row>
    <row r="912" spans="1:17">
      <c r="A912" s="16"/>
      <c r="B912" s="17">
        <v>301</v>
      </c>
      <c r="C912" s="45">
        <v>1000.9999</v>
      </c>
      <c r="D912" s="7"/>
      <c r="E912" s="20">
        <v>301</v>
      </c>
      <c r="F912" s="46">
        <v>1000.9999</v>
      </c>
      <c r="G912" s="8">
        <v>5.7927999999999997</v>
      </c>
      <c r="H912" s="9"/>
      <c r="J912" s="20">
        <v>301</v>
      </c>
      <c r="K912" s="46">
        <v>1000.9999</v>
      </c>
      <c r="L912" s="8">
        <v>4.3631000000000002</v>
      </c>
      <c r="M912" s="9"/>
      <c r="P912" s="39">
        <f t="shared" si="81"/>
        <v>4.3631000000000002</v>
      </c>
      <c r="Q912" s="39">
        <f t="shared" si="82"/>
        <v>1.4296999999999995</v>
      </c>
    </row>
    <row r="913" spans="1:22">
      <c r="A913" s="18" t="s">
        <v>419</v>
      </c>
      <c r="B913" s="17">
        <v>1001</v>
      </c>
      <c r="C913" s="17"/>
      <c r="D913" s="7"/>
      <c r="E913" s="20">
        <v>1001</v>
      </c>
      <c r="F913" s="20"/>
      <c r="G913" s="8">
        <v>5.0486000000000004</v>
      </c>
      <c r="H913" s="9"/>
      <c r="J913" s="20">
        <v>1001</v>
      </c>
      <c r="K913" s="20"/>
      <c r="L913" s="8">
        <v>3.8026</v>
      </c>
      <c r="M913" s="9"/>
      <c r="P913" s="39">
        <f t="shared" si="81"/>
        <v>3.8026</v>
      </c>
      <c r="Q913" s="39">
        <f t="shared" si="82"/>
        <v>1.2460000000000004</v>
      </c>
    </row>
    <row r="914" spans="1:22">
      <c r="A914" s="11"/>
      <c r="B914" s="12"/>
      <c r="C914" s="12"/>
      <c r="D914" s="7"/>
      <c r="E914" s="13"/>
      <c r="F914" s="13"/>
      <c r="G914" s="14"/>
      <c r="H914" s="15"/>
      <c r="J914" s="13"/>
      <c r="K914" s="13"/>
      <c r="L914" s="14"/>
      <c r="M914" s="15"/>
    </row>
    <row r="915" spans="1:22" ht="15" thickBot="1">
      <c r="A915" s="5"/>
      <c r="B915" s="12"/>
      <c r="C915" s="12"/>
      <c r="D915" s="7"/>
      <c r="G915" s="7" t="s">
        <v>17</v>
      </c>
      <c r="H915" s="7" t="s">
        <v>416</v>
      </c>
      <c r="L915" s="7" t="s">
        <v>17</v>
      </c>
      <c r="M915" s="7" t="s">
        <v>416</v>
      </c>
      <c r="P915" s="7" t="s">
        <v>417</v>
      </c>
      <c r="Q915" s="7" t="s">
        <v>418</v>
      </c>
    </row>
    <row r="916" spans="1:22" ht="19" thickBot="1">
      <c r="A916" s="16" t="s">
        <v>96</v>
      </c>
      <c r="B916" s="17">
        <v>0</v>
      </c>
      <c r="C916" s="45">
        <v>0.59989999999999999</v>
      </c>
      <c r="D916" s="7"/>
      <c r="E916" s="20">
        <v>0</v>
      </c>
      <c r="F916" s="46">
        <v>0.59989999999999999</v>
      </c>
      <c r="G916" s="8">
        <v>5.9073000000000002</v>
      </c>
      <c r="H916" s="9"/>
      <c r="J916" s="20">
        <v>0</v>
      </c>
      <c r="K916" s="46">
        <v>0.59989999999999999</v>
      </c>
      <c r="L916" s="8">
        <v>4.4493999999999998</v>
      </c>
      <c r="M916" s="9"/>
      <c r="P916" s="39">
        <f>G916-Q916-D916</f>
        <v>4.4493999999999998</v>
      </c>
      <c r="Q916" s="39">
        <f>G916-L916</f>
        <v>1.4579000000000004</v>
      </c>
      <c r="S916" s="201">
        <v>0</v>
      </c>
      <c r="T916" s="201">
        <v>0.6</v>
      </c>
      <c r="U916" s="201">
        <v>4.4684999999999997</v>
      </c>
      <c r="V916" s="201">
        <v>5.9326999999999996</v>
      </c>
    </row>
    <row r="917" spans="1:22" ht="19" thickBot="1">
      <c r="A917" s="16"/>
      <c r="B917" s="21">
        <v>0.6</v>
      </c>
      <c r="C917" s="45">
        <v>15.9999</v>
      </c>
      <c r="D917" s="7"/>
      <c r="E917" s="23">
        <v>0.6</v>
      </c>
      <c r="F917" s="46">
        <v>15.9999</v>
      </c>
      <c r="G917" s="8">
        <v>5.6580000000000004</v>
      </c>
      <c r="H917" s="9"/>
      <c r="J917" s="23">
        <v>0.6</v>
      </c>
      <c r="K917" s="46">
        <v>15.9999</v>
      </c>
      <c r="L917" s="8">
        <v>4.2615999999999996</v>
      </c>
      <c r="M917" s="9"/>
      <c r="P917" s="39">
        <f t="shared" ref="P917:P927" si="83">G917-Q917-D917</f>
        <v>4.2615999999999996</v>
      </c>
      <c r="Q917" s="39">
        <f t="shared" ref="Q917:Q927" si="84">G917-L917</f>
        <v>1.3964000000000008</v>
      </c>
      <c r="S917" s="201">
        <v>0.6</v>
      </c>
      <c r="T917" s="201">
        <v>16</v>
      </c>
      <c r="U917" s="201">
        <v>4.2807000000000004</v>
      </c>
      <c r="V917" s="201">
        <v>5.6833</v>
      </c>
    </row>
    <row r="918" spans="1:22" ht="19" thickBot="1">
      <c r="A918" s="16"/>
      <c r="B918" s="17">
        <v>16</v>
      </c>
      <c r="C918" s="45">
        <v>150.9999</v>
      </c>
      <c r="D918" s="7"/>
      <c r="E918" s="20">
        <v>16</v>
      </c>
      <c r="F918" s="46">
        <v>150.9999</v>
      </c>
      <c r="G918" s="8">
        <v>5.5247999999999999</v>
      </c>
      <c r="H918" s="9"/>
      <c r="J918" s="20">
        <v>16</v>
      </c>
      <c r="K918" s="46">
        <v>150.9999</v>
      </c>
      <c r="L918" s="8">
        <v>4.1612999999999998</v>
      </c>
      <c r="M918" s="9"/>
      <c r="P918" s="39">
        <f t="shared" si="83"/>
        <v>4.1612999999999998</v>
      </c>
      <c r="Q918" s="39">
        <f t="shared" si="84"/>
        <v>1.3635000000000002</v>
      </c>
      <c r="S918" s="201">
        <v>16</v>
      </c>
      <c r="T918" s="201">
        <v>151</v>
      </c>
      <c r="U918" s="201">
        <v>4.1803999999999997</v>
      </c>
      <c r="V918" s="201">
        <v>5.5502000000000002</v>
      </c>
    </row>
    <row r="919" spans="1:22" ht="19" thickBot="1">
      <c r="A919" s="16"/>
      <c r="B919" s="17">
        <v>151</v>
      </c>
      <c r="C919" s="45">
        <v>300.99990000000003</v>
      </c>
      <c r="D919" s="7"/>
      <c r="E919" s="20">
        <v>151</v>
      </c>
      <c r="F919" s="46">
        <v>300.99990000000003</v>
      </c>
      <c r="G919" s="8">
        <v>5.0742000000000003</v>
      </c>
      <c r="H919" s="9"/>
      <c r="J919" s="20">
        <v>151</v>
      </c>
      <c r="K919" s="46">
        <v>300.99990000000003</v>
      </c>
      <c r="L919" s="8">
        <v>3.8258999999999999</v>
      </c>
      <c r="M919" s="9"/>
      <c r="P919" s="39">
        <f t="shared" si="83"/>
        <v>3.8258999999999999</v>
      </c>
      <c r="Q919" s="39">
        <f t="shared" si="84"/>
        <v>1.2483000000000004</v>
      </c>
      <c r="S919" s="201">
        <v>151</v>
      </c>
      <c r="T919" s="201">
        <v>301</v>
      </c>
      <c r="U919" s="201">
        <v>3.8450000000000002</v>
      </c>
      <c r="V919" s="201">
        <v>5.1048</v>
      </c>
    </row>
    <row r="920" spans="1:22" ht="19" thickBot="1">
      <c r="A920" s="16"/>
      <c r="B920" s="17">
        <v>301</v>
      </c>
      <c r="C920" s="45">
        <v>1000.9999</v>
      </c>
      <c r="D920" s="7"/>
      <c r="E920" s="20">
        <v>301</v>
      </c>
      <c r="F920" s="46">
        <v>1000.9999</v>
      </c>
      <c r="G920" s="8">
        <v>4.6455000000000002</v>
      </c>
      <c r="H920" s="9"/>
      <c r="J920" s="20">
        <v>301</v>
      </c>
      <c r="K920" s="46">
        <v>1000.9999</v>
      </c>
      <c r="L920" s="8">
        <v>3.4990000000000001</v>
      </c>
      <c r="M920" s="9"/>
      <c r="P920" s="39">
        <f t="shared" si="83"/>
        <v>3.4990000000000001</v>
      </c>
      <c r="Q920" s="39">
        <f t="shared" si="84"/>
        <v>1.1465000000000001</v>
      </c>
      <c r="S920" s="201">
        <v>301</v>
      </c>
      <c r="T920" s="202">
        <v>1001</v>
      </c>
      <c r="U920" s="201">
        <v>3.5181</v>
      </c>
      <c r="V920" s="201">
        <v>4.6707999999999998</v>
      </c>
    </row>
    <row r="921" spans="1:22" ht="19" thickBot="1">
      <c r="A921" s="16"/>
      <c r="B921" s="17">
        <v>1001</v>
      </c>
      <c r="C921" s="45">
        <v>10000.999900000001</v>
      </c>
      <c r="D921" s="7"/>
      <c r="E921" s="20">
        <v>1001</v>
      </c>
      <c r="F921" s="46">
        <v>10000.999900000001</v>
      </c>
      <c r="G921" s="8">
        <v>3.9723999999999999</v>
      </c>
      <c r="H921" s="9"/>
      <c r="J921" s="20">
        <v>1001</v>
      </c>
      <c r="K921" s="46">
        <v>10000.999900000001</v>
      </c>
      <c r="L921" s="8">
        <v>2.992</v>
      </c>
      <c r="M921" s="9"/>
      <c r="P921" s="39">
        <f t="shared" si="83"/>
        <v>2.992</v>
      </c>
      <c r="Q921" s="39">
        <f t="shared" si="84"/>
        <v>0.98039999999999994</v>
      </c>
      <c r="S921" s="202">
        <v>1001</v>
      </c>
      <c r="T921" s="202">
        <v>50001</v>
      </c>
      <c r="U921" s="201">
        <v>3.0110999999999999</v>
      </c>
      <c r="V921" s="201">
        <v>3.9977</v>
      </c>
    </row>
    <row r="922" spans="1:22" ht="19" thickBot="1">
      <c r="A922" s="16"/>
      <c r="B922" s="17">
        <v>10001</v>
      </c>
      <c r="C922" s="45">
        <v>15000.999900000001</v>
      </c>
      <c r="D922" s="7"/>
      <c r="E922" s="20">
        <v>10001</v>
      </c>
      <c r="F922" s="46">
        <v>15000.999900000001</v>
      </c>
      <c r="G922" s="8">
        <v>3.508</v>
      </c>
      <c r="H922" s="9"/>
      <c r="J922" s="20">
        <v>10001</v>
      </c>
      <c r="K922" s="46">
        <v>15000.999900000001</v>
      </c>
      <c r="L922" s="8">
        <v>2.6421999999999999</v>
      </c>
      <c r="M922" s="9"/>
      <c r="P922" s="39">
        <f t="shared" si="83"/>
        <v>2.6421999999999999</v>
      </c>
      <c r="Q922" s="39">
        <f t="shared" si="84"/>
        <v>0.86580000000000013</v>
      </c>
      <c r="S922" s="202">
        <v>50001</v>
      </c>
      <c r="T922" s="202">
        <v>150001</v>
      </c>
      <c r="U922" s="201">
        <v>2.9748999999999999</v>
      </c>
      <c r="V922" s="201">
        <v>3.9497</v>
      </c>
    </row>
    <row r="923" spans="1:22" ht="19" thickBot="1">
      <c r="A923" s="16"/>
      <c r="B923" s="17">
        <v>15001</v>
      </c>
      <c r="C923" s="45">
        <v>50000.999900000003</v>
      </c>
      <c r="D923" s="7"/>
      <c r="E923" s="20">
        <v>15001</v>
      </c>
      <c r="F923" s="46">
        <v>50000.999900000003</v>
      </c>
      <c r="G923" s="8">
        <v>3.5</v>
      </c>
      <c r="H923" s="9"/>
      <c r="J923" s="20">
        <v>15001</v>
      </c>
      <c r="K923" s="46">
        <v>50000.999900000003</v>
      </c>
      <c r="L923" s="8">
        <v>2.6362000000000001</v>
      </c>
      <c r="M923" s="9"/>
      <c r="P923" s="39">
        <f t="shared" si="83"/>
        <v>2.6362000000000001</v>
      </c>
      <c r="Q923" s="39">
        <f t="shared" si="84"/>
        <v>0.8637999999999999</v>
      </c>
      <c r="S923" s="202"/>
      <c r="T923" s="202"/>
      <c r="U923" s="201"/>
      <c r="V923" s="201"/>
    </row>
    <row r="924" spans="1:22" ht="19" thickBot="1">
      <c r="A924" s="16"/>
      <c r="B924" s="17">
        <v>50001</v>
      </c>
      <c r="C924" s="45">
        <v>100000.9999</v>
      </c>
      <c r="D924" s="7"/>
      <c r="E924" s="20">
        <v>50001</v>
      </c>
      <c r="F924" s="46">
        <v>100000.9999</v>
      </c>
      <c r="G924" s="8">
        <v>3.4841000000000002</v>
      </c>
      <c r="H924" s="9"/>
      <c r="J924" s="20">
        <v>50001</v>
      </c>
      <c r="K924" s="46">
        <v>100000.9999</v>
      </c>
      <c r="L924" s="8">
        <v>2.6242000000000001</v>
      </c>
      <c r="M924" s="9"/>
      <c r="P924" s="39">
        <f t="shared" si="83"/>
        <v>2.6242000000000001</v>
      </c>
      <c r="Q924" s="39">
        <f t="shared" si="84"/>
        <v>0.85990000000000011</v>
      </c>
      <c r="S924" s="202"/>
      <c r="T924" s="202"/>
      <c r="U924" s="201"/>
      <c r="V924" s="201"/>
    </row>
    <row r="925" spans="1:22" ht="19" thickBot="1">
      <c r="A925" s="16"/>
      <c r="B925" s="17">
        <v>100001</v>
      </c>
      <c r="C925" s="45">
        <v>200000.9999</v>
      </c>
      <c r="D925" s="7"/>
      <c r="E925" s="20">
        <v>100001</v>
      </c>
      <c r="F925" s="46">
        <v>200000.9999</v>
      </c>
      <c r="G925" s="8">
        <v>3.4554999999999998</v>
      </c>
      <c r="H925" s="9"/>
      <c r="J925" s="20">
        <v>100001</v>
      </c>
      <c r="K925" s="46">
        <v>200000.9999</v>
      </c>
      <c r="L925" s="8">
        <v>2.6027</v>
      </c>
      <c r="M925" s="9"/>
      <c r="P925" s="39">
        <f t="shared" si="83"/>
        <v>2.6027</v>
      </c>
      <c r="Q925" s="39">
        <f t="shared" si="84"/>
        <v>0.85279999999999978</v>
      </c>
      <c r="S925" s="202"/>
      <c r="T925" s="202"/>
      <c r="U925" s="201"/>
      <c r="V925" s="201"/>
    </row>
    <row r="926" spans="1:22" ht="19" thickBot="1">
      <c r="A926" s="16"/>
      <c r="B926" s="17">
        <v>200001</v>
      </c>
      <c r="C926" s="45">
        <v>300000.9999</v>
      </c>
      <c r="D926" s="7"/>
      <c r="E926" s="20">
        <v>200001</v>
      </c>
      <c r="F926" s="46">
        <v>300000.9999</v>
      </c>
      <c r="G926" s="8">
        <v>3.4388000000000001</v>
      </c>
      <c r="H926" s="9"/>
      <c r="J926" s="20">
        <v>200001</v>
      </c>
      <c r="K926" s="46">
        <v>300000.9999</v>
      </c>
      <c r="L926" s="8">
        <v>2.5901000000000001</v>
      </c>
      <c r="M926" s="9"/>
      <c r="P926" s="39">
        <f t="shared" si="83"/>
        <v>2.5901000000000001</v>
      </c>
      <c r="Q926" s="39">
        <f t="shared" si="84"/>
        <v>0.84870000000000001</v>
      </c>
      <c r="S926" s="202"/>
      <c r="T926" s="202"/>
      <c r="U926" s="201"/>
      <c r="V926" s="201"/>
    </row>
    <row r="927" spans="1:22" ht="20" thickBot="1">
      <c r="A927" s="18" t="s">
        <v>419</v>
      </c>
      <c r="B927" s="17">
        <v>300001</v>
      </c>
      <c r="C927" s="17"/>
      <c r="D927" s="7"/>
      <c r="E927" s="20">
        <v>300001</v>
      </c>
      <c r="F927" s="20"/>
      <c r="G927" s="8">
        <v>3.4291999999999998</v>
      </c>
      <c r="H927" s="9"/>
      <c r="J927" s="20">
        <v>300001</v>
      </c>
      <c r="K927" s="20"/>
      <c r="L927" s="8">
        <v>2.3807</v>
      </c>
      <c r="M927" s="9"/>
      <c r="P927" s="39">
        <f t="shared" si="83"/>
        <v>2.3807</v>
      </c>
      <c r="Q927" s="39">
        <f t="shared" si="84"/>
        <v>1.0484999999999998</v>
      </c>
      <c r="S927" s="202">
        <v>150001</v>
      </c>
      <c r="T927" s="201" t="s">
        <v>669</v>
      </c>
      <c r="U927" s="201">
        <v>2.9308999999999998</v>
      </c>
      <c r="V927" s="201">
        <v>3.8912</v>
      </c>
    </row>
    <row r="929" spans="1:25">
      <c r="L929" s="7"/>
      <c r="M929" s="7"/>
      <c r="P929" s="7" t="s">
        <v>417</v>
      </c>
      <c r="Q929" s="7" t="s">
        <v>418</v>
      </c>
    </row>
    <row r="930" spans="1:25">
      <c r="A930" s="16" t="s">
        <v>97</v>
      </c>
      <c r="B930" s="247" t="s">
        <v>420</v>
      </c>
      <c r="C930" s="247"/>
      <c r="D930" s="7"/>
      <c r="E930" s="251" t="s">
        <v>420</v>
      </c>
      <c r="F930" s="251"/>
      <c r="G930" s="249">
        <v>3.2614999999999998</v>
      </c>
      <c r="H930" s="250"/>
      <c r="J930" s="257" t="s">
        <v>420</v>
      </c>
      <c r="K930" s="258"/>
      <c r="L930" s="249">
        <f>G930-(G930*0.17)</f>
        <v>2.7070449999999999</v>
      </c>
      <c r="M930" s="250"/>
      <c r="N930" s="40"/>
      <c r="P930" s="39">
        <f>G930-Q930-D930</f>
        <v>2.7070449999999999</v>
      </c>
      <c r="Q930" s="39">
        <f>G930-L930</f>
        <v>0.55445499999999992</v>
      </c>
    </row>
    <row r="931" spans="1:25">
      <c r="A931" t="s">
        <v>421</v>
      </c>
    </row>
    <row r="933" spans="1:25">
      <c r="E933" s="25" t="s">
        <v>540</v>
      </c>
    </row>
    <row r="934" spans="1:25">
      <c r="A934" s="5" t="s">
        <v>20</v>
      </c>
      <c r="B934" s="248" t="s">
        <v>77</v>
      </c>
      <c r="C934" s="248"/>
      <c r="D934" s="248"/>
      <c r="E934" s="5" t="s">
        <v>541</v>
      </c>
      <c r="I934" s="215" t="s">
        <v>695</v>
      </c>
      <c r="N934" s="5" t="s">
        <v>445</v>
      </c>
    </row>
    <row r="935" spans="1:25" ht="15" thickBot="1">
      <c r="A935" t="s">
        <v>414</v>
      </c>
      <c r="D935" s="27" t="s">
        <v>415</v>
      </c>
      <c r="E935" s="255">
        <v>45142</v>
      </c>
      <c r="F935" s="255"/>
      <c r="G935" s="7" t="s">
        <v>17</v>
      </c>
      <c r="H935" s="7" t="s">
        <v>416</v>
      </c>
      <c r="J935" s="255"/>
      <c r="K935" s="255"/>
      <c r="L935" s="7" t="s">
        <v>17</v>
      </c>
      <c r="M935" s="7" t="s">
        <v>416</v>
      </c>
    </row>
    <row r="936" spans="1:25" ht="15" thickBot="1">
      <c r="A936" s="16" t="s">
        <v>93</v>
      </c>
      <c r="B936" s="17">
        <v>0</v>
      </c>
      <c r="C936" s="21">
        <v>0.1</v>
      </c>
      <c r="D936" s="117"/>
      <c r="E936" s="20">
        <v>0</v>
      </c>
      <c r="F936" s="23">
        <v>0.1</v>
      </c>
      <c r="G936" s="8">
        <v>8.0678999999999998</v>
      </c>
      <c r="H936" s="157">
        <v>18.924099999999999</v>
      </c>
      <c r="I936" s="40"/>
      <c r="J936" s="20">
        <v>0</v>
      </c>
      <c r="K936" s="23">
        <v>0.1</v>
      </c>
      <c r="L936" s="8"/>
      <c r="M936" s="157"/>
      <c r="N936" s="40"/>
      <c r="S936" s="203" t="s">
        <v>670</v>
      </c>
      <c r="T936" s="204" t="s">
        <v>671</v>
      </c>
      <c r="U936" s="204" t="s">
        <v>672</v>
      </c>
      <c r="V936" s="204" t="s">
        <v>672</v>
      </c>
      <c r="W936" s="204" t="s">
        <v>673</v>
      </c>
      <c r="X936" s="204" t="s">
        <v>674</v>
      </c>
      <c r="Y936" s="205" t="s">
        <v>675</v>
      </c>
    </row>
    <row r="937" spans="1:25" ht="15" thickBot="1">
      <c r="A937" s="16" t="s">
        <v>529</v>
      </c>
      <c r="B937" s="21">
        <v>0.11</v>
      </c>
      <c r="C937" s="21">
        <v>0.7</v>
      </c>
      <c r="D937" s="117"/>
      <c r="E937" s="23">
        <v>0.11</v>
      </c>
      <c r="F937" s="23">
        <v>0.7</v>
      </c>
      <c r="G937" s="8">
        <v>7.5576999999999996</v>
      </c>
      <c r="H937" s="157">
        <v>18.924099999999999</v>
      </c>
      <c r="I937" s="40"/>
      <c r="J937" s="23">
        <v>0.11</v>
      </c>
      <c r="K937" s="23">
        <v>0.7</v>
      </c>
      <c r="L937" s="8"/>
      <c r="M937" s="157"/>
      <c r="N937" s="40"/>
      <c r="S937" s="206" t="s">
        <v>676</v>
      </c>
      <c r="T937" s="207" t="s">
        <v>677</v>
      </c>
      <c r="U937" s="207" t="s">
        <v>678</v>
      </c>
      <c r="V937" s="207" t="s">
        <v>679</v>
      </c>
      <c r="W937" s="207" t="s">
        <v>680</v>
      </c>
      <c r="X937" s="207" t="s">
        <v>676</v>
      </c>
      <c r="Y937" s="208" t="s">
        <v>676</v>
      </c>
    </row>
    <row r="938" spans="1:25" ht="15" thickBot="1">
      <c r="A938" s="16"/>
      <c r="B938" s="21">
        <v>0.71</v>
      </c>
      <c r="C938" s="21">
        <v>1.5</v>
      </c>
      <c r="D938" s="117"/>
      <c r="E938" s="23">
        <v>0.71</v>
      </c>
      <c r="F938" s="23">
        <v>1.5</v>
      </c>
      <c r="G938" s="8">
        <v>7.4657</v>
      </c>
      <c r="H938" s="157">
        <v>18.924099999999999</v>
      </c>
      <c r="I938" s="40"/>
      <c r="J938" s="23">
        <v>0.71</v>
      </c>
      <c r="K938" s="23">
        <v>1.5</v>
      </c>
      <c r="L938" s="8"/>
      <c r="M938" s="157"/>
      <c r="N938" s="40"/>
      <c r="S938" s="209" t="s">
        <v>677</v>
      </c>
      <c r="T938" s="210" t="s">
        <v>681</v>
      </c>
      <c r="U938" s="210" t="s">
        <v>678</v>
      </c>
      <c r="V938" s="210" t="s">
        <v>682</v>
      </c>
      <c r="W938" s="210" t="s">
        <v>680</v>
      </c>
      <c r="X938" s="210" t="s">
        <v>676</v>
      </c>
      <c r="Y938" s="211" t="s">
        <v>676</v>
      </c>
    </row>
    <row r="939" spans="1:25" ht="15" thickBot="1">
      <c r="A939" s="18"/>
      <c r="B939" s="21">
        <v>1.51</v>
      </c>
      <c r="C939" s="21">
        <v>2</v>
      </c>
      <c r="D939" s="117"/>
      <c r="E939" s="23">
        <v>1.51</v>
      </c>
      <c r="F939" s="23">
        <v>2</v>
      </c>
      <c r="G939" s="8">
        <v>7.2408000000000001</v>
      </c>
      <c r="H939" s="157">
        <v>18.924099999999999</v>
      </c>
      <c r="I939" s="40"/>
      <c r="J939" s="23">
        <v>1.51</v>
      </c>
      <c r="K939" s="23">
        <v>2</v>
      </c>
      <c r="L939" s="8"/>
      <c r="M939" s="157"/>
      <c r="N939" s="40"/>
      <c r="S939" s="206" t="s">
        <v>681</v>
      </c>
      <c r="T939" s="207" t="s">
        <v>683</v>
      </c>
      <c r="U939" s="207" t="s">
        <v>678</v>
      </c>
      <c r="V939" s="207" t="s">
        <v>684</v>
      </c>
      <c r="W939" s="207" t="s">
        <v>680</v>
      </c>
      <c r="X939" s="207" t="s">
        <v>676</v>
      </c>
      <c r="Y939" s="208" t="s">
        <v>676</v>
      </c>
    </row>
    <row r="940" spans="1:25" ht="15" thickBot="1">
      <c r="A940" s="18"/>
      <c r="B940" s="21">
        <v>2.0099999999999998</v>
      </c>
      <c r="C940" s="21">
        <v>3</v>
      </c>
      <c r="D940" s="117"/>
      <c r="E940" s="23">
        <v>2.0099999999999998</v>
      </c>
      <c r="F940" s="23">
        <v>3</v>
      </c>
      <c r="G940" s="8">
        <v>7.0269000000000004</v>
      </c>
      <c r="H940" s="157">
        <v>18.924099999999999</v>
      </c>
      <c r="I940" s="40"/>
      <c r="J940" s="23">
        <v>2.0099999999999998</v>
      </c>
      <c r="K940" s="23">
        <v>3</v>
      </c>
      <c r="L940" s="8"/>
      <c r="M940" s="157"/>
      <c r="N940" s="40"/>
      <c r="S940" s="209" t="s">
        <v>683</v>
      </c>
      <c r="T940" s="210" t="s">
        <v>685</v>
      </c>
      <c r="U940" s="210" t="s">
        <v>678</v>
      </c>
      <c r="V940" s="210" t="s">
        <v>686</v>
      </c>
      <c r="W940" s="210" t="s">
        <v>680</v>
      </c>
      <c r="X940" s="210" t="s">
        <v>676</v>
      </c>
      <c r="Y940" s="211" t="s">
        <v>676</v>
      </c>
    </row>
    <row r="941" spans="1:25" ht="15" thickBot="1">
      <c r="A941" s="22"/>
      <c r="B941" s="21">
        <v>3.01</v>
      </c>
      <c r="C941" s="21">
        <v>6</v>
      </c>
      <c r="D941" s="117"/>
      <c r="E941" s="23">
        <v>3.01</v>
      </c>
      <c r="F941" s="23">
        <v>6</v>
      </c>
      <c r="G941" s="8">
        <v>6.7019000000000002</v>
      </c>
      <c r="H941" s="157">
        <v>18.924099999999999</v>
      </c>
      <c r="I941" s="40"/>
      <c r="J941" s="23">
        <v>3.01</v>
      </c>
      <c r="K941" s="23">
        <v>6</v>
      </c>
      <c r="L941" s="8"/>
      <c r="M941" s="157"/>
      <c r="N941" s="40"/>
      <c r="S941" s="206" t="s">
        <v>685</v>
      </c>
      <c r="T941" s="207" t="s">
        <v>687</v>
      </c>
      <c r="U941" s="207" t="s">
        <v>678</v>
      </c>
      <c r="V941" s="207" t="s">
        <v>688</v>
      </c>
      <c r="W941" s="207" t="s">
        <v>680</v>
      </c>
      <c r="X941" s="207" t="s">
        <v>676</v>
      </c>
      <c r="Y941" s="208" t="s">
        <v>676</v>
      </c>
    </row>
    <row r="942" spans="1:25" ht="15" thickBot="1">
      <c r="A942" s="16"/>
      <c r="B942" s="21">
        <v>6.01</v>
      </c>
      <c r="C942" s="21">
        <v>13</v>
      </c>
      <c r="D942" s="117"/>
      <c r="E942" s="23">
        <v>6.01</v>
      </c>
      <c r="F942" s="23">
        <v>13</v>
      </c>
      <c r="G942" s="8">
        <v>6.3281000000000001</v>
      </c>
      <c r="H942" s="157">
        <v>18.924099999999999</v>
      </c>
      <c r="I942" s="40"/>
      <c r="J942" s="23">
        <v>6.01</v>
      </c>
      <c r="K942" s="23">
        <v>13</v>
      </c>
      <c r="L942" s="8"/>
      <c r="M942" s="157"/>
      <c r="N942" s="40"/>
      <c r="S942" s="209" t="s">
        <v>687</v>
      </c>
      <c r="T942" s="210" t="s">
        <v>689</v>
      </c>
      <c r="U942" s="210" t="s">
        <v>678</v>
      </c>
      <c r="V942" s="210" t="s">
        <v>690</v>
      </c>
      <c r="W942" s="210" t="s">
        <v>680</v>
      </c>
      <c r="X942" s="210" t="s">
        <v>676</v>
      </c>
      <c r="Y942" s="211" t="s">
        <v>676</v>
      </c>
    </row>
    <row r="943" spans="1:25" ht="15" thickBot="1">
      <c r="A943" s="22" t="s">
        <v>430</v>
      </c>
      <c r="B943" s="21">
        <v>13.01</v>
      </c>
      <c r="C943" s="21"/>
      <c r="D943" s="117"/>
      <c r="E943" s="23">
        <v>13.01</v>
      </c>
      <c r="F943" s="46"/>
      <c r="G943" s="8">
        <v>5.6555</v>
      </c>
      <c r="H943" s="157">
        <v>18.924099999999999</v>
      </c>
      <c r="I943" s="40"/>
      <c r="J943" s="23">
        <v>13.01</v>
      </c>
      <c r="K943" s="46"/>
      <c r="L943" s="8"/>
      <c r="M943" s="157"/>
      <c r="N943" s="40"/>
      <c r="S943" s="206" t="s">
        <v>689</v>
      </c>
      <c r="T943" s="207" t="s">
        <v>691</v>
      </c>
      <c r="U943" s="207" t="s">
        <v>678</v>
      </c>
      <c r="V943" s="207" t="s">
        <v>692</v>
      </c>
      <c r="W943" s="207" t="s">
        <v>680</v>
      </c>
      <c r="X943" s="207" t="s">
        <v>676</v>
      </c>
      <c r="Y943" s="208" t="s">
        <v>676</v>
      </c>
    </row>
    <row r="944" spans="1:25" ht="15" thickBot="1">
      <c r="A944" s="11"/>
      <c r="B944" s="12"/>
      <c r="C944" s="12"/>
      <c r="D944" s="117"/>
      <c r="S944" s="212" t="s">
        <v>691</v>
      </c>
      <c r="T944" s="213" t="s">
        <v>693</v>
      </c>
      <c r="U944" s="213" t="s">
        <v>678</v>
      </c>
      <c r="V944" s="213" t="s">
        <v>694</v>
      </c>
      <c r="W944" s="213" t="s">
        <v>680</v>
      </c>
      <c r="X944" s="213" t="s">
        <v>676</v>
      </c>
      <c r="Y944" s="214" t="s">
        <v>676</v>
      </c>
    </row>
    <row r="945" spans="1:13">
      <c r="A945" t="s">
        <v>458</v>
      </c>
      <c r="B945" s="12"/>
      <c r="C945" s="12"/>
      <c r="D945" s="117"/>
      <c r="G945" s="7" t="s">
        <v>17</v>
      </c>
      <c r="H945" s="7" t="s">
        <v>416</v>
      </c>
      <c r="L945" s="7" t="s">
        <v>17</v>
      </c>
      <c r="M945" s="7" t="s">
        <v>416</v>
      </c>
    </row>
    <row r="946" spans="1:13">
      <c r="A946" s="16" t="s">
        <v>95</v>
      </c>
      <c r="B946" s="17">
        <v>0</v>
      </c>
      <c r="C946" s="21">
        <v>10</v>
      </c>
      <c r="D946" s="117"/>
      <c r="E946" s="20">
        <v>0</v>
      </c>
      <c r="F946" s="20">
        <v>10</v>
      </c>
      <c r="G946" s="8">
        <v>6.8181000000000003</v>
      </c>
      <c r="H946" s="157">
        <v>63.410800000000002</v>
      </c>
      <c r="J946" s="23">
        <v>0</v>
      </c>
      <c r="K946" s="20">
        <v>10</v>
      </c>
      <c r="L946" s="8"/>
      <c r="M946" s="157"/>
    </row>
    <row r="947" spans="1:13">
      <c r="A947" s="16"/>
      <c r="B947" s="21">
        <v>10.01</v>
      </c>
      <c r="C947" s="21">
        <v>20</v>
      </c>
      <c r="D947" s="117"/>
      <c r="E947" s="23">
        <v>10.01</v>
      </c>
      <c r="F947" s="20">
        <v>20</v>
      </c>
      <c r="G947" s="8">
        <v>6.7716000000000003</v>
      </c>
      <c r="H947" s="157">
        <v>63.410800000000002</v>
      </c>
      <c r="J947" s="23">
        <v>10.01</v>
      </c>
      <c r="K947" s="20">
        <v>20</v>
      </c>
      <c r="L947" s="8"/>
      <c r="M947" s="157"/>
    </row>
    <row r="948" spans="1:13">
      <c r="A948" s="16"/>
      <c r="B948" s="21">
        <v>20.010000000000002</v>
      </c>
      <c r="C948" s="21">
        <v>40</v>
      </c>
      <c r="D948" s="117"/>
      <c r="E948" s="23">
        <v>20.010000000000002</v>
      </c>
      <c r="F948" s="20">
        <v>40</v>
      </c>
      <c r="G948" s="8">
        <v>6.6573000000000002</v>
      </c>
      <c r="H948" s="157">
        <v>63.410800000000002</v>
      </c>
      <c r="J948" s="23">
        <v>20.010000000000002</v>
      </c>
      <c r="K948" s="20">
        <v>40</v>
      </c>
      <c r="L948" s="8"/>
      <c r="M948" s="157"/>
    </row>
    <row r="949" spans="1:13">
      <c r="A949" s="16"/>
      <c r="B949" s="21">
        <v>40.01</v>
      </c>
      <c r="C949" s="21">
        <v>80</v>
      </c>
      <c r="D949" s="117"/>
      <c r="E949" s="23">
        <v>40.01</v>
      </c>
      <c r="F949" s="20">
        <v>80</v>
      </c>
      <c r="G949" s="8">
        <v>6.4726999999999997</v>
      </c>
      <c r="H949" s="157">
        <v>63.410800000000002</v>
      </c>
      <c r="J949" s="23">
        <v>40.01</v>
      </c>
      <c r="K949" s="20">
        <v>80</v>
      </c>
      <c r="L949" s="8"/>
      <c r="M949" s="157"/>
    </row>
    <row r="950" spans="1:13">
      <c r="A950" s="16"/>
      <c r="B950" s="21">
        <v>80.010000000000005</v>
      </c>
      <c r="C950" s="21">
        <v>160</v>
      </c>
      <c r="D950" s="117"/>
      <c r="E950" s="23">
        <v>80.010000000000005</v>
      </c>
      <c r="F950" s="20">
        <v>160</v>
      </c>
      <c r="G950" s="8">
        <v>6.0342000000000002</v>
      </c>
      <c r="H950" s="157">
        <v>190.21950000000001</v>
      </c>
      <c r="J950" s="23">
        <v>80.010000000000005</v>
      </c>
      <c r="K950" s="20">
        <v>160</v>
      </c>
      <c r="L950" s="8"/>
      <c r="M950" s="157"/>
    </row>
    <row r="951" spans="1:13">
      <c r="A951" s="16"/>
      <c r="B951" s="21">
        <v>160.01</v>
      </c>
      <c r="C951" s="21">
        <v>320</v>
      </c>
      <c r="D951" s="117"/>
      <c r="E951" s="23">
        <v>160.01</v>
      </c>
      <c r="F951" s="20">
        <v>320</v>
      </c>
      <c r="G951" s="8">
        <v>5.4105999999999996</v>
      </c>
      <c r="H951" s="157">
        <v>190.21950000000001</v>
      </c>
      <c r="J951" s="23">
        <v>160.01</v>
      </c>
      <c r="K951" s="20">
        <v>320</v>
      </c>
      <c r="L951" s="8"/>
      <c r="M951" s="157"/>
    </row>
    <row r="952" spans="1:13">
      <c r="A952" s="16"/>
      <c r="B952" s="21">
        <v>320.01</v>
      </c>
      <c r="C952" s="21">
        <v>640</v>
      </c>
      <c r="D952" s="117"/>
      <c r="E952" s="23">
        <v>320.01</v>
      </c>
      <c r="F952" s="20">
        <v>640</v>
      </c>
      <c r="G952" s="8">
        <v>4.8604000000000003</v>
      </c>
      <c r="H952" s="157">
        <v>190.21950000000001</v>
      </c>
      <c r="J952" s="23">
        <v>320.01</v>
      </c>
      <c r="K952" s="20">
        <v>640</v>
      </c>
      <c r="L952" s="8"/>
      <c r="M952" s="157"/>
    </row>
    <row r="953" spans="1:13">
      <c r="A953" s="16"/>
      <c r="B953" s="21">
        <v>640.01</v>
      </c>
      <c r="C953" s="21">
        <v>1280</v>
      </c>
      <c r="D953" s="7"/>
      <c r="E953" s="23">
        <v>640.01</v>
      </c>
      <c r="F953" s="20">
        <v>1280</v>
      </c>
      <c r="G953" s="8">
        <v>4.3865999999999996</v>
      </c>
      <c r="H953" s="157">
        <v>190.21950000000001</v>
      </c>
      <c r="J953" s="23">
        <v>640.01</v>
      </c>
      <c r="K953" s="20">
        <v>1280</v>
      </c>
      <c r="L953" s="8"/>
      <c r="M953" s="157"/>
    </row>
    <row r="954" spans="1:13">
      <c r="A954" s="18" t="s">
        <v>419</v>
      </c>
      <c r="B954" s="21">
        <v>1280.01</v>
      </c>
      <c r="C954" s="17"/>
      <c r="D954" s="7"/>
      <c r="E954" s="23">
        <v>1280.01</v>
      </c>
      <c r="F954" s="20"/>
      <c r="G954" s="8">
        <v>4.1210000000000004</v>
      </c>
      <c r="H954" s="157">
        <v>190.21950000000001</v>
      </c>
      <c r="J954" s="23">
        <v>1280.01</v>
      </c>
      <c r="K954" s="20"/>
      <c r="L954" s="8"/>
      <c r="M954" s="157"/>
    </row>
    <row r="955" spans="1:13">
      <c r="A955" s="11"/>
      <c r="B955" s="12"/>
      <c r="C955" s="12"/>
      <c r="D955" s="7"/>
      <c r="E955" s="13"/>
      <c r="F955" s="13"/>
      <c r="G955" s="14"/>
      <c r="H955" s="15"/>
      <c r="J955" s="13"/>
      <c r="K955" s="13"/>
      <c r="L955" s="14"/>
      <c r="M955" s="15"/>
    </row>
    <row r="956" spans="1:13">
      <c r="A956" s="5"/>
      <c r="B956" s="12"/>
      <c r="C956" s="12"/>
      <c r="D956" s="7"/>
      <c r="G956" s="7" t="s">
        <v>17</v>
      </c>
      <c r="H956" s="7" t="s">
        <v>416</v>
      </c>
      <c r="L956" s="7" t="s">
        <v>17</v>
      </c>
      <c r="M956" s="7" t="s">
        <v>416</v>
      </c>
    </row>
    <row r="957" spans="1:13">
      <c r="A957" s="16" t="s">
        <v>96</v>
      </c>
      <c r="B957" s="17">
        <v>0</v>
      </c>
      <c r="C957" s="17">
        <v>500</v>
      </c>
      <c r="D957" s="7"/>
      <c r="E957" s="20">
        <v>0</v>
      </c>
      <c r="F957" s="20">
        <v>500</v>
      </c>
      <c r="G957" s="8">
        <v>4.5274999999999999</v>
      </c>
      <c r="H957" s="9"/>
      <c r="J957" s="20">
        <v>0</v>
      </c>
      <c r="K957" s="20">
        <v>500</v>
      </c>
      <c r="L957" s="8"/>
      <c r="M957" s="9"/>
    </row>
    <row r="958" spans="1:13">
      <c r="A958" s="16"/>
      <c r="B958" s="21">
        <v>500.01</v>
      </c>
      <c r="C958" s="17">
        <v>1000</v>
      </c>
      <c r="D958" s="7"/>
      <c r="E958" s="23">
        <v>500.01</v>
      </c>
      <c r="F958" s="20">
        <v>1000</v>
      </c>
      <c r="G958" s="8">
        <v>4.2218999999999998</v>
      </c>
      <c r="H958" s="9"/>
      <c r="J958" s="23">
        <v>500.01</v>
      </c>
      <c r="K958" s="20">
        <v>1000</v>
      </c>
      <c r="L958" s="8"/>
      <c r="M958" s="9"/>
    </row>
    <row r="959" spans="1:13">
      <c r="A959" s="16"/>
      <c r="B959" s="21">
        <v>1000.01</v>
      </c>
      <c r="C959" s="17">
        <v>2000</v>
      </c>
      <c r="D959" s="7"/>
      <c r="E959" s="23">
        <v>1000.01</v>
      </c>
      <c r="F959" s="20">
        <v>2000</v>
      </c>
      <c r="G959" s="8">
        <v>4.1615000000000002</v>
      </c>
      <c r="H959" s="9"/>
      <c r="J959" s="23">
        <v>1000.01</v>
      </c>
      <c r="K959" s="20">
        <v>2000</v>
      </c>
      <c r="L959" s="8"/>
      <c r="M959" s="9"/>
    </row>
    <row r="960" spans="1:13">
      <c r="A960" s="16"/>
      <c r="B960" s="21">
        <v>2000.01</v>
      </c>
      <c r="C960" s="17">
        <v>4000</v>
      </c>
      <c r="D960" s="7"/>
      <c r="E960" s="23">
        <v>2000.01</v>
      </c>
      <c r="F960" s="20">
        <v>4000</v>
      </c>
      <c r="G960" s="8">
        <v>4.1479999999999997</v>
      </c>
      <c r="H960" s="9"/>
      <c r="J960" s="23">
        <v>2000.01</v>
      </c>
      <c r="K960" s="20">
        <v>4000</v>
      </c>
      <c r="L960" s="8"/>
      <c r="M960" s="9"/>
    </row>
    <row r="961" spans="1:14">
      <c r="A961" s="16"/>
      <c r="B961" s="21">
        <v>4000.01</v>
      </c>
      <c r="C961" s="17">
        <v>8000</v>
      </c>
      <c r="D961" s="7"/>
      <c r="E961" s="23">
        <v>4000.01</v>
      </c>
      <c r="F961" s="20">
        <v>8000</v>
      </c>
      <c r="G961" s="8">
        <v>4.1086</v>
      </c>
      <c r="H961" s="9"/>
      <c r="J961" s="23">
        <v>4000.01</v>
      </c>
      <c r="K961" s="20">
        <v>8000</v>
      </c>
      <c r="L961" s="8"/>
      <c r="M961" s="9"/>
    </row>
    <row r="962" spans="1:14">
      <c r="A962" s="16"/>
      <c r="B962" s="21">
        <v>8000.01</v>
      </c>
      <c r="C962" s="17">
        <v>16000</v>
      </c>
      <c r="D962" s="7"/>
      <c r="E962" s="23">
        <v>8000.01</v>
      </c>
      <c r="F962" s="20">
        <v>16000</v>
      </c>
      <c r="G962" s="8">
        <v>4.0949999999999998</v>
      </c>
      <c r="H962" s="9"/>
      <c r="J962" s="23">
        <v>8000.01</v>
      </c>
      <c r="K962" s="20">
        <v>16000</v>
      </c>
      <c r="L962" s="8"/>
      <c r="M962" s="9"/>
    </row>
    <row r="963" spans="1:14">
      <c r="A963" s="16"/>
      <c r="B963" s="21">
        <v>16000.01</v>
      </c>
      <c r="C963" s="17">
        <v>32000</v>
      </c>
      <c r="D963" s="7"/>
      <c r="E963" s="23">
        <v>16000.01</v>
      </c>
      <c r="F963" s="20">
        <v>32000</v>
      </c>
      <c r="G963" s="8">
        <v>4.0738000000000003</v>
      </c>
      <c r="H963" s="9"/>
      <c r="J963" s="23">
        <v>16000.01</v>
      </c>
      <c r="K963" s="20">
        <v>32000</v>
      </c>
      <c r="L963" s="8"/>
      <c r="M963" s="9"/>
    </row>
    <row r="964" spans="1:14">
      <c r="A964" s="16"/>
      <c r="B964" s="21">
        <v>32000.01</v>
      </c>
      <c r="C964" s="17">
        <v>64000</v>
      </c>
      <c r="D964" s="7"/>
      <c r="E964" s="23">
        <v>32000.01</v>
      </c>
      <c r="F964" s="20">
        <v>64000</v>
      </c>
      <c r="G964" s="8">
        <v>4.0580999999999996</v>
      </c>
      <c r="H964" s="9"/>
      <c r="J964" s="23">
        <v>32000.01</v>
      </c>
      <c r="K964" s="20">
        <v>64000</v>
      </c>
      <c r="L964" s="8"/>
      <c r="M964" s="9"/>
    </row>
    <row r="965" spans="1:14">
      <c r="A965" s="18" t="s">
        <v>419</v>
      </c>
      <c r="B965" s="21">
        <v>64000.01</v>
      </c>
      <c r="C965" s="17"/>
      <c r="D965" s="7"/>
      <c r="E965" s="23">
        <v>64000.01</v>
      </c>
      <c r="F965" s="20"/>
      <c r="G965" s="8">
        <v>3.2854000000000001</v>
      </c>
      <c r="H965" s="9"/>
      <c r="J965" s="23">
        <v>64000.01</v>
      </c>
      <c r="K965" s="20"/>
      <c r="L965" s="8"/>
      <c r="M965" s="9"/>
    </row>
    <row r="967" spans="1:14">
      <c r="L967" s="7"/>
      <c r="M967" s="7"/>
    </row>
    <row r="968" spans="1:14">
      <c r="A968" s="16" t="s">
        <v>97</v>
      </c>
      <c r="B968" s="247" t="s">
        <v>420</v>
      </c>
      <c r="C968" s="247"/>
      <c r="D968" s="7"/>
      <c r="E968" s="251" t="s">
        <v>420</v>
      </c>
      <c r="F968" s="251"/>
      <c r="G968" s="249">
        <v>3.7845</v>
      </c>
      <c r="H968" s="250"/>
      <c r="I968" s="40"/>
      <c r="J968" s="257" t="s">
        <v>420</v>
      </c>
      <c r="K968" s="258"/>
      <c r="L968" s="249"/>
      <c r="M968" s="250"/>
      <c r="N968" s="40"/>
    </row>
    <row r="969" spans="1:14">
      <c r="A969" t="s">
        <v>421</v>
      </c>
    </row>
  </sheetData>
  <mergeCells count="234">
    <mergeCell ref="S279:U279"/>
    <mergeCell ref="S294:U294"/>
    <mergeCell ref="S308:U308"/>
    <mergeCell ref="S309:U309"/>
    <mergeCell ref="S310:U310"/>
    <mergeCell ref="J450:K450"/>
    <mergeCell ref="J422:K422"/>
    <mergeCell ref="L417:M417"/>
    <mergeCell ref="J417:K417"/>
    <mergeCell ref="J394:K394"/>
    <mergeCell ref="J393:K393"/>
    <mergeCell ref="L388:M388"/>
    <mergeCell ref="J388:K388"/>
    <mergeCell ref="J319:K319"/>
    <mergeCell ref="L394:M394"/>
    <mergeCell ref="L450:M450"/>
    <mergeCell ref="J350:K350"/>
    <mergeCell ref="L345:M345"/>
    <mergeCell ref="J619:K619"/>
    <mergeCell ref="J614:K614"/>
    <mergeCell ref="J549:K549"/>
    <mergeCell ref="J543:K543"/>
    <mergeCell ref="J509:K509"/>
    <mergeCell ref="J504:K504"/>
    <mergeCell ref="J499:K499"/>
    <mergeCell ref="J455:K455"/>
    <mergeCell ref="J582:K582"/>
    <mergeCell ref="J648:K648"/>
    <mergeCell ref="G930:H930"/>
    <mergeCell ref="L930:M930"/>
    <mergeCell ref="B751:C751"/>
    <mergeCell ref="E750:F750"/>
    <mergeCell ref="E751:F751"/>
    <mergeCell ref="J751:K751"/>
    <mergeCell ref="J750:K750"/>
    <mergeCell ref="G778:H778"/>
    <mergeCell ref="L778:M778"/>
    <mergeCell ref="G750:H750"/>
    <mergeCell ref="G751:H751"/>
    <mergeCell ref="L751:M751"/>
    <mergeCell ref="B930:C930"/>
    <mergeCell ref="E930:F930"/>
    <mergeCell ref="E869:F869"/>
    <mergeCell ref="B839:D839"/>
    <mergeCell ref="B778:C778"/>
    <mergeCell ref="E778:F778"/>
    <mergeCell ref="E840:F840"/>
    <mergeCell ref="B750:C750"/>
    <mergeCell ref="E717:F717"/>
    <mergeCell ref="L968:M968"/>
    <mergeCell ref="J968:K968"/>
    <mergeCell ref="J935:K935"/>
    <mergeCell ref="J811:K811"/>
    <mergeCell ref="J749:K749"/>
    <mergeCell ref="J746:K746"/>
    <mergeCell ref="J714:K714"/>
    <mergeCell ref="J682:K682"/>
    <mergeCell ref="J653:K653"/>
    <mergeCell ref="J869:K869"/>
    <mergeCell ref="L750:M750"/>
    <mergeCell ref="J930:K930"/>
    <mergeCell ref="J899:K899"/>
    <mergeCell ref="J778:K778"/>
    <mergeCell ref="B934:D934"/>
    <mergeCell ref="E935:F935"/>
    <mergeCell ref="B968:C968"/>
    <mergeCell ref="E968:F968"/>
    <mergeCell ref="G968:H968"/>
    <mergeCell ref="B388:C388"/>
    <mergeCell ref="E388:F388"/>
    <mergeCell ref="G388:H388"/>
    <mergeCell ref="B746:C746"/>
    <mergeCell ref="E746:F746"/>
    <mergeCell ref="E899:F899"/>
    <mergeCell ref="B868:D868"/>
    <mergeCell ref="B898:D898"/>
    <mergeCell ref="B716:D716"/>
    <mergeCell ref="B748:D748"/>
    <mergeCell ref="B781:D781"/>
    <mergeCell ref="B810:D810"/>
    <mergeCell ref="E782:F782"/>
    <mergeCell ref="E811:F811"/>
    <mergeCell ref="B714:C714"/>
    <mergeCell ref="E749:F749"/>
    <mergeCell ref="B648:C648"/>
    <mergeCell ref="E504:F504"/>
    <mergeCell ref="B504:C504"/>
    <mergeCell ref="E422:F422"/>
    <mergeCell ref="E614:F614"/>
    <mergeCell ref="E653:F653"/>
    <mergeCell ref="G450:H450"/>
    <mergeCell ref="G509:H509"/>
    <mergeCell ref="E587:F587"/>
    <mergeCell ref="E619:F619"/>
    <mergeCell ref="E648:F648"/>
    <mergeCell ref="E455:F455"/>
    <mergeCell ref="E514:F514"/>
    <mergeCell ref="E543:F543"/>
    <mergeCell ref="E582:F582"/>
    <mergeCell ref="J33:K33"/>
    <mergeCell ref="J29:K29"/>
    <mergeCell ref="B60:C60"/>
    <mergeCell ref="E60:F60"/>
    <mergeCell ref="J60:K60"/>
    <mergeCell ref="J311:K311"/>
    <mergeCell ref="G345:H345"/>
    <mergeCell ref="J345:K345"/>
    <mergeCell ref="G125:H125"/>
    <mergeCell ref="J125:K125"/>
    <mergeCell ref="B345:C345"/>
    <mergeCell ref="E345:F345"/>
    <mergeCell ref="E94:F94"/>
    <mergeCell ref="E186:F186"/>
    <mergeCell ref="E157:F157"/>
    <mergeCell ref="E319:F319"/>
    <mergeCell ref="G29:H29"/>
    <mergeCell ref="L29:M29"/>
    <mergeCell ref="G60:H60"/>
    <mergeCell ref="L60:M60"/>
    <mergeCell ref="J2:K2"/>
    <mergeCell ref="B29:C29"/>
    <mergeCell ref="E29:F29"/>
    <mergeCell ref="B249:D249"/>
    <mergeCell ref="L152:M152"/>
    <mergeCell ref="L125:M125"/>
    <mergeCell ref="J225:K225"/>
    <mergeCell ref="J224:K224"/>
    <mergeCell ref="J223:K223"/>
    <mergeCell ref="J218:K218"/>
    <mergeCell ref="L218:M218"/>
    <mergeCell ref="L245:M245"/>
    <mergeCell ref="G94:H94"/>
    <mergeCell ref="J94:K94"/>
    <mergeCell ref="J181:K181"/>
    <mergeCell ref="G224:H224"/>
    <mergeCell ref="G225:H225"/>
    <mergeCell ref="L224:M224"/>
    <mergeCell ref="L225:M225"/>
    <mergeCell ref="J217:K217"/>
    <mergeCell ref="J152:K152"/>
    <mergeCell ref="B1:D1"/>
    <mergeCell ref="B32:D32"/>
    <mergeCell ref="B64:D64"/>
    <mergeCell ref="B98:D98"/>
    <mergeCell ref="B128:D128"/>
    <mergeCell ref="B156:D156"/>
    <mergeCell ref="E499:F499"/>
    <mergeCell ref="B499:C499"/>
    <mergeCell ref="B185:D185"/>
    <mergeCell ref="B222:D222"/>
    <mergeCell ref="E2:F2"/>
    <mergeCell ref="E33:F33"/>
    <mergeCell ref="E65:F65"/>
    <mergeCell ref="B125:C125"/>
    <mergeCell ref="E125:F125"/>
    <mergeCell ref="B94:C94"/>
    <mergeCell ref="B181:C181"/>
    <mergeCell ref="B318:D318"/>
    <mergeCell ref="B349:D349"/>
    <mergeCell ref="B392:D392"/>
    <mergeCell ref="B421:D421"/>
    <mergeCell ref="B454:D454"/>
    <mergeCell ref="B450:C450"/>
    <mergeCell ref="E450:F450"/>
    <mergeCell ref="L251:M251"/>
    <mergeCell ref="G251:H251"/>
    <mergeCell ref="G245:H245"/>
    <mergeCell ref="L94:M94"/>
    <mergeCell ref="L314:M314"/>
    <mergeCell ref="E251:F251"/>
    <mergeCell ref="E99:F99"/>
    <mergeCell ref="B152:C152"/>
    <mergeCell ref="E152:F152"/>
    <mergeCell ref="G152:H152"/>
    <mergeCell ref="E129:F129"/>
    <mergeCell ref="E181:F181"/>
    <mergeCell ref="E206:F206"/>
    <mergeCell ref="J314:K314"/>
    <mergeCell ref="J310:K310"/>
    <mergeCell ref="J251:K251"/>
    <mergeCell ref="J250:K250"/>
    <mergeCell ref="J245:K245"/>
    <mergeCell ref="B417:C417"/>
    <mergeCell ref="E417:F417"/>
    <mergeCell ref="G417:H417"/>
    <mergeCell ref="B314:C314"/>
    <mergeCell ref="E314:F314"/>
    <mergeCell ref="G314:H314"/>
    <mergeCell ref="G218:H218"/>
    <mergeCell ref="B245:C245"/>
    <mergeCell ref="E245:F245"/>
    <mergeCell ref="E224:F224"/>
    <mergeCell ref="E225:F225"/>
    <mergeCell ref="E223:F223"/>
    <mergeCell ref="B218:C218"/>
    <mergeCell ref="E218:F218"/>
    <mergeCell ref="E250:F250"/>
    <mergeCell ref="E310:F310"/>
    <mergeCell ref="E311:F311"/>
    <mergeCell ref="E350:F350"/>
    <mergeCell ref="E393:F393"/>
    <mergeCell ref="E394:F394"/>
    <mergeCell ref="G394:H394"/>
    <mergeCell ref="L614:M614"/>
    <mergeCell ref="G499:H499"/>
    <mergeCell ref="L499:M499"/>
    <mergeCell ref="G504:H504"/>
    <mergeCell ref="L504:M504"/>
    <mergeCell ref="G543:H543"/>
    <mergeCell ref="L543:M543"/>
    <mergeCell ref="G549:H549"/>
    <mergeCell ref="L549:M549"/>
    <mergeCell ref="G582:H582"/>
    <mergeCell ref="L582:M582"/>
    <mergeCell ref="L509:M509"/>
    <mergeCell ref="B614:C614"/>
    <mergeCell ref="B684:D684"/>
    <mergeCell ref="G614:H614"/>
    <mergeCell ref="B582:C582"/>
    <mergeCell ref="B509:C509"/>
    <mergeCell ref="E509:F509"/>
    <mergeCell ref="E714:F714"/>
    <mergeCell ref="E685:F685"/>
    <mergeCell ref="B682:C682"/>
    <mergeCell ref="B652:D652"/>
    <mergeCell ref="B586:D586"/>
    <mergeCell ref="B618:D618"/>
    <mergeCell ref="B549:C549"/>
    <mergeCell ref="E549:F549"/>
    <mergeCell ref="B513:D513"/>
    <mergeCell ref="B547:D547"/>
    <mergeCell ref="B543:C543"/>
    <mergeCell ref="E682:F682"/>
    <mergeCell ref="E548:F548"/>
  </mergeCells>
  <hyperlinks>
    <hyperlink ref="E155" r:id="rId1" xr:uid="{E0505E12-13A1-4F20-B28D-4340E2D3D829}"/>
    <hyperlink ref="E184" r:id="rId2" xr:uid="{CA6C5E4E-69D2-4287-93AD-08D8686DC548}"/>
    <hyperlink ref="E317" r:id="rId3" xr:uid="{05694187-1320-449C-86F8-2D6D8DE204DA}"/>
    <hyperlink ref="E348" r:id="rId4" xr:uid="{676458A1-A0DD-4541-AF59-F63466CD96EA}"/>
    <hyperlink ref="E391" r:id="rId5" xr:uid="{6C1ACAA0-6813-43D1-93CB-43A6F1FE918D}"/>
    <hyperlink ref="E453" r:id="rId6" xr:uid="{E1C9DD40-7AF6-4152-A312-353D1FAD2AE8}"/>
    <hyperlink ref="E512" r:id="rId7" xr:uid="{4505E4FD-274B-4063-9B49-D057D970B00C}"/>
    <hyperlink ref="E545" r:id="rId8" xr:uid="{C0512E46-03B4-4C5C-B322-1E7309CE7A83}"/>
    <hyperlink ref="E585" r:id="rId9" xr:uid="{8F8B74BD-5C3E-4028-93D4-DF7CEB2350DF}"/>
    <hyperlink ref="E617" r:id="rId10" xr:uid="{397AADCD-A335-4E1F-9AD8-3B1BC2996872}"/>
    <hyperlink ref="E651" r:id="rId11" xr:uid="{7DC3BB7E-8CF2-4274-B5E8-1017A0BAF4F3}"/>
    <hyperlink ref="E747" r:id="rId12" xr:uid="{15D7F9C7-EE2C-4870-A4A7-26A9BFB15F87}"/>
    <hyperlink ref="E897" r:id="rId13" xr:uid="{A9974EB7-F3F6-4191-BAD6-E28435A7A8AB}"/>
    <hyperlink ref="E933" r:id="rId14" xr:uid="{2CD92309-6E88-4DD5-B279-EF580C270FB5}"/>
    <hyperlink ref="E248" r:id="rId15" xr:uid="{07E092B3-BE80-4B48-91F5-44FCE4590A60}"/>
    <hyperlink ref="J217" r:id="rId16" xr:uid="{17E6608A-66B9-4FD5-A13E-B9923DA796D3}"/>
    <hyperlink ref="E420" r:id="rId17" xr:uid="{890F1FB7-7373-44FE-88FA-F262443B1FE4}"/>
    <hyperlink ref="H1" r:id="rId18" display="https://www.agenersa.rj.gov.br/index.php/tarifas-em-vigor" xr:uid="{FE7FCBDB-77D5-4300-BEEF-F6B05186C73C}"/>
    <hyperlink ref="H32" r:id="rId19" display="https://www.agenersa.rj.gov.br/index.php/tarifas-em-vigor" xr:uid="{566DD3D9-AF9B-4AC7-97C9-6F441AD2F321}"/>
    <hyperlink ref="L64" r:id="rId20" display="http://www.arsesp.sp.gov.br/Paginas/Tarifas.aspx" xr:uid="{81BE7DBC-6BD5-4859-8ACE-C3DF2C7DEF74}"/>
    <hyperlink ref="E97" r:id="rId21" display="http://www.arsesp.sp.gov.br/Paginas/Tarifas.aspx" xr:uid="{2FED93D2-9382-4FD4-A842-A344C6A93006}"/>
    <hyperlink ref="E127" r:id="rId22" display="http://www.arsesp.sp.gov.br/Paginas/Tarifas.aspx" xr:uid="{0CC08A97-2B9E-43BF-BCC5-61973D8626FC}"/>
    <hyperlink ref="E546" r:id="rId23" display="https://potigas.com.br/sistema-tarifario/vigente" xr:uid="{89C477C6-81F8-4AF8-A651-344F52722CEB}"/>
    <hyperlink ref="H64" r:id="rId24" display="https://www.comgas.com.br/minha-conta/tarifas" xr:uid="{304E7507-3121-49C2-BDBF-D2CB4D1F83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E86D2-9E4D-4201-BC38-8B924B15A7DF}">
  <sheetPr codeName="Planilha8"/>
  <dimension ref="A3:U554"/>
  <sheetViews>
    <sheetView showGridLines="0" topLeftCell="A30" zoomScale="90" zoomScaleNormal="90" workbookViewId="0">
      <selection activeCell="H515" sqref="H515"/>
    </sheetView>
  </sheetViews>
  <sheetFormatPr baseColWidth="10" defaultColWidth="8.83203125" defaultRowHeight="14"/>
  <cols>
    <col min="1" max="1" width="12.6640625" bestFit="1" customWidth="1"/>
    <col min="2" max="2" width="11.1640625" bestFit="1" customWidth="1"/>
    <col min="3" max="3" width="10.6640625" customWidth="1"/>
    <col min="4" max="4" width="18.5" bestFit="1" customWidth="1"/>
    <col min="5" max="5" width="11.6640625" customWidth="1"/>
    <col min="6" max="6" width="14.1640625" customWidth="1"/>
  </cols>
  <sheetData>
    <row r="3" spans="1:21">
      <c r="E3" s="3"/>
      <c r="F3" s="3"/>
    </row>
    <row r="4" spans="1:21">
      <c r="A4" s="2"/>
      <c r="B4" s="2"/>
      <c r="C4" s="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21">
      <c r="A5" s="49" t="s">
        <v>5</v>
      </c>
      <c r="B5" s="52" t="s">
        <v>50</v>
      </c>
      <c r="C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21">
      <c r="A6" s="49"/>
      <c r="B6" s="52"/>
      <c r="C6" s="48"/>
      <c r="G6" s="3"/>
      <c r="H6" s="3"/>
      <c r="I6" s="3"/>
      <c r="P6" s="3"/>
    </row>
    <row r="7" spans="1:21">
      <c r="A7" s="49" t="s">
        <v>10</v>
      </c>
      <c r="B7" s="52">
        <f>Calculadora!$J$9</f>
        <v>0.23333333333333334</v>
      </c>
      <c r="C7" s="48" t="s">
        <v>11</v>
      </c>
      <c r="P7" s="3"/>
      <c r="Q7" s="3"/>
      <c r="R7" s="3"/>
    </row>
    <row r="8" spans="1:21">
      <c r="B8" s="75"/>
      <c r="C8" s="49"/>
      <c r="F8" s="2"/>
      <c r="G8" s="47"/>
      <c r="H8" s="3"/>
      <c r="S8" s="3"/>
      <c r="T8" s="3"/>
      <c r="U8" s="3"/>
    </row>
    <row r="9" spans="1:21" ht="16">
      <c r="A9" s="73" t="s">
        <v>19</v>
      </c>
      <c r="B9" s="78">
        <f>IFERROR(F31/E29,"")</f>
        <v>9.5297000000000001</v>
      </c>
      <c r="C9" s="74"/>
      <c r="D9" s="74"/>
      <c r="E9" s="74"/>
      <c r="F9" s="74"/>
      <c r="G9" s="2" t="str" cm="1">
        <f t="array" ref="G9">_xlfn._xlws.FILTER(Tabela1[CONSUMO],(Calculadora!$J$9&gt;=Tabela1[FAIXA INICIAL])*(Calculadora!$J$9&lt;=Tabela1[FAIXA FINAL])*(Calculadora!$G$7=Tabela1[SEGMENTO])*($B$5=Tabela1[DISTRIBUIDORA])*("Rio de Janeiro"=Tabela1[MUNICÍPIO]),"")</f>
        <v>Mensal</v>
      </c>
      <c r="H9" s="105" t="str" cm="1">
        <f t="array" ref="H9">_xlfn._xlws.FILTER(Tabela1[CONSUMO],(Calculadora!$J$9&gt;=Tabela1[FAIXA INICIAL])*(Calculadora!$G$7=Tabela1[SEGMENTO])*($B$5=Tabela1[DISTRIBUIDORA])*("Rio de Janeiro"=Tabela1[MUNICÍPIO]),"")</f>
        <v>Mensal</v>
      </c>
      <c r="I9" s="93" t="s">
        <v>8</v>
      </c>
      <c r="J9" s="94"/>
      <c r="K9" s="94"/>
      <c r="L9" s="94"/>
      <c r="M9" s="94"/>
      <c r="N9" s="94"/>
      <c r="O9" s="94"/>
      <c r="P9" s="94"/>
      <c r="Q9" s="94"/>
      <c r="R9" s="95"/>
      <c r="S9" s="3"/>
      <c r="T9" s="2" t="str" cm="1">
        <f t="array" ref="T9">_xlfn._xlws.FILTER(Tabela1[CONSUMO],($J$9&gt;=Tabela1[FAIXA INICIAL])*($J$9&lt;=Tabela1[FAIXA FINAL])*($G$7=Tabela1[SEGMENTO])*($G$8=Tabela1[UF])*($G$9=Tabela1[MUNICÍPIO]),"")</f>
        <v/>
      </c>
      <c r="U9" s="105" t="str" cm="1">
        <f t="array" ref="U9">_xlfn._xlws.FILTER(Tabela1[CONSUMO],($J$9&gt;=Tabela1[FAIXA INICIAL])*($G$7=Tabela1[SEGMENTO])*($G$8=Tabela1[UF])*($G$9=Tabela1[MUNICÍPIO]),"")</f>
        <v/>
      </c>
    </row>
    <row r="10" spans="1:21">
      <c r="A10" s="1"/>
      <c r="B10" s="2"/>
      <c r="C10" s="2"/>
      <c r="D10" s="2"/>
      <c r="E10" s="2"/>
      <c r="F10" s="2"/>
      <c r="G10" s="2"/>
      <c r="H10" s="3"/>
      <c r="I10" s="96" t="s">
        <v>12</v>
      </c>
      <c r="J10" s="3" t="s">
        <v>9</v>
      </c>
      <c r="K10" s="3" t="s">
        <v>13</v>
      </c>
      <c r="L10" s="3" t="s">
        <v>5</v>
      </c>
      <c r="M10" s="3" t="s">
        <v>4</v>
      </c>
      <c r="N10" s="3" t="s">
        <v>14</v>
      </c>
      <c r="O10" s="3" t="s">
        <v>15</v>
      </c>
      <c r="P10" s="3" t="s">
        <v>16</v>
      </c>
      <c r="Q10" s="3" t="s">
        <v>17</v>
      </c>
      <c r="R10" s="97" t="s">
        <v>18</v>
      </c>
      <c r="S10" s="3"/>
      <c r="T10" s="3"/>
      <c r="U10" s="3"/>
    </row>
    <row r="11" spans="1:21">
      <c r="A11" s="1"/>
      <c r="B11" s="2" t="s">
        <v>11</v>
      </c>
      <c r="C11" s="2" t="s">
        <v>704</v>
      </c>
      <c r="D11" s="2"/>
      <c r="E11" s="2"/>
      <c r="F11" s="2"/>
      <c r="G11" s="2"/>
      <c r="H11" s="3"/>
      <c r="I11" s="96" t="str" cm="1">
        <f t="array" ref="I11:R11">_xlfn._xlws.FILTER(Tabela1[[ESTADO]:[FIXO]],($C12&gt;=Tabela1[FAIXA INICIAL])*(Calculadora!$G$7=Tabela1[SEGMENTO])*($B$5=Tabela1[DISTRIBUIDORA])*("Rio de Janeiro"=Tabela1[MUNICÍPIO]),"Não foi encontrado valor para esse município e segmento com esse volume")</f>
        <v>Rio de Janeiro</v>
      </c>
      <c r="J11" s="3" t="str">
        <v>Rio de Janeiro</v>
      </c>
      <c r="K11" s="3" t="str">
        <v>AGENERSA</v>
      </c>
      <c r="L11" s="3" t="str">
        <v>CEG</v>
      </c>
      <c r="M11" s="3" t="str">
        <v>Residencial</v>
      </c>
      <c r="N11" s="3" t="str">
        <v>Mensal</v>
      </c>
      <c r="O11" s="3">
        <v>0</v>
      </c>
      <c r="P11" s="3">
        <v>7</v>
      </c>
      <c r="Q11" s="3">
        <v>9.5297000000000001</v>
      </c>
      <c r="R11" s="97">
        <v>0</v>
      </c>
      <c r="S11" s="3"/>
      <c r="T11" s="3"/>
      <c r="U11" s="3"/>
    </row>
    <row r="12" spans="1:21">
      <c r="A12" s="1"/>
      <c r="B12" s="69">
        <f>B7</f>
        <v>0.23333333333333334</v>
      </c>
      <c r="C12" s="79">
        <f>IF($D12="Mensal",Calculadora!$J$9*30,IF($D12="Semanal",Calculadora!$J$9*7,IF($D12="Faixa Única",Calculadora!$J$9*30,Calculadora!$J$9)))</f>
        <v>7</v>
      </c>
      <c r="D12" s="2" t="str" cm="1">
        <f t="array" ref="D12">IF(_xlfn._xlws.FILTER(Tabela1[CONSUMO],(Calculadora!$J$9&gt;=Tabela1[FAIXA INICIAL])*(Calculadora!$J$9&lt;=Tabela1[FAIXA FINAL])*(Calculadora!$G$7=Tabela1[SEGMENTO])*($B5=Tabela1[DISTRIBUIDORA])*("Rio de Janeiro" = Tabela1[MUNICÍPIO]),"")="", H9,G9)</f>
        <v>Mensal</v>
      </c>
      <c r="E12" s="2"/>
      <c r="F12" s="2"/>
      <c r="G12" s="2"/>
      <c r="H12" s="3"/>
      <c r="I12" s="96"/>
      <c r="J12" s="3"/>
      <c r="K12" s="3"/>
      <c r="L12" s="3"/>
      <c r="M12" s="3"/>
      <c r="N12" s="3"/>
      <c r="O12" s="3"/>
      <c r="P12" s="3"/>
      <c r="Q12" s="3"/>
      <c r="R12" s="97"/>
      <c r="S12" s="3"/>
      <c r="T12" s="3"/>
      <c r="U12" s="3"/>
    </row>
    <row r="13" spans="1:21" ht="28">
      <c r="A13" s="109" t="s">
        <v>51</v>
      </c>
      <c r="B13" s="110"/>
      <c r="C13" s="4" t="s">
        <v>22</v>
      </c>
      <c r="D13" s="4" t="s">
        <v>23</v>
      </c>
      <c r="E13" s="4" t="s">
        <v>24</v>
      </c>
      <c r="F13" s="107" t="s">
        <v>52</v>
      </c>
      <c r="G13" s="66"/>
      <c r="H13" s="3"/>
      <c r="I13" s="96"/>
      <c r="J13" s="3"/>
      <c r="K13" s="3"/>
      <c r="L13" s="3"/>
      <c r="M13" s="3"/>
      <c r="N13" s="3"/>
      <c r="O13" s="3"/>
      <c r="P13" s="3"/>
      <c r="Q13" s="3"/>
      <c r="R13" s="97"/>
      <c r="S13" s="3"/>
      <c r="T13" s="3"/>
      <c r="U13" s="3"/>
    </row>
    <row r="14" spans="1:21">
      <c r="A14" s="1">
        <f t="shared" ref="A14:B16" si="0">O11</f>
        <v>0</v>
      </c>
      <c r="B14" s="77">
        <f t="shared" si="0"/>
        <v>7</v>
      </c>
      <c r="C14" s="68">
        <f>R11</f>
        <v>0</v>
      </c>
      <c r="D14" s="68">
        <f>Q11</f>
        <v>9.5297000000000001</v>
      </c>
      <c r="E14" s="53">
        <f>IF(C12&lt;=7,7,IF($D$12="Faixa Única",$C$12,IF(B14&gt;C12,C12,B14-A14)))</f>
        <v>7</v>
      </c>
      <c r="F14" s="72">
        <f>(D14*E14)</f>
        <v>66.707899999999995</v>
      </c>
      <c r="G14" s="67"/>
      <c r="H14" s="3"/>
      <c r="I14" s="96"/>
      <c r="J14" s="3"/>
      <c r="K14" s="3"/>
      <c r="L14" s="3"/>
      <c r="M14" s="3"/>
      <c r="N14" s="3"/>
      <c r="O14" s="3"/>
      <c r="P14" s="3"/>
      <c r="Q14" s="3"/>
      <c r="R14" s="97"/>
      <c r="S14" s="3"/>
      <c r="T14" s="3"/>
      <c r="U14" s="3"/>
    </row>
    <row r="15" spans="1:21">
      <c r="A15" s="1">
        <f t="shared" si="0"/>
        <v>0</v>
      </c>
      <c r="B15" s="77">
        <f t="shared" si="0"/>
        <v>0</v>
      </c>
      <c r="C15" s="68">
        <f>R12</f>
        <v>0</v>
      </c>
      <c r="D15" s="68">
        <f>Q12</f>
        <v>0</v>
      </c>
      <c r="E15" s="53">
        <f>IF(C12&lt;=7,0,IF($D$12&lt;&gt;"Faixa Única",IF($C$12,IF(SUM(E14,B15)&gt;$C$12,$C$12-(E14),IF(B15=0,$C$12-SUM(E14),B15-A15)),"0"),"0"))</f>
        <v>0</v>
      </c>
      <c r="F15" s="72">
        <f>(D15*E15)</f>
        <v>0</v>
      </c>
      <c r="G15" s="67"/>
      <c r="H15" s="3"/>
      <c r="I15" s="96"/>
      <c r="J15" s="3"/>
      <c r="K15" s="3"/>
      <c r="L15" s="3"/>
      <c r="M15" s="3"/>
      <c r="N15" s="3"/>
      <c r="O15" s="3"/>
      <c r="P15" s="3"/>
      <c r="Q15" s="3"/>
      <c r="R15" s="97"/>
      <c r="S15" s="3"/>
      <c r="T15" s="3"/>
      <c r="U15" s="3"/>
    </row>
    <row r="16" spans="1:21">
      <c r="A16" s="1">
        <f t="shared" si="0"/>
        <v>0</v>
      </c>
      <c r="B16" s="77">
        <f t="shared" si="0"/>
        <v>0</v>
      </c>
      <c r="C16" s="68">
        <f>R13</f>
        <v>0</v>
      </c>
      <c r="D16" s="68">
        <f>Q13</f>
        <v>0</v>
      </c>
      <c r="E16" s="53">
        <f>IF($C$12&lt;=7,0,IF($D$12&lt;&gt;"Faixa Única",IF($C$12,IF(SUM(E15,B16)&gt;=$C$12,$C$12-SUM($E$14:E15),IF(B16=0,$C$12-SUM($E$14:E15),B16-A16)),"0"),"0"))</f>
        <v>0</v>
      </c>
      <c r="F16" s="72">
        <f>(D16*E16)</f>
        <v>0</v>
      </c>
      <c r="G16" s="2"/>
      <c r="H16" s="3"/>
      <c r="I16" s="96"/>
      <c r="J16" s="3"/>
      <c r="K16" s="3"/>
      <c r="L16" s="3"/>
      <c r="M16" s="3"/>
      <c r="N16" s="3"/>
      <c r="O16" s="3"/>
      <c r="P16" s="3"/>
      <c r="Q16" s="3"/>
      <c r="R16" s="97"/>
      <c r="S16" s="3"/>
      <c r="T16" s="3"/>
      <c r="U16" s="3"/>
    </row>
    <row r="17" spans="1:21">
      <c r="A17" s="1">
        <f t="shared" ref="A17:A27" si="1">O14</f>
        <v>0</v>
      </c>
      <c r="B17" s="77">
        <f t="shared" ref="B17:B27" si="2">P14</f>
        <v>0</v>
      </c>
      <c r="C17" s="68">
        <f t="shared" ref="C17:C27" si="3">R14</f>
        <v>0</v>
      </c>
      <c r="D17" s="68">
        <f>Q14</f>
        <v>0</v>
      </c>
      <c r="E17" s="53">
        <f>IF($C$12&lt;=7,0,IF($D$12&lt;&gt;"Faixa Única",IF($C$12,IF(SUM(E16,B17)&gt;=$C$12,$C$12-SUM($E$14:E16),IF(B17=0,$C$12-SUM($E$14:E16),B17-A17)),"0"),"0"))</f>
        <v>0</v>
      </c>
      <c r="F17" s="72">
        <f t="shared" ref="F17:F27" si="4">(D17*E17)</f>
        <v>0</v>
      </c>
      <c r="G17" s="67"/>
      <c r="H17" s="3"/>
      <c r="I17" s="96"/>
      <c r="J17" s="3"/>
      <c r="K17" s="3"/>
      <c r="L17" s="3"/>
      <c r="M17" s="3"/>
      <c r="N17" s="3"/>
      <c r="O17" s="3"/>
      <c r="P17" s="3"/>
      <c r="Q17" s="3"/>
      <c r="R17" s="97"/>
      <c r="S17" s="3"/>
      <c r="T17" s="3"/>
      <c r="U17" s="3"/>
    </row>
    <row r="18" spans="1:21">
      <c r="A18" s="1">
        <f t="shared" si="1"/>
        <v>0</v>
      </c>
      <c r="B18" s="77">
        <f t="shared" si="2"/>
        <v>0</v>
      </c>
      <c r="C18" s="68">
        <f t="shared" si="3"/>
        <v>0</v>
      </c>
      <c r="D18" s="68">
        <f>Q15</f>
        <v>0</v>
      </c>
      <c r="E18" s="53">
        <f>IF($C$12&lt;=7,0,IF($D$12&lt;&gt;"Faixa Única",IF($C$12,IF(SUM(E17,B18)&gt;=$C$12,$C$12-SUM($E$14:E17),IF(B18=0,$C$12-SUM($E$14:E17),B18-A18)),"0"),"0"))</f>
        <v>0</v>
      </c>
      <c r="F18" s="72">
        <f t="shared" si="4"/>
        <v>0</v>
      </c>
      <c r="G18" s="67"/>
      <c r="H18" s="3"/>
      <c r="I18" s="96"/>
      <c r="J18" s="3"/>
      <c r="K18" s="3"/>
      <c r="L18" s="3"/>
      <c r="M18" s="3"/>
      <c r="N18" s="3"/>
      <c r="O18" s="3"/>
      <c r="P18" s="3"/>
      <c r="Q18" s="3"/>
      <c r="R18" s="97"/>
      <c r="S18" s="3"/>
      <c r="T18" s="3"/>
      <c r="U18" s="3"/>
    </row>
    <row r="19" spans="1:21">
      <c r="A19" s="1">
        <f t="shared" si="1"/>
        <v>0</v>
      </c>
      <c r="B19" s="77">
        <f t="shared" si="2"/>
        <v>0</v>
      </c>
      <c r="C19" s="68">
        <f t="shared" si="3"/>
        <v>0</v>
      </c>
      <c r="D19" s="68">
        <f t="shared" ref="D19:D27" si="5">Q16</f>
        <v>0</v>
      </c>
      <c r="E19" s="53">
        <f>IF($C$12&lt;=7,0,IF($D$12&lt;&gt;"Faixa Única",IF($C$12,IF(SUM(E18,B19)&gt;=$C$12,$C$12-SUM($E$14:E18),IF(B19=0,$C$12-SUM($E$14:E18),B19-A19)),"0"),"0"))</f>
        <v>0</v>
      </c>
      <c r="F19" s="72">
        <f t="shared" si="4"/>
        <v>0</v>
      </c>
      <c r="G19" s="67"/>
      <c r="H19" s="3"/>
      <c r="I19" s="96"/>
      <c r="J19" s="3"/>
      <c r="K19" s="3"/>
      <c r="L19" s="3"/>
      <c r="M19" s="3"/>
      <c r="N19" s="3"/>
      <c r="O19" s="3"/>
      <c r="P19" s="3"/>
      <c r="Q19" s="3"/>
      <c r="R19" s="97"/>
      <c r="S19" s="3"/>
      <c r="T19" s="3"/>
      <c r="U19" s="3"/>
    </row>
    <row r="20" spans="1:21">
      <c r="A20" s="1">
        <f t="shared" si="1"/>
        <v>0</v>
      </c>
      <c r="B20" s="77">
        <f t="shared" si="2"/>
        <v>0</v>
      </c>
      <c r="C20" s="68">
        <f t="shared" si="3"/>
        <v>0</v>
      </c>
      <c r="D20" s="68">
        <f t="shared" si="5"/>
        <v>0</v>
      </c>
      <c r="E20" s="53">
        <f>IF($C$12&lt;=7,0,IF($D$12&lt;&gt;"Faixa Única",IF($C$12,IF(SUM(E19,B20)&gt;=$C$12,$C$12-SUM($E$14:E19),IF(B20=0,$C$12-SUM($E$14:E19),B20-A20)),"0"),"0"))</f>
        <v>0</v>
      </c>
      <c r="F20" s="72">
        <f t="shared" si="4"/>
        <v>0</v>
      </c>
      <c r="G20" s="67"/>
      <c r="H20" s="3"/>
      <c r="I20" s="96"/>
      <c r="J20" s="3"/>
      <c r="K20" s="3"/>
      <c r="L20" s="3"/>
      <c r="M20" s="3"/>
      <c r="N20" s="3"/>
      <c r="O20" s="3"/>
      <c r="P20" s="3"/>
      <c r="Q20" s="3"/>
      <c r="R20" s="97"/>
      <c r="S20" s="3"/>
      <c r="T20" s="3"/>
      <c r="U20" s="3"/>
    </row>
    <row r="21" spans="1:21">
      <c r="A21" s="1">
        <f t="shared" si="1"/>
        <v>0</v>
      </c>
      <c r="B21" s="77">
        <f t="shared" si="2"/>
        <v>0</v>
      </c>
      <c r="C21" s="68">
        <f t="shared" si="3"/>
        <v>0</v>
      </c>
      <c r="D21" s="68">
        <f t="shared" si="5"/>
        <v>0</v>
      </c>
      <c r="E21" s="53">
        <f>IF($C$12&lt;=7,0,IF($D$12&lt;&gt;"Faixa Única",IF($C$12,IF(SUM(E20,B21)&gt;=$C$12,$C$12-SUM($E$14:E20),IF(B21=0,$C$12-SUM($E$14:E20),B21-A21)),"0"),"0"))</f>
        <v>0</v>
      </c>
      <c r="F21" s="72">
        <f t="shared" si="4"/>
        <v>0</v>
      </c>
      <c r="G21" s="67"/>
      <c r="H21" s="3"/>
      <c r="I21" s="96"/>
      <c r="J21" s="3"/>
      <c r="K21" s="3"/>
      <c r="L21" s="3"/>
      <c r="M21" s="3"/>
      <c r="N21" s="3"/>
      <c r="O21" s="3"/>
      <c r="P21" s="3"/>
      <c r="Q21" s="3"/>
      <c r="R21" s="97"/>
      <c r="S21" s="3"/>
      <c r="T21" s="3"/>
      <c r="U21" s="3"/>
    </row>
    <row r="22" spans="1:21">
      <c r="A22" s="1">
        <f t="shared" si="1"/>
        <v>0</v>
      </c>
      <c r="B22" s="77">
        <f t="shared" si="2"/>
        <v>0</v>
      </c>
      <c r="C22" s="68">
        <f t="shared" si="3"/>
        <v>0</v>
      </c>
      <c r="D22" s="68">
        <f t="shared" si="5"/>
        <v>0</v>
      </c>
      <c r="E22" s="53">
        <f>IF($C$12&lt;=7,0,IF($D$12&lt;&gt;"Faixa Única",IF($C$12,IF(SUM(E21,B22)&gt;=$C$12,$C$12-SUM($E$14:E21),IF(B22=0,$C$12-SUM($E$14:E21),B22-A22)),"0"),"0"))</f>
        <v>0</v>
      </c>
      <c r="F22" s="72">
        <f t="shared" si="4"/>
        <v>0</v>
      </c>
      <c r="G22" s="67"/>
      <c r="H22" s="3"/>
      <c r="I22" s="96"/>
      <c r="J22" s="3"/>
      <c r="K22" s="3"/>
      <c r="L22" s="3"/>
      <c r="M22" s="3"/>
      <c r="N22" s="3"/>
      <c r="O22" s="3"/>
      <c r="P22" s="3"/>
      <c r="Q22" s="3"/>
      <c r="R22" s="97"/>
      <c r="S22" s="3"/>
      <c r="T22" s="3"/>
      <c r="U22" s="3"/>
    </row>
    <row r="23" spans="1:21">
      <c r="A23" s="1">
        <f t="shared" si="1"/>
        <v>0</v>
      </c>
      <c r="B23" s="77">
        <f t="shared" si="2"/>
        <v>0</v>
      </c>
      <c r="C23" s="68">
        <f t="shared" si="3"/>
        <v>0</v>
      </c>
      <c r="D23" s="68">
        <f t="shared" si="5"/>
        <v>0</v>
      </c>
      <c r="E23" s="53">
        <f>IF($C$12&lt;=7,0,IF($D$12&lt;&gt;"Faixa Única",IF($C$12,IF(SUM(E22,B23)&gt;=$C$12,$C$12-SUM($E$14:E22),IF(B23=0,$C$12-SUM($E$14:E22),B23-A23)),"0"),"0"))</f>
        <v>0</v>
      </c>
      <c r="F23" s="72">
        <f t="shared" si="4"/>
        <v>0</v>
      </c>
      <c r="G23" s="67"/>
      <c r="H23" s="3"/>
      <c r="I23" s="96"/>
      <c r="J23" s="3"/>
      <c r="K23" s="3"/>
      <c r="L23" s="3"/>
      <c r="M23" s="3"/>
      <c r="N23" s="3"/>
      <c r="O23" s="3"/>
      <c r="P23" s="3"/>
      <c r="Q23" s="3"/>
      <c r="R23" s="97"/>
      <c r="S23" s="3"/>
      <c r="T23" s="3"/>
      <c r="U23" s="3"/>
    </row>
    <row r="24" spans="1:21">
      <c r="A24" s="1">
        <f t="shared" si="1"/>
        <v>0</v>
      </c>
      <c r="B24" s="77">
        <f t="shared" si="2"/>
        <v>0</v>
      </c>
      <c r="C24" s="68">
        <f t="shared" si="3"/>
        <v>0</v>
      </c>
      <c r="D24" s="68">
        <f t="shared" si="5"/>
        <v>0</v>
      </c>
      <c r="E24" s="53">
        <f>IF($C$12&lt;=7,0,IF($D$12&lt;&gt;"Faixa Única",IF($C$12,IF(SUM(E23,B24)&gt;=$C$12,$C$12-SUM($E$14:E23),IF(B24=0,$C$12-SUM($E$14:E23),B24-A24)),"0"),"0"))</f>
        <v>0</v>
      </c>
      <c r="F24" s="72">
        <f t="shared" si="4"/>
        <v>0</v>
      </c>
      <c r="G24" s="67"/>
      <c r="H24" s="3"/>
      <c r="I24" s="96"/>
      <c r="J24" s="3"/>
      <c r="K24" s="3"/>
      <c r="L24" s="3"/>
      <c r="M24" s="3"/>
      <c r="N24" s="3"/>
      <c r="O24" s="3"/>
      <c r="P24" s="3"/>
      <c r="Q24" s="3"/>
      <c r="R24" s="97"/>
      <c r="S24" s="3"/>
      <c r="T24" s="3"/>
      <c r="U24" s="3"/>
    </row>
    <row r="25" spans="1:21">
      <c r="A25" s="1">
        <f t="shared" si="1"/>
        <v>0</v>
      </c>
      <c r="B25" s="77">
        <f t="shared" si="2"/>
        <v>0</v>
      </c>
      <c r="C25" s="68">
        <f t="shared" si="3"/>
        <v>0</v>
      </c>
      <c r="D25" s="68">
        <f t="shared" si="5"/>
        <v>0</v>
      </c>
      <c r="E25" s="53">
        <f>IF($C$12&lt;=7,0,IF($D$12&lt;&gt;"Faixa Única",IF($C$12,IF(SUM(E24,B25)&gt;=$C$12,$C$12-SUM($E$14:E24),IF(B25=0,$C$12-SUM($E$14:E24),B25-A25)),"0"),"0"))</f>
        <v>0</v>
      </c>
      <c r="F25" s="72">
        <f t="shared" si="4"/>
        <v>0</v>
      </c>
      <c r="G25" s="67"/>
      <c r="H25" s="3"/>
      <c r="I25" s="96"/>
      <c r="J25" s="102"/>
      <c r="K25" s="3"/>
      <c r="L25" s="3"/>
      <c r="M25" s="3"/>
      <c r="N25" s="3"/>
      <c r="O25" s="3"/>
      <c r="P25" s="3"/>
      <c r="Q25" s="3"/>
      <c r="R25" s="97"/>
      <c r="S25" s="3"/>
      <c r="T25" s="3"/>
      <c r="U25" s="3"/>
    </row>
    <row r="26" spans="1:21">
      <c r="A26" s="1">
        <f t="shared" si="1"/>
        <v>0</v>
      </c>
      <c r="B26" s="77">
        <f t="shared" si="2"/>
        <v>0</v>
      </c>
      <c r="C26" s="68">
        <f t="shared" si="3"/>
        <v>0</v>
      </c>
      <c r="D26" s="68">
        <f t="shared" si="5"/>
        <v>0</v>
      </c>
      <c r="E26" s="53">
        <f>IF($C$12&lt;=7,0,IF($D$12&lt;&gt;"Faixa Única",IF($C$12,IF(SUM(E25,B26)&gt;=$C$12,$C$12-SUM($E$14:E25),IF(B26=0,$C$12-SUM($E$14:E25),B26-A26)),"0"),"0"))</f>
        <v>0</v>
      </c>
      <c r="F26" s="72">
        <f t="shared" si="4"/>
        <v>0</v>
      </c>
      <c r="G26" s="67"/>
      <c r="H26" s="3"/>
      <c r="I26" s="98"/>
      <c r="J26" s="92"/>
      <c r="K26" s="92"/>
      <c r="L26" s="92"/>
      <c r="M26" s="92"/>
      <c r="N26" s="92"/>
      <c r="O26" s="92"/>
      <c r="P26" s="92"/>
      <c r="Q26" s="92"/>
      <c r="R26" s="99"/>
      <c r="S26" s="3"/>
      <c r="T26" s="3"/>
      <c r="U26" s="3"/>
    </row>
    <row r="27" spans="1:21">
      <c r="A27" s="1">
        <f t="shared" si="1"/>
        <v>0</v>
      </c>
      <c r="B27" s="77">
        <f t="shared" si="2"/>
        <v>0</v>
      </c>
      <c r="C27" s="68">
        <f t="shared" si="3"/>
        <v>0</v>
      </c>
      <c r="D27" s="68">
        <f t="shared" si="5"/>
        <v>0</v>
      </c>
      <c r="E27" s="53">
        <f>IF($C$12&lt;=7,0,IF($D$12&lt;&gt;"Faixa Única",IF($C$12,IF(SUM(E26,B27)&gt;=$C$12,$C$12-SUM($E$14:E26),IF(B27=0,$C$12-SUM($E$14:E26),B27-A27)),"0"),"0"))</f>
        <v>0</v>
      </c>
      <c r="F27" s="72">
        <f t="shared" si="4"/>
        <v>0</v>
      </c>
      <c r="G27" s="67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>
      <c r="A29" s="3"/>
      <c r="B29" s="70"/>
      <c r="C29" s="71"/>
      <c r="D29" s="64" t="s">
        <v>26</v>
      </c>
      <c r="E29" s="53">
        <f>SUM(E14:E27)</f>
        <v>7</v>
      </c>
      <c r="F29" s="101">
        <f>SUM(F14:F27)</f>
        <v>66.707899999999995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>
      <c r="A30" s="1"/>
      <c r="B30" s="2"/>
      <c r="C30" s="2"/>
      <c r="D30" s="64" t="s">
        <v>27</v>
      </c>
      <c r="E30" s="2"/>
      <c r="F30" s="101">
        <f>LARGE(C14:C27,1)</f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>
      <c r="A31" s="1"/>
      <c r="B31" s="2"/>
      <c r="C31" s="2"/>
      <c r="D31" s="64" t="s">
        <v>28</v>
      </c>
      <c r="E31" s="2"/>
      <c r="F31" s="104">
        <f>F29+F30</f>
        <v>66.707899999999995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5" spans="1:21">
      <c r="A35" s="49" t="s">
        <v>5</v>
      </c>
      <c r="B35" s="52" t="s">
        <v>53</v>
      </c>
      <c r="C35" s="2"/>
      <c r="D35" s="47"/>
      <c r="E35" s="3"/>
      <c r="F35" s="3"/>
      <c r="J35" s="3"/>
      <c r="K35" s="3"/>
      <c r="L35" s="3"/>
      <c r="M35" s="3"/>
      <c r="N35" s="3"/>
      <c r="O35" s="3"/>
      <c r="P35" s="3"/>
      <c r="Q35" s="3"/>
      <c r="R35" s="3"/>
    </row>
    <row r="36" spans="1:21">
      <c r="A36" s="49"/>
      <c r="B36" s="52"/>
      <c r="C36" s="48"/>
      <c r="D36" s="47"/>
      <c r="P36" s="3"/>
    </row>
    <row r="37" spans="1:21">
      <c r="A37" s="49" t="s">
        <v>10</v>
      </c>
      <c r="B37" s="52">
        <f>Calculadora!$J$9</f>
        <v>0.23333333333333334</v>
      </c>
      <c r="C37" s="48" t="s">
        <v>11</v>
      </c>
      <c r="D37" s="47"/>
      <c r="E37" s="3"/>
      <c r="P37" s="3"/>
      <c r="Q37" s="3"/>
      <c r="R37" s="3"/>
    </row>
    <row r="38" spans="1:21">
      <c r="F38" s="2"/>
      <c r="S38" s="3"/>
      <c r="T38" s="3"/>
      <c r="U38" s="3"/>
    </row>
    <row r="39" spans="1:21" ht="16">
      <c r="A39" s="73" t="s">
        <v>19</v>
      </c>
      <c r="B39" s="78">
        <f>IFERROR(F61/E59,"")</f>
        <v>12.559082</v>
      </c>
      <c r="C39" s="74"/>
      <c r="D39" s="76"/>
      <c r="E39" s="76"/>
      <c r="F39" s="74"/>
      <c r="G39" s="2" t="str" cm="1">
        <f t="array" ref="G39">_xlfn._xlws.FILTER(Tabela1[CONSUMO],(Calculadora!$J$9&gt;=Tabela1[FAIXA INICIAL])*(Calculadora!$J$9&lt;=Tabela1[FAIXA FINAL])*(Calculadora!$G$7=Tabela1[SEGMENTO])*($B$35=Tabela1[DISTRIBUIDORA]),"")</f>
        <v>Mensal</v>
      </c>
      <c r="H39" s="105" t="str" cm="1">
        <f t="array" ref="H39">_xlfn._xlws.FILTER(Tabela1[CONSUMO],(Calculadora!$J$9&gt;=Tabela1[FAIXA INICIAL])*(Calculadora!$G$7=Tabela1[SEGMENTO])*($B$35=Tabela1[DISTRIBUIDORA]),"")</f>
        <v>Mensal</v>
      </c>
      <c r="I39" s="93" t="s">
        <v>8</v>
      </c>
      <c r="J39" s="94"/>
      <c r="K39" s="94"/>
      <c r="L39" s="94"/>
      <c r="M39" s="94"/>
      <c r="N39" s="94"/>
      <c r="O39" s="94"/>
      <c r="P39" s="94"/>
      <c r="Q39" s="94"/>
      <c r="R39" s="95"/>
      <c r="S39" s="3"/>
      <c r="T39" s="2"/>
      <c r="U39" s="105"/>
    </row>
    <row r="40" spans="1:21">
      <c r="A40" s="1"/>
      <c r="B40" s="2"/>
      <c r="C40" s="2"/>
      <c r="D40" s="2"/>
      <c r="E40" s="2"/>
      <c r="F40" s="2"/>
      <c r="G40" s="2"/>
      <c r="H40" s="3"/>
      <c r="I40" s="96" t="s">
        <v>12</v>
      </c>
      <c r="J40" s="3" t="s">
        <v>9</v>
      </c>
      <c r="K40" s="3" t="s">
        <v>13</v>
      </c>
      <c r="L40" s="3" t="s">
        <v>5</v>
      </c>
      <c r="M40" s="3" t="s">
        <v>4</v>
      </c>
      <c r="N40" s="3" t="s">
        <v>14</v>
      </c>
      <c r="O40" s="3" t="s">
        <v>15</v>
      </c>
      <c r="P40" s="3" t="s">
        <v>16</v>
      </c>
      <c r="Q40" s="3" t="s">
        <v>17</v>
      </c>
      <c r="R40" s="97" t="s">
        <v>18</v>
      </c>
      <c r="S40" s="3"/>
      <c r="T40" s="3"/>
      <c r="U40" s="3"/>
    </row>
    <row r="41" spans="1:21">
      <c r="A41" s="1"/>
      <c r="B41" s="2" t="s">
        <v>11</v>
      </c>
      <c r="C41" s="2" t="s">
        <v>11</v>
      </c>
      <c r="D41" s="2"/>
      <c r="E41" s="2"/>
      <c r="F41" s="2"/>
      <c r="G41" s="2"/>
      <c r="H41" s="3"/>
      <c r="I41" s="96" t="str" cm="1">
        <f t="array" ref="I41:R42">_xlfn._xlws.FILTER(Tabela1[[ESTADO]:[FIXO]],($C42&gt;=Tabela1[FAIXA INICIAL])*(Calculadora!$G$7=Tabela1[SEGMENTO])*($B35=Tabela1[DISTRIBUIDORA]),"Não foi encontrado valor para esse município e segmento com esse volume")</f>
        <v>Minas Gerais</v>
      </c>
      <c r="J41" s="3">
        <v>0</v>
      </c>
      <c r="K41" s="3" t="str">
        <v>SECRETARIA DE ESTADO DE DESENVOLVIMENTO ECONÔMICO</v>
      </c>
      <c r="L41" s="3" t="str">
        <v>GASMIG</v>
      </c>
      <c r="M41" s="3" t="str">
        <v>Residencial</v>
      </c>
      <c r="N41" s="3" t="str">
        <v>Mensal</v>
      </c>
      <c r="O41" s="3">
        <v>0</v>
      </c>
      <c r="P41" s="3">
        <v>1</v>
      </c>
      <c r="Q41" s="3">
        <v>0</v>
      </c>
      <c r="R41" s="97">
        <v>31.805</v>
      </c>
      <c r="S41" s="3"/>
      <c r="T41" s="3"/>
      <c r="U41" s="3"/>
    </row>
    <row r="42" spans="1:21">
      <c r="A42" s="1"/>
      <c r="B42" s="69">
        <f>B37</f>
        <v>0.23333333333333334</v>
      </c>
      <c r="C42" s="79">
        <f>IF($D42="Mensal",Calculadora!$J$9*30,IF($D42="Semanal",Calculadora!$J$9*7,IF($D42="Faixa Única",Calculadora!$J$9*30,Calculadora!$J$9)))</f>
        <v>7</v>
      </c>
      <c r="D42" s="2" t="str" cm="1">
        <f t="array" ref="D42">IF(_xlfn._xlws.FILTER(Tabela1[CONSUMO],(Calculadora!$J$9&gt;=Tabela1[FAIXA INICIAL])*(Calculadora!$J$9&lt;=Tabela1[FAIXA FINAL])*(Calculadora!$G$7=Tabela1[SEGMENTO])*($B35=Tabela1[DISTRIBUIDORA]),"")="", H39,G39)</f>
        <v>Mensal</v>
      </c>
      <c r="E42" s="2"/>
      <c r="F42" s="2"/>
      <c r="G42" s="2"/>
      <c r="H42" s="3"/>
      <c r="I42" s="96" t="str">
        <v>Minas Gerais</v>
      </c>
      <c r="J42" s="3">
        <v>0</v>
      </c>
      <c r="K42" s="3" t="str">
        <v>SECRETARIA DE ESTADO DE DESENVOLVIMENTO ECONÔMICO</v>
      </c>
      <c r="L42" s="3" t="str">
        <v>GASMIG</v>
      </c>
      <c r="M42" s="3" t="str">
        <v>Residencial</v>
      </c>
      <c r="N42" s="3" t="str">
        <v>Mensal</v>
      </c>
      <c r="O42" s="3">
        <v>1.01</v>
      </c>
      <c r="P42" s="3">
        <v>7</v>
      </c>
      <c r="Q42" s="3">
        <v>9.3514289999999995</v>
      </c>
      <c r="R42" s="97">
        <v>18.680192000000002</v>
      </c>
      <c r="S42" s="3"/>
      <c r="T42" s="3"/>
      <c r="U42" s="3"/>
    </row>
    <row r="43" spans="1:21" ht="28">
      <c r="A43" s="109" t="s">
        <v>51</v>
      </c>
      <c r="B43" s="110"/>
      <c r="C43" s="4" t="s">
        <v>22</v>
      </c>
      <c r="D43" s="4" t="s">
        <v>23</v>
      </c>
      <c r="E43" s="4" t="s">
        <v>24</v>
      </c>
      <c r="F43" s="107" t="s">
        <v>52</v>
      </c>
      <c r="G43" s="66"/>
      <c r="H43" s="3"/>
      <c r="I43" s="96"/>
      <c r="J43" s="3"/>
      <c r="K43" s="3"/>
      <c r="L43" s="3"/>
      <c r="M43" s="3"/>
      <c r="N43" s="3"/>
      <c r="O43" s="3"/>
      <c r="P43" s="3"/>
      <c r="Q43" s="3"/>
      <c r="R43" s="97"/>
      <c r="S43" s="3"/>
      <c r="T43" s="3"/>
      <c r="U43" s="3"/>
    </row>
    <row r="44" spans="1:21">
      <c r="A44" s="1">
        <f t="shared" ref="A44:B46" si="6">O41</f>
        <v>0</v>
      </c>
      <c r="B44" s="77">
        <f t="shared" si="6"/>
        <v>1</v>
      </c>
      <c r="C44" s="68">
        <f>R41</f>
        <v>31.805</v>
      </c>
      <c r="D44" s="68">
        <f>Q41</f>
        <v>0</v>
      </c>
      <c r="E44" s="53">
        <f>IF($D$42="Faixa Única",$C$42,IF(B44&gt;C42,C42,B44-A44))</f>
        <v>1</v>
      </c>
      <c r="F44" s="72">
        <f>(D44*E44)</f>
        <v>0</v>
      </c>
      <c r="G44" s="67"/>
      <c r="H44" s="3"/>
      <c r="I44" s="96"/>
      <c r="J44" s="3"/>
      <c r="K44" s="3"/>
      <c r="L44" s="3"/>
      <c r="M44" s="3"/>
      <c r="N44" s="3"/>
      <c r="O44" s="3"/>
      <c r="P44" s="3"/>
      <c r="Q44" s="3"/>
      <c r="R44" s="97"/>
      <c r="S44" s="3"/>
      <c r="T44" s="3"/>
      <c r="U44" s="3"/>
    </row>
    <row r="45" spans="1:21">
      <c r="A45" s="1">
        <f t="shared" si="6"/>
        <v>1.01</v>
      </c>
      <c r="B45" s="77">
        <f t="shared" si="6"/>
        <v>7</v>
      </c>
      <c r="C45" s="68">
        <f>R42</f>
        <v>18.680192000000002</v>
      </c>
      <c r="D45" s="68">
        <f>Q42</f>
        <v>9.3514289999999995</v>
      </c>
      <c r="E45" s="53">
        <f>IF($D$42&lt;&gt;"Faixa Única",IF($C$42&lt;&gt;"",IF(SUM(E44,B45)&gt;=$C$42,$C$42-(E44),IF(B45=0,$C$42-SUM(E44),B45-A45)),"0"),"0")</f>
        <v>6</v>
      </c>
      <c r="F45" s="72">
        <f>(D45*E45)</f>
        <v>56.108573999999997</v>
      </c>
      <c r="G45" s="67"/>
      <c r="H45" s="3"/>
      <c r="I45" s="96"/>
      <c r="J45" s="3"/>
      <c r="K45" s="3"/>
      <c r="L45" s="3"/>
      <c r="M45" s="3"/>
      <c r="N45" s="3"/>
      <c r="O45" s="3"/>
      <c r="P45" s="3"/>
      <c r="Q45" s="3"/>
      <c r="R45" s="97"/>
      <c r="S45" s="3"/>
      <c r="T45" s="3"/>
      <c r="U45" s="3"/>
    </row>
    <row r="46" spans="1:21">
      <c r="A46" s="1">
        <f t="shared" si="6"/>
        <v>0</v>
      </c>
      <c r="B46" s="77">
        <f t="shared" si="6"/>
        <v>0</v>
      </c>
      <c r="C46" s="68">
        <f>R43</f>
        <v>0</v>
      </c>
      <c r="D46" s="68">
        <f>Q43</f>
        <v>0</v>
      </c>
      <c r="E46" s="53">
        <f>IF($D$42&lt;&gt;"Faixa Única",IF($C$42&lt;&gt;"",IF(SUM(E45,B46)&gt;=$C$42,$C$42-SUM($E$44:E45),IF(B46=0,$C$42-SUM($E$44:E45),B46-A46)),"0"),"0")</f>
        <v>0</v>
      </c>
      <c r="F46" s="72">
        <f>(D46*E46)</f>
        <v>0</v>
      </c>
      <c r="G46" s="2"/>
      <c r="H46" s="3"/>
      <c r="I46" s="96"/>
      <c r="J46" s="3"/>
      <c r="K46" s="3"/>
      <c r="L46" s="3"/>
      <c r="M46" s="3"/>
      <c r="N46" s="3"/>
      <c r="O46" s="3"/>
      <c r="P46" s="3"/>
      <c r="Q46" s="3"/>
      <c r="R46" s="97"/>
      <c r="S46" s="3"/>
      <c r="T46" s="3"/>
      <c r="U46" s="3"/>
    </row>
    <row r="47" spans="1:21">
      <c r="A47" s="1">
        <f t="shared" ref="A47:A57" si="7">O44</f>
        <v>0</v>
      </c>
      <c r="B47" s="77">
        <f t="shared" ref="B47:B57" si="8">P44</f>
        <v>0</v>
      </c>
      <c r="C47" s="68">
        <f>R44</f>
        <v>0</v>
      </c>
      <c r="D47" s="68">
        <f t="shared" ref="D47:D57" si="9">Q44</f>
        <v>0</v>
      </c>
      <c r="E47" s="53">
        <f>IF($D$42&lt;&gt;"Faixa Única",IF($C$42&lt;&gt;"",IF(SUM(E46,B47)&gt;=$C$42,$C$42-SUM($E$44:E46),IF(B47=0,$C$42-SUM($E$44:E46),B47-A47)),"0"),"0")</f>
        <v>0</v>
      </c>
      <c r="F47" s="72">
        <f>(D47*E47)</f>
        <v>0</v>
      </c>
      <c r="G47" s="67"/>
      <c r="H47" s="3"/>
      <c r="I47" s="96"/>
      <c r="J47" s="3"/>
      <c r="K47" s="3"/>
      <c r="L47" s="3"/>
      <c r="M47" s="3"/>
      <c r="N47" s="3"/>
      <c r="O47" s="3"/>
      <c r="P47" s="3"/>
      <c r="Q47" s="3"/>
      <c r="R47" s="97"/>
      <c r="S47" s="3"/>
      <c r="T47" s="3"/>
      <c r="U47" s="3"/>
    </row>
    <row r="48" spans="1:21">
      <c r="A48" s="1">
        <f t="shared" si="7"/>
        <v>0</v>
      </c>
      <c r="B48" s="77">
        <f t="shared" si="8"/>
        <v>0</v>
      </c>
      <c r="C48" s="68">
        <f t="shared" ref="C48:C57" si="10">R45</f>
        <v>0</v>
      </c>
      <c r="D48" s="68">
        <f t="shared" si="9"/>
        <v>0</v>
      </c>
      <c r="E48" s="53">
        <f>IF($D$42&lt;&gt;"Faixa Única",IF($C$42&lt;&gt;"",IF(SUM(E47,B48)&gt;=$C$42,$C$42-SUM($E$44:E47),IF(B48=0,$C$42-SUM($E$44:E47),B48-A48)),"0"),"0")</f>
        <v>0</v>
      </c>
      <c r="F48" s="72">
        <f t="shared" ref="F48:F57" si="11">(D48*E48)</f>
        <v>0</v>
      </c>
      <c r="G48" s="67"/>
      <c r="H48" s="3"/>
      <c r="I48" s="96"/>
      <c r="J48" s="3"/>
      <c r="K48" s="3"/>
      <c r="L48" s="3"/>
      <c r="M48" s="3"/>
      <c r="N48" s="3"/>
      <c r="O48" s="3"/>
      <c r="P48" s="3"/>
      <c r="Q48" s="3"/>
      <c r="R48" s="97"/>
      <c r="S48" s="3"/>
      <c r="T48" s="3"/>
      <c r="U48" s="3"/>
    </row>
    <row r="49" spans="1:21">
      <c r="A49" s="1">
        <f t="shared" si="7"/>
        <v>0</v>
      </c>
      <c r="B49" s="77">
        <f t="shared" si="8"/>
        <v>0</v>
      </c>
      <c r="C49" s="68">
        <f t="shared" si="10"/>
        <v>0</v>
      </c>
      <c r="D49" s="68">
        <f t="shared" si="9"/>
        <v>0</v>
      </c>
      <c r="E49" s="53">
        <f>IF($D$42&lt;&gt;"Faixa Única",IF($C$42&lt;&gt;"",IF(SUM(E48,B49)&gt;=$C$42,$C$42-SUM($E$44:E48),IF(B49=0,$C$42-SUM($E$44:E48),B49-A49)),"0"),"0")</f>
        <v>0</v>
      </c>
      <c r="F49" s="72">
        <f t="shared" si="11"/>
        <v>0</v>
      </c>
      <c r="G49" s="67"/>
      <c r="H49" s="3"/>
      <c r="I49" s="96"/>
      <c r="J49" s="3"/>
      <c r="K49" s="3"/>
      <c r="L49" s="3"/>
      <c r="M49" s="3"/>
      <c r="N49" s="3"/>
      <c r="O49" s="3"/>
      <c r="P49" s="3"/>
      <c r="Q49" s="3"/>
      <c r="R49" s="97"/>
      <c r="S49" s="3"/>
      <c r="T49" s="3"/>
      <c r="U49" s="3"/>
    </row>
    <row r="50" spans="1:21">
      <c r="A50" s="1">
        <f t="shared" si="7"/>
        <v>0</v>
      </c>
      <c r="B50" s="77">
        <f t="shared" si="8"/>
        <v>0</v>
      </c>
      <c r="C50" s="68">
        <f t="shared" si="10"/>
        <v>0</v>
      </c>
      <c r="D50" s="68">
        <f t="shared" si="9"/>
        <v>0</v>
      </c>
      <c r="E50" s="53">
        <f>IF($D$42&lt;&gt;"Faixa Única",IF($C$42&lt;&gt;"",IF(SUM(E49,B50)&gt;=$C$42,$C$42-SUM($E$44:E49),IF(B50=0,$C$42-SUM($E$44:E49),B50-A50)),"0"),"0")</f>
        <v>0</v>
      </c>
      <c r="F50" s="72">
        <f t="shared" si="11"/>
        <v>0</v>
      </c>
      <c r="G50" s="67"/>
      <c r="H50" s="3"/>
      <c r="I50" s="96"/>
      <c r="J50" s="3"/>
      <c r="K50" s="3"/>
      <c r="L50" s="3"/>
      <c r="M50" s="3"/>
      <c r="N50" s="3"/>
      <c r="O50" s="3"/>
      <c r="P50" s="3"/>
      <c r="Q50" s="3"/>
      <c r="R50" s="97"/>
      <c r="S50" s="3"/>
      <c r="T50" s="3"/>
      <c r="U50" s="3"/>
    </row>
    <row r="51" spans="1:21">
      <c r="A51" s="1">
        <f t="shared" si="7"/>
        <v>0</v>
      </c>
      <c r="B51" s="77">
        <f t="shared" si="8"/>
        <v>0</v>
      </c>
      <c r="C51" s="68">
        <f t="shared" si="10"/>
        <v>0</v>
      </c>
      <c r="D51" s="68">
        <f t="shared" si="9"/>
        <v>0</v>
      </c>
      <c r="E51" s="53">
        <f>IF($D$42&lt;&gt;"Faixa Única",IF($C$42&lt;&gt;"",IF(SUM(E50,B51)&gt;=$C$42,$C$42-SUM($E$44:E50),IF(B51=0,$C$42-SUM($E$44:E50),B51-A51)),"0"),"0")</f>
        <v>0</v>
      </c>
      <c r="F51" s="72">
        <f t="shared" si="11"/>
        <v>0</v>
      </c>
      <c r="G51" s="67"/>
      <c r="H51" s="3"/>
      <c r="I51" s="96"/>
      <c r="J51" s="3"/>
      <c r="K51" s="3"/>
      <c r="L51" s="3"/>
      <c r="M51" s="3"/>
      <c r="N51" s="3"/>
      <c r="O51" s="3"/>
      <c r="P51" s="3"/>
      <c r="Q51" s="3"/>
      <c r="R51" s="97"/>
      <c r="S51" s="3"/>
      <c r="T51" s="3"/>
      <c r="U51" s="3"/>
    </row>
    <row r="52" spans="1:21">
      <c r="A52" s="1">
        <f t="shared" si="7"/>
        <v>0</v>
      </c>
      <c r="B52" s="77">
        <f t="shared" si="8"/>
        <v>0</v>
      </c>
      <c r="C52" s="68">
        <f t="shared" si="10"/>
        <v>0</v>
      </c>
      <c r="D52" s="68">
        <f t="shared" si="9"/>
        <v>0</v>
      </c>
      <c r="E52" s="53">
        <f>IF($D$42&lt;&gt;"Faixa Única",IF($C$42&lt;&gt;"",IF(SUM(E51,B52)&gt;=$C$42,$C$42-SUM($E$44:E51),IF(B52=0,$C$42-SUM($E$44:E51),B52-A52)),"0"),"0")</f>
        <v>0</v>
      </c>
      <c r="F52" s="72">
        <f t="shared" si="11"/>
        <v>0</v>
      </c>
      <c r="G52" s="67"/>
      <c r="H52" s="3"/>
      <c r="I52" s="96"/>
      <c r="J52" s="3"/>
      <c r="K52" s="3"/>
      <c r="L52" s="3"/>
      <c r="M52" s="3"/>
      <c r="N52" s="3"/>
      <c r="O52" s="3"/>
      <c r="P52" s="3"/>
      <c r="Q52" s="3"/>
      <c r="R52" s="97"/>
      <c r="S52" s="3"/>
      <c r="T52" s="3"/>
      <c r="U52" s="3"/>
    </row>
    <row r="53" spans="1:21">
      <c r="A53" s="1">
        <f t="shared" si="7"/>
        <v>0</v>
      </c>
      <c r="B53" s="77">
        <f t="shared" si="8"/>
        <v>0</v>
      </c>
      <c r="C53" s="68">
        <f t="shared" si="10"/>
        <v>0</v>
      </c>
      <c r="D53" s="68">
        <f t="shared" si="9"/>
        <v>0</v>
      </c>
      <c r="E53" s="53">
        <f>IF($D$42&lt;&gt;"Faixa Única",IF($C$42&lt;&gt;"",IF(SUM(E52,B53)&gt;=$C$42,$C$42-SUM($E$44:E52),IF(B53=0,$C$42-SUM($E$44:E52),B53-A53)),"0"),"0")</f>
        <v>0</v>
      </c>
      <c r="F53" s="72">
        <f t="shared" si="11"/>
        <v>0</v>
      </c>
      <c r="G53" s="67"/>
      <c r="H53" s="3"/>
      <c r="I53" s="96"/>
      <c r="J53" s="3"/>
      <c r="K53" s="3"/>
      <c r="L53" s="3"/>
      <c r="M53" s="3"/>
      <c r="N53" s="3"/>
      <c r="O53" s="3"/>
      <c r="P53" s="3"/>
      <c r="Q53" s="3"/>
      <c r="R53" s="97"/>
      <c r="S53" s="3"/>
      <c r="T53" s="3"/>
      <c r="U53" s="3"/>
    </row>
    <row r="54" spans="1:21">
      <c r="A54" s="1">
        <f t="shared" si="7"/>
        <v>0</v>
      </c>
      <c r="B54" s="77">
        <f t="shared" si="8"/>
        <v>0</v>
      </c>
      <c r="C54" s="68">
        <f t="shared" si="10"/>
        <v>0</v>
      </c>
      <c r="D54" s="68">
        <f t="shared" si="9"/>
        <v>0</v>
      </c>
      <c r="E54" s="53">
        <f>IF($D$42&lt;&gt;"Faixa Única",IF($C$42&lt;&gt;"",IF(SUM(E53,B54)&gt;=$C$42,$C$42-SUM($E$44:E53),IF(B54=0,$C$42-SUM($E$44:E53),B54-A54)),"0"),"0")</f>
        <v>0</v>
      </c>
      <c r="F54" s="72">
        <f t="shared" si="11"/>
        <v>0</v>
      </c>
      <c r="G54" s="67"/>
      <c r="H54" s="3"/>
      <c r="I54" s="96"/>
      <c r="J54" s="3"/>
      <c r="K54" s="3"/>
      <c r="L54" s="3"/>
      <c r="M54" s="3"/>
      <c r="N54" s="3"/>
      <c r="O54" s="3"/>
      <c r="P54" s="3"/>
      <c r="Q54" s="3"/>
      <c r="R54" s="97"/>
      <c r="S54" s="3"/>
      <c r="T54" s="3"/>
      <c r="U54" s="3"/>
    </row>
    <row r="55" spans="1:21">
      <c r="A55" s="1">
        <f t="shared" si="7"/>
        <v>0</v>
      </c>
      <c r="B55" s="77">
        <f t="shared" si="8"/>
        <v>0</v>
      </c>
      <c r="C55" s="68">
        <f t="shared" si="10"/>
        <v>0</v>
      </c>
      <c r="D55" s="68">
        <f t="shared" si="9"/>
        <v>0</v>
      </c>
      <c r="E55" s="53">
        <f>IF($D$42&lt;&gt;"Faixa Única",IF($C$42&lt;&gt;"",IF(SUM(E54,B55)&gt;=$C$42,$C$42-SUM($E$44:E54),IF(B55=0,$C$42-SUM($E$44:E54),B55-A55)),"0"),"0")</f>
        <v>0</v>
      </c>
      <c r="F55" s="72">
        <f t="shared" si="11"/>
        <v>0</v>
      </c>
      <c r="G55" s="67"/>
      <c r="H55" s="3"/>
      <c r="I55" s="96"/>
      <c r="J55" s="102"/>
      <c r="K55" s="3"/>
      <c r="L55" s="3"/>
      <c r="M55" s="3"/>
      <c r="N55" s="3"/>
      <c r="O55" s="3"/>
      <c r="P55" s="3"/>
      <c r="Q55" s="3"/>
      <c r="R55" s="97"/>
      <c r="S55" s="3"/>
      <c r="T55" s="3"/>
      <c r="U55" s="3"/>
    </row>
    <row r="56" spans="1:21">
      <c r="A56" s="1">
        <f t="shared" si="7"/>
        <v>0</v>
      </c>
      <c r="B56" s="77">
        <f t="shared" si="8"/>
        <v>0</v>
      </c>
      <c r="C56" s="68">
        <f t="shared" si="10"/>
        <v>0</v>
      </c>
      <c r="D56" s="68">
        <f t="shared" si="9"/>
        <v>0</v>
      </c>
      <c r="E56" s="53">
        <f>IF($D$42&lt;&gt;"Faixa Única",IF($C$42&lt;&gt;"",IF(SUM(E55,B56)&gt;=$C$42,$C$42-SUM($E$44:E55),IF(B56=0,$C$42-SUM($E$44:E55),B56-A56)),"0"),"0")</f>
        <v>0</v>
      </c>
      <c r="F56" s="72">
        <f t="shared" si="11"/>
        <v>0</v>
      </c>
      <c r="G56" s="67"/>
      <c r="H56" s="3"/>
      <c r="I56" s="98"/>
      <c r="J56" s="92"/>
      <c r="K56" s="92"/>
      <c r="L56" s="92"/>
      <c r="M56" s="92"/>
      <c r="N56" s="92"/>
      <c r="O56" s="92"/>
      <c r="P56" s="92"/>
      <c r="Q56" s="92"/>
      <c r="R56" s="99"/>
      <c r="S56" s="3"/>
      <c r="T56" s="3"/>
      <c r="U56" s="3"/>
    </row>
    <row r="57" spans="1:21">
      <c r="A57" s="1">
        <f t="shared" si="7"/>
        <v>0</v>
      </c>
      <c r="B57" s="77">
        <f t="shared" si="8"/>
        <v>0</v>
      </c>
      <c r="C57" s="68">
        <f t="shared" si="10"/>
        <v>0</v>
      </c>
      <c r="D57" s="68">
        <f t="shared" si="9"/>
        <v>0</v>
      </c>
      <c r="E57" s="53">
        <f>IF($D$42&lt;&gt;"Faixa Única",IF($C$42&lt;&gt;"",IF(SUM(E56,B57)&gt;=$C$42,$C$42-SUM($E$44:E56),IF(B57=0,$C$42-SUM($E$44:E56),B57-A57)),"0"),"0")</f>
        <v>0</v>
      </c>
      <c r="F57" s="72">
        <f t="shared" si="11"/>
        <v>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>
      <c r="A58" s="1"/>
      <c r="B58" s="10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21">
      <c r="A59" s="3"/>
      <c r="B59" s="70"/>
      <c r="D59" s="64" t="s">
        <v>26</v>
      </c>
      <c r="E59" s="53">
        <f>SUM(E44:E57)</f>
        <v>7</v>
      </c>
      <c r="F59" s="101">
        <f>SUM(F44:F57)</f>
        <v>56.108573999999997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21">
      <c r="A60" s="1"/>
      <c r="B60" s="2"/>
      <c r="D60" s="64" t="s">
        <v>27</v>
      </c>
      <c r="E60" s="2"/>
      <c r="F60" s="101">
        <f>IF(Calculadora!G7="Industrial",0.4587*'Base Gráfico'!C42,LARGE(C44:C57,1))</f>
        <v>31.805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>
      <c r="A61" s="1"/>
      <c r="B61" s="2"/>
      <c r="C61" s="2"/>
      <c r="D61" s="64" t="s">
        <v>28</v>
      </c>
      <c r="E61" s="2"/>
      <c r="F61" s="104">
        <f>F59+F60</f>
        <v>87.913573999999997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4" spans="1:21">
      <c r="A64" s="49" t="s">
        <v>5</v>
      </c>
      <c r="B64" s="52" t="s">
        <v>54</v>
      </c>
      <c r="C64" s="2"/>
      <c r="D64" s="64" t="s">
        <v>55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>
      <c r="A65" s="49"/>
      <c r="B65" s="52" t="s">
        <v>56</v>
      </c>
      <c r="C65" s="48"/>
      <c r="G65" s="3"/>
      <c r="H65" s="3"/>
      <c r="I65" s="3"/>
      <c r="P65" s="3"/>
    </row>
    <row r="66" spans="1:18">
      <c r="A66" s="49" t="s">
        <v>10</v>
      </c>
      <c r="B66" s="52">
        <f>Calculadora!$J$9</f>
        <v>0.23333333333333334</v>
      </c>
      <c r="C66" s="48" t="s">
        <v>11</v>
      </c>
      <c r="P66" s="3"/>
      <c r="Q66" s="3"/>
      <c r="R66" s="3"/>
    </row>
    <row r="67" spans="1:18">
      <c r="B67" s="75"/>
      <c r="C67" s="49"/>
      <c r="F67" s="2"/>
      <c r="G67" s="47"/>
      <c r="H67" s="3"/>
    </row>
    <row r="68" spans="1:18" ht="16">
      <c r="A68" s="73" t="s">
        <v>19</v>
      </c>
      <c r="B68" s="78">
        <f>IFERROR(F90/E88,"")</f>
        <v>8.9087328571428568</v>
      </c>
      <c r="C68" s="74"/>
      <c r="F68" s="74"/>
      <c r="G68" s="2" t="str" cm="1">
        <f t="array" ref="G68">_xlfn._xlws.FILTER(Tabela1[CONSUMO],(Calculadora!$J$9&gt;=Tabela1[FAIXA INICIAL])*(Calculadora!$J$9&lt;=Tabela1[FAIXA FINAL])*(Calculadora!$G$7=Tabela1[SEGMENTO])*($B64=Tabela1[DISTRIBUIDORA])*("São Paulo" = Tabela1[MUNICÍPIO]),"")</f>
        <v>Mensal</v>
      </c>
      <c r="H68" s="105" t="str" cm="1">
        <f t="array" ref="H68">_xlfn._xlws.FILTER(Tabela1[CONSUMO],(Calculadora!$J$9&gt;=Tabela1[FAIXA INICIAL])*(Calculadora!$G$7=Tabela1[SEGMENTO])*($B$64=Tabela1[DISTRIBUIDORA])*("São Paulo"=Tabela1[MUNICÍPIO]),"")</f>
        <v>Mensal</v>
      </c>
      <c r="I68" s="93" t="s">
        <v>8</v>
      </c>
      <c r="J68" s="94"/>
      <c r="K68" s="94"/>
      <c r="L68" s="94"/>
      <c r="M68" s="94"/>
      <c r="N68" s="94"/>
      <c r="O68" s="94"/>
      <c r="P68" s="94"/>
      <c r="Q68" s="94"/>
      <c r="R68" s="95"/>
    </row>
    <row r="69" spans="1:18">
      <c r="A69" s="1"/>
      <c r="B69" s="2"/>
      <c r="C69" s="2"/>
      <c r="D69" s="2"/>
      <c r="E69" s="2"/>
      <c r="F69" s="2"/>
      <c r="G69" s="2"/>
      <c r="H69" s="3"/>
      <c r="I69" s="96" t="s">
        <v>12</v>
      </c>
      <c r="J69" s="3" t="s">
        <v>9</v>
      </c>
      <c r="K69" s="3" t="s">
        <v>13</v>
      </c>
      <c r="L69" s="3" t="s">
        <v>5</v>
      </c>
      <c r="M69" s="3" t="s">
        <v>4</v>
      </c>
      <c r="N69" s="3" t="s">
        <v>14</v>
      </c>
      <c r="O69" s="3" t="s">
        <v>15</v>
      </c>
      <c r="P69" s="3" t="s">
        <v>16</v>
      </c>
      <c r="Q69" s="3" t="s">
        <v>17</v>
      </c>
      <c r="R69" s="97" t="s">
        <v>18</v>
      </c>
    </row>
    <row r="70" spans="1:18">
      <c r="A70" s="1"/>
      <c r="B70" s="2" t="s">
        <v>11</v>
      </c>
      <c r="C70" s="2" t="s">
        <v>11</v>
      </c>
      <c r="D70" s="2"/>
      <c r="E70" s="2"/>
      <c r="F70" s="2"/>
      <c r="G70" s="2"/>
      <c r="H70" s="3"/>
      <c r="I70" s="96" t="str" cm="1">
        <f t="array" ref="I70:R72">_xlfn._xlws.FILTER(Tabela1[[ESTADO]:[FIXO]],($C71&gt;=Tabela1[FAIXA INICIAL])*(Calculadora!$G$7=Tabela1[SEGMENTO])*($B64=Tabela1[DISTRIBUIDORA])*("São Paulo" = Tabela1[MUNICÍPIO]),"Não foi encontrado valor para esse município e segmento com esse volume")</f>
        <v>São Paulo</v>
      </c>
      <c r="J70" s="3" t="str">
        <v>São Paulo</v>
      </c>
      <c r="K70" s="3" t="str">
        <v>ARSESP</v>
      </c>
      <c r="L70" s="3" t="str">
        <v>COMGÁS</v>
      </c>
      <c r="M70" s="3" t="str">
        <v>Residencial</v>
      </c>
      <c r="N70" s="3" t="str">
        <v>Mensal</v>
      </c>
      <c r="O70" s="3">
        <v>0</v>
      </c>
      <c r="P70" s="3">
        <v>1</v>
      </c>
      <c r="Q70" s="3">
        <v>3.2869999999999999</v>
      </c>
      <c r="R70" s="97">
        <v>11.39</v>
      </c>
    </row>
    <row r="71" spans="1:18">
      <c r="A71" s="1"/>
      <c r="B71" s="69">
        <f>B66</f>
        <v>0.23333333333333334</v>
      </c>
      <c r="C71" s="79">
        <f>IF($D71="Mensal",Calculadora!$J$9*30,IF($D71="Semanal",Calculadora!$J$9*7,IF($D71="Faixa Única",Calculadora!$J$9*30,Calculadora!$J$9)))</f>
        <v>7</v>
      </c>
      <c r="D71" s="2" t="str" cm="1">
        <f t="array" ref="D71">IF(_xlfn._xlws.FILTER(Tabela1[CONSUMO],(Calculadora!$J$9&gt;=Tabela1[FAIXA INICIAL])*(Calculadora!$J$9&lt;=Tabela1[FAIXA FINAL])*(Calculadora!$G$7=Tabela1[SEGMENTO])*($B64=Tabela1[DISTRIBUIDORA])*("São Paulo" = Tabela1[MUNICÍPIO]),"")="", H68,G68)</f>
        <v>Mensal</v>
      </c>
      <c r="E71" s="2"/>
      <c r="F71" s="2"/>
      <c r="G71" s="2"/>
      <c r="H71" s="3"/>
      <c r="I71" s="96" t="str">
        <v>São Paulo</v>
      </c>
      <c r="J71" s="3" t="str">
        <v>São Paulo</v>
      </c>
      <c r="K71" s="3" t="str">
        <v>ARSESP</v>
      </c>
      <c r="L71" s="3" t="str">
        <v>COMGÁS</v>
      </c>
      <c r="M71" s="3" t="str">
        <v>Residencial</v>
      </c>
      <c r="N71" s="3" t="str">
        <v>Mensal</v>
      </c>
      <c r="O71" s="3">
        <v>1.01</v>
      </c>
      <c r="P71" s="3">
        <v>3</v>
      </c>
      <c r="Q71" s="3">
        <v>10.834</v>
      </c>
      <c r="R71" s="97">
        <v>14.87</v>
      </c>
    </row>
    <row r="72" spans="1:18" ht="28">
      <c r="A72" s="109" t="s">
        <v>51</v>
      </c>
      <c r="B72" s="110"/>
      <c r="C72" s="4" t="s">
        <v>22</v>
      </c>
      <c r="D72" s="4" t="s">
        <v>23</v>
      </c>
      <c r="E72" s="4" t="s">
        <v>24</v>
      </c>
      <c r="F72" s="107" t="s">
        <v>52</v>
      </c>
      <c r="G72" s="66"/>
      <c r="H72" s="3"/>
      <c r="I72" s="96" t="str">
        <v>São Paulo</v>
      </c>
      <c r="J72" s="3" t="str">
        <v>São Paulo</v>
      </c>
      <c r="K72" s="3" t="str">
        <v>ARSESP</v>
      </c>
      <c r="L72" s="3" t="str">
        <v>COMGÁS</v>
      </c>
      <c r="M72" s="3" t="str">
        <v>Residencial</v>
      </c>
      <c r="N72" s="3" t="str">
        <v>Mensal</v>
      </c>
      <c r="O72" s="3">
        <v>3.01</v>
      </c>
      <c r="P72" s="3">
        <v>7</v>
      </c>
      <c r="Q72" s="3">
        <v>5.6470000000000002</v>
      </c>
      <c r="R72" s="97">
        <v>14.87</v>
      </c>
    </row>
    <row r="73" spans="1:18">
      <c r="A73" s="1">
        <f t="shared" ref="A73:A86" si="12">O70</f>
        <v>0</v>
      </c>
      <c r="B73" s="77">
        <f t="shared" ref="B73:B86" si="13">P70</f>
        <v>1</v>
      </c>
      <c r="C73" s="68">
        <f>R70</f>
        <v>11.39</v>
      </c>
      <c r="D73" s="68">
        <f>Q70</f>
        <v>3.2869999999999999</v>
      </c>
      <c r="E73" s="53">
        <f>IF(AND($B$65="SP",OR(AND($B$64="COMGÁS",OR(Calculadora!$G$7="Industrial",Calculadora!$G$7="Comercial")))),IF(AND(A73&lt;&gt;0,B73=0),$C$71,IF(B73&gt;=$C$71,$C$71,0)),IF($D$71="Faixa Única",$C$71,IF($B73&gt;=$C$71,$C$71,$B73-$A73)))</f>
        <v>1</v>
      </c>
      <c r="F73" s="72">
        <f>(D73*E73)</f>
        <v>3.2869999999999999</v>
      </c>
      <c r="G73" s="67"/>
      <c r="H73" s="3"/>
      <c r="I73" s="96"/>
      <c r="J73" s="3"/>
      <c r="K73" s="3"/>
      <c r="L73" s="3"/>
      <c r="M73" s="3"/>
      <c r="N73" s="3"/>
      <c r="O73" s="3"/>
      <c r="P73" s="3"/>
      <c r="Q73" s="3"/>
      <c r="R73" s="97"/>
    </row>
    <row r="74" spans="1:18">
      <c r="A74" s="1">
        <f t="shared" si="12"/>
        <v>1.01</v>
      </c>
      <c r="B74" s="77">
        <f t="shared" si="13"/>
        <v>3</v>
      </c>
      <c r="C74" s="68">
        <f>R71</f>
        <v>14.87</v>
      </c>
      <c r="D74" s="68">
        <f>Q71</f>
        <v>10.834</v>
      </c>
      <c r="E74" s="53">
        <f>IF(AND($B$65="SP",OR(AND($B$64="COMGÁS",OR(Calculadora!$G$7="Industrial",Calculadora!$G$7="Comercial")))),IF(AND(A74&lt;&gt;0,B74=0),$C$71,IF(B74&gt;=$C$71,$C$71,0)),IF($D$71&lt;&gt;"Faixa Única",IF($D$71&lt;&gt;"",IF(SUM($E$73:$E73,$B74)&gt;=$C$71,$C$71-SUM($E$73:$E73),IF($B74=0,$C$71-SUM($E$73:$E73),$B74-$A74)),"0"),"0"))</f>
        <v>1.99</v>
      </c>
      <c r="F74" s="72">
        <f>(D74*E74)</f>
        <v>21.559660000000001</v>
      </c>
      <c r="G74" s="67"/>
      <c r="H74" s="3"/>
      <c r="I74" s="96"/>
      <c r="J74" s="3"/>
      <c r="K74" s="3"/>
      <c r="L74" s="3"/>
      <c r="M74" s="3"/>
      <c r="N74" s="3"/>
      <c r="O74" s="3"/>
      <c r="P74" s="3"/>
      <c r="Q74" s="3"/>
      <c r="R74" s="97"/>
    </row>
    <row r="75" spans="1:18">
      <c r="A75" s="1">
        <f t="shared" si="12"/>
        <v>3.01</v>
      </c>
      <c r="B75" s="77">
        <f t="shared" si="13"/>
        <v>7</v>
      </c>
      <c r="C75" s="68">
        <f>R72</f>
        <v>14.87</v>
      </c>
      <c r="D75" s="68">
        <f>Q72</f>
        <v>5.6470000000000002</v>
      </c>
      <c r="E75" s="53">
        <f>IF(AND($B$65="SP",OR(AND($B$64="COMGÁS",OR(Calculadora!$G$7="Industrial",Calculadora!$G$7="Comercial")))),IF(AND(A75&lt;&gt;0,B75=0),$C$71,IF(B75&gt;=$C$71,$C$71,0)),IF($D$71&lt;&gt;"Faixa Única",IF($D$71&lt;&gt;"",IF(SUM($E$73:$E74,$B75)&gt;=$C$71,$C$71-SUM($E$73:$E74),IF($B75=0,$C$71-SUM($E$73:$E74),$B75-$A75)),"0"),"0"))</f>
        <v>4.01</v>
      </c>
      <c r="F75" s="72">
        <f>(D75*E75)</f>
        <v>22.644469999999998</v>
      </c>
      <c r="G75" s="2"/>
      <c r="H75" s="3"/>
      <c r="I75" s="96"/>
      <c r="J75" s="3"/>
      <c r="K75" s="3"/>
      <c r="L75" s="3"/>
      <c r="M75" s="3"/>
      <c r="N75" s="3"/>
      <c r="O75" s="3"/>
      <c r="P75" s="3"/>
      <c r="Q75" s="3"/>
      <c r="R75" s="97"/>
    </row>
    <row r="76" spans="1:18">
      <c r="A76" s="1">
        <f t="shared" si="12"/>
        <v>0</v>
      </c>
      <c r="B76" s="77">
        <f t="shared" si="13"/>
        <v>0</v>
      </c>
      <c r="C76" s="68">
        <f t="shared" ref="C76:C86" si="14">R73</f>
        <v>0</v>
      </c>
      <c r="D76" s="68">
        <f t="shared" ref="D76:D86" si="15">Q73</f>
        <v>0</v>
      </c>
      <c r="E76" s="53">
        <f>IF(AND($B$65="SP",OR(AND($B$64="COMGÁS",OR(Calculadora!$G$7="Industrial",Calculadora!$G$7="Comercial")))),IF(AND(A76&lt;&gt;0,B76=0),$C$71,IF(B76&gt;=$C$71,$C$71,0)),IF($D$71&lt;&gt;"Faixa Única",IF($D$71&lt;&gt;"",IF(SUM($E$73:$E75,$B76)&gt;=$C$71,$C$71-SUM($E$73:$E75),IF($B76=0,$C$71-SUM($E$73:$E75),$B76-$A76)),"0"),"0"))</f>
        <v>0</v>
      </c>
      <c r="F76" s="72">
        <f t="shared" ref="F76:F86" si="16">(D76*E76)</f>
        <v>0</v>
      </c>
      <c r="G76" s="67"/>
      <c r="H76" s="3"/>
      <c r="I76" s="96"/>
      <c r="J76" s="3"/>
      <c r="K76" s="3"/>
      <c r="L76" s="3"/>
      <c r="M76" s="3"/>
      <c r="N76" s="3"/>
      <c r="O76" s="3"/>
      <c r="P76" s="3"/>
      <c r="Q76" s="3"/>
      <c r="R76" s="97"/>
    </row>
    <row r="77" spans="1:18">
      <c r="A77" s="1">
        <f t="shared" si="12"/>
        <v>0</v>
      </c>
      <c r="B77" s="77">
        <f t="shared" si="13"/>
        <v>0</v>
      </c>
      <c r="C77" s="68">
        <f t="shared" si="14"/>
        <v>0</v>
      </c>
      <c r="D77" s="68">
        <f t="shared" si="15"/>
        <v>0</v>
      </c>
      <c r="E77" s="53">
        <f>IF(AND($B$65="SP",OR(AND($B$64="COMGÁS",OR(Calculadora!$G$7="Industrial",Calculadora!$G$7="Comercial")))),IF(AND(A77&lt;&gt;0,B77=0),$C$71,IF(B77&gt;=$C$71,$C$71,0)),IF($D$71&lt;&gt;"Faixa Única",IF($D$71&lt;&gt;"",IF(SUM($E$73:$E76,$B77)&gt;=$C$71,$C$71-SUM($E$73:$E76),IF($B77=0,$C$71-SUM($E$73:$E76),$B77-$A77)),"0"),"0"))</f>
        <v>0</v>
      </c>
      <c r="F77" s="72">
        <f t="shared" si="16"/>
        <v>0</v>
      </c>
      <c r="G77" s="67"/>
      <c r="H77" s="3"/>
      <c r="I77" s="96"/>
      <c r="J77" s="3"/>
      <c r="K77" s="3"/>
      <c r="L77" s="3"/>
      <c r="M77" s="3"/>
      <c r="N77" s="3"/>
      <c r="O77" s="3"/>
      <c r="P77" s="3"/>
      <c r="Q77" s="3"/>
      <c r="R77" s="97"/>
    </row>
    <row r="78" spans="1:18">
      <c r="A78" s="1">
        <f t="shared" si="12"/>
        <v>0</v>
      </c>
      <c r="B78" s="77">
        <f t="shared" si="13"/>
        <v>0</v>
      </c>
      <c r="C78" s="68">
        <f t="shared" si="14"/>
        <v>0</v>
      </c>
      <c r="D78" s="68">
        <f t="shared" si="15"/>
        <v>0</v>
      </c>
      <c r="E78" s="53">
        <f>IF(AND($B$65="SP",OR(AND($B$64="COMGÁS",OR(Calculadora!$G$7="Industrial",Calculadora!$G$7="Comercial")))),IF(AND(A78&lt;&gt;0,B78=0),$C$71,IF(B78&gt;=$C$71,$C$71,0)),IF($D$71&lt;&gt;"Faixa Única",IF($D$71&lt;&gt;"",IF(SUM($E$73:$E77,$B78)&gt;=$C$71,$C$71-SUM($E$73:$E77),IF($B78=0,$C$71-SUM($E$73:$E77),$B78-$A78)),"0"),"0"))</f>
        <v>0</v>
      </c>
      <c r="F78" s="72">
        <f t="shared" si="16"/>
        <v>0</v>
      </c>
      <c r="G78" s="67"/>
      <c r="H78" s="3"/>
      <c r="I78" s="96"/>
      <c r="J78" s="3"/>
      <c r="K78" s="3"/>
      <c r="L78" s="3"/>
      <c r="M78" s="3"/>
      <c r="N78" s="3"/>
      <c r="O78" s="3"/>
      <c r="P78" s="3"/>
      <c r="Q78" s="3"/>
      <c r="R78" s="97"/>
    </row>
    <row r="79" spans="1:18">
      <c r="A79" s="1">
        <f t="shared" si="12"/>
        <v>0</v>
      </c>
      <c r="B79" s="77">
        <f t="shared" si="13"/>
        <v>0</v>
      </c>
      <c r="C79" s="68">
        <f t="shared" si="14"/>
        <v>0</v>
      </c>
      <c r="D79" s="68">
        <f t="shared" si="15"/>
        <v>0</v>
      </c>
      <c r="E79" s="53">
        <f>IF(AND($B$65="SP",OR(AND($B$64="COMGÁS",OR(Calculadora!$G$7="Industrial",Calculadora!$G$7="Comercial")))),IF(AND(A79&lt;&gt;0,B79=0),$C$71,IF(B79&gt;=$C$71,$C$71,0)),IF($D$71&lt;&gt;"Faixa Única",IF($D$71&lt;&gt;"",IF(SUM($E$73:$E78,$B79)&gt;=$C$71,$C$71-SUM($E$73:$E78),IF($B79=0,$C$71-SUM($E$73:$E78),$B79-$A79)),"0"),"0"))</f>
        <v>0</v>
      </c>
      <c r="F79" s="72">
        <f t="shared" si="16"/>
        <v>0</v>
      </c>
      <c r="G79" s="67"/>
      <c r="H79" s="3"/>
      <c r="I79" s="96"/>
      <c r="J79" s="3"/>
      <c r="K79" s="3"/>
      <c r="L79" s="3"/>
      <c r="M79" s="3"/>
      <c r="N79" s="3"/>
      <c r="O79" s="3"/>
      <c r="P79" s="3"/>
      <c r="Q79" s="3"/>
      <c r="R79" s="97"/>
    </row>
    <row r="80" spans="1:18">
      <c r="A80" s="1">
        <f t="shared" si="12"/>
        <v>0</v>
      </c>
      <c r="B80" s="77">
        <f t="shared" si="13"/>
        <v>0</v>
      </c>
      <c r="C80" s="68">
        <f t="shared" si="14"/>
        <v>0</v>
      </c>
      <c r="D80" s="68">
        <f t="shared" si="15"/>
        <v>0</v>
      </c>
      <c r="E80" s="53">
        <f>IF(AND($B$65="SP",OR(AND($B$64="COMGÁS",OR(Calculadora!$G$7="Industrial",Calculadora!$G$7="Comercial")))),IF(AND(A80&lt;&gt;0,B80=0),$C$71,IF(B80&gt;=$C$71,$C$71,0)),IF($D$71&lt;&gt;"Faixa Única",IF($D$71&lt;&gt;"",IF(SUM($E$73:$E79,$B80)&gt;=$C$71,$C$71-SUM($E$73:$E79),IF($B80=0,$C$71-SUM($E$73:$E79),$B80-$A80)),"0"),"0"))</f>
        <v>0</v>
      </c>
      <c r="F80" s="72">
        <f t="shared" si="16"/>
        <v>0</v>
      </c>
      <c r="G80" s="67"/>
      <c r="H80" s="3"/>
      <c r="I80" s="96"/>
      <c r="J80" s="3"/>
      <c r="K80" s="3"/>
      <c r="L80" s="3"/>
      <c r="M80" s="3"/>
      <c r="N80" s="3"/>
      <c r="O80" s="3"/>
      <c r="P80" s="3"/>
      <c r="Q80" s="3"/>
      <c r="R80" s="97"/>
    </row>
    <row r="81" spans="1:19">
      <c r="A81" s="1">
        <f t="shared" si="12"/>
        <v>0</v>
      </c>
      <c r="B81" s="77">
        <f t="shared" si="13"/>
        <v>0</v>
      </c>
      <c r="C81" s="68">
        <f t="shared" si="14"/>
        <v>0</v>
      </c>
      <c r="D81" s="68">
        <f t="shared" si="15"/>
        <v>0</v>
      </c>
      <c r="E81" s="53">
        <f>IF(AND($B$65="SP",OR(AND($B$64="COMGÁS",OR(Calculadora!$G$7="Industrial",Calculadora!$G$7="Comercial")))),IF(AND(A81&lt;&gt;0,B81=0),$C$71,IF(B81&gt;=$C$71,$C$71,0)),IF($D$71&lt;&gt;"Faixa Única",IF($D$71&lt;&gt;"",IF(SUM($E$73:$E80,$B81)&gt;=$C$71,$C$71-SUM($E$73:$E80),IF($B81=0,$C$71-SUM($E$73:$E80),$B81-$A81)),"0"),"0"))</f>
        <v>0</v>
      </c>
      <c r="F81" s="72">
        <f t="shared" si="16"/>
        <v>0</v>
      </c>
      <c r="G81" s="67"/>
      <c r="H81" s="3"/>
      <c r="I81" s="96"/>
      <c r="J81" s="3"/>
      <c r="K81" s="3"/>
      <c r="L81" s="3"/>
      <c r="M81" s="3"/>
      <c r="N81" s="3"/>
      <c r="O81" s="3"/>
      <c r="P81" s="3"/>
      <c r="Q81" s="3"/>
      <c r="R81" s="97"/>
    </row>
    <row r="82" spans="1:19">
      <c r="A82" s="1">
        <f t="shared" si="12"/>
        <v>0</v>
      </c>
      <c r="B82" s="77">
        <f t="shared" si="13"/>
        <v>0</v>
      </c>
      <c r="C82" s="68">
        <f t="shared" si="14"/>
        <v>0</v>
      </c>
      <c r="D82" s="68">
        <f t="shared" si="15"/>
        <v>0</v>
      </c>
      <c r="E82" s="53">
        <f>IF(AND($B$65="SP",OR(AND($B$64="COMGÁS",OR(Calculadora!$G$7="Industrial",Calculadora!$G$7="Comercial")))),IF(AND(A82&lt;&gt;0,B82=0),$C$71,IF(B82&gt;=$C$71,$C$71,0)),IF($D$71&lt;&gt;"Faixa Única",IF($D$71&lt;&gt;"",IF(SUM($E$73:$E81,$B82)&gt;=$C$71,$C$71-SUM($E$73:$E81),IF($B82=0,$C$71-SUM($E$73:$E81),$B82-$A82)),"0"),"0"))</f>
        <v>0</v>
      </c>
      <c r="F82" s="72">
        <f t="shared" si="16"/>
        <v>0</v>
      </c>
      <c r="G82" s="67"/>
      <c r="H82" s="3"/>
      <c r="I82" s="96"/>
      <c r="J82" s="3"/>
      <c r="K82" s="3"/>
      <c r="L82" s="3"/>
      <c r="M82" s="3"/>
      <c r="N82" s="3"/>
      <c r="O82" s="3"/>
      <c r="P82" s="3"/>
      <c r="Q82" s="3"/>
      <c r="R82" s="97"/>
    </row>
    <row r="83" spans="1:19">
      <c r="A83" s="1">
        <f t="shared" si="12"/>
        <v>0</v>
      </c>
      <c r="B83" s="77">
        <f t="shared" si="13"/>
        <v>0</v>
      </c>
      <c r="C83" s="68">
        <f t="shared" si="14"/>
        <v>0</v>
      </c>
      <c r="D83" s="68">
        <f t="shared" si="15"/>
        <v>0</v>
      </c>
      <c r="E83" s="53">
        <f>IF(AND($B$65="SP",OR(AND($B$64="COMGÁS",OR(Calculadora!$G$7="Industrial",Calculadora!$G$7="Comercial")))),IF(AND(A83&lt;&gt;0,B83=0),$C$71,IF(B83&gt;=$C$71,$C$71,0)),IF($D$71&lt;&gt;"Faixa Única",IF($D$71&lt;&gt;"",IF(SUM($E$73:$E82,$B83)&gt;=$C$71,$C$71-SUM($E$73:$E82),IF($B83=0,$C$71-SUM($E$73:$E82),$B83-$A83)),"0"),"0"))</f>
        <v>0</v>
      </c>
      <c r="F83" s="72">
        <f t="shared" si="16"/>
        <v>0</v>
      </c>
      <c r="G83" s="67"/>
      <c r="H83" s="3"/>
      <c r="I83" s="96"/>
      <c r="J83" s="3"/>
      <c r="K83" s="3"/>
      <c r="L83" s="3"/>
      <c r="M83" s="3"/>
      <c r="N83" s="3"/>
      <c r="O83" s="3"/>
      <c r="P83" s="3"/>
      <c r="Q83" s="3"/>
      <c r="R83" s="97"/>
    </row>
    <row r="84" spans="1:19">
      <c r="A84" s="1">
        <f t="shared" si="12"/>
        <v>0</v>
      </c>
      <c r="B84" s="77">
        <f t="shared" si="13"/>
        <v>0</v>
      </c>
      <c r="C84" s="68">
        <f t="shared" si="14"/>
        <v>0</v>
      </c>
      <c r="D84" s="68">
        <f t="shared" si="15"/>
        <v>0</v>
      </c>
      <c r="E84" s="53">
        <f>IF(AND($B$65="SP",OR(AND($B$64="COMGÁS",OR(Calculadora!$G$7="Industrial",Calculadora!$G$7="Comercial")))),IF(AND(A84&lt;&gt;0,B84=0),$C$71,IF(B84&gt;=$C$71,$C$71,0)),IF($D$71&lt;&gt;"Faixa Única",IF($D$71&lt;&gt;"",IF(SUM($E$73:$E83,$B84)&gt;=$C$71,$C$71-SUM($E$73:$E83),IF($B84=0,$C$71-SUM($E$73:$E83),$B84-$A84)),"0"),"0"))</f>
        <v>0</v>
      </c>
      <c r="F84" s="72">
        <f t="shared" si="16"/>
        <v>0</v>
      </c>
      <c r="G84" s="67"/>
      <c r="H84" s="3"/>
      <c r="I84" s="96"/>
      <c r="J84" s="102"/>
      <c r="K84" s="3"/>
      <c r="L84" s="3"/>
      <c r="M84" s="3"/>
      <c r="N84" s="3"/>
      <c r="O84" s="3"/>
      <c r="P84" s="3"/>
      <c r="Q84" s="3"/>
      <c r="R84" s="97"/>
    </row>
    <row r="85" spans="1:19">
      <c r="A85" s="1">
        <f t="shared" si="12"/>
        <v>0</v>
      </c>
      <c r="B85" s="77">
        <f t="shared" si="13"/>
        <v>0</v>
      </c>
      <c r="C85" s="68">
        <f t="shared" si="14"/>
        <v>0</v>
      </c>
      <c r="D85" s="68">
        <f t="shared" si="15"/>
        <v>0</v>
      </c>
      <c r="E85" s="53">
        <f>IF(AND($B$65="SP",OR(AND($B$64="COMGÁS",OR(Calculadora!$G$7="Industrial",Calculadora!$G$7="Comercial")))),IF(AND(A85&lt;&gt;0,B85=0),$C$71,IF(B85&gt;=$C$71,$C$71,0)),IF($D$71&lt;&gt;"Faixa Única",IF($D$71&lt;&gt;"",IF(SUM($E$73:$E84,$B85)&gt;=$C$71,$C$71-SUM($E$73:$E84),IF($B85=0,$C$71-SUM($E$73:$E84),$B85-$A85)),"0"),"0"))</f>
        <v>0</v>
      </c>
      <c r="F85" s="72">
        <f t="shared" si="16"/>
        <v>0</v>
      </c>
      <c r="G85" s="67"/>
      <c r="H85" s="3"/>
      <c r="I85" s="98"/>
      <c r="J85" s="92"/>
      <c r="K85" s="92"/>
      <c r="L85" s="92"/>
      <c r="M85" s="92"/>
      <c r="N85" s="92"/>
      <c r="O85" s="92"/>
      <c r="P85" s="92"/>
      <c r="Q85" s="92"/>
      <c r="R85" s="99"/>
    </row>
    <row r="86" spans="1:19">
      <c r="A86" s="1">
        <f t="shared" si="12"/>
        <v>0</v>
      </c>
      <c r="B86" s="77">
        <f t="shared" si="13"/>
        <v>0</v>
      </c>
      <c r="C86" s="68">
        <f t="shared" si="14"/>
        <v>0</v>
      </c>
      <c r="D86" s="68">
        <f t="shared" si="15"/>
        <v>0</v>
      </c>
      <c r="E86" s="53">
        <f>IF(AND($B$65="SP",OR(AND($B$64="COMGÁS",OR(Calculadora!$G$7="Industrial",Calculadora!$G$7="Comercial")))),IF(AND(A86&lt;&gt;0,B86=0),$C$71,IF(B86&gt;=$C$71,$C$71,0)),IF($D$71&lt;&gt;"Faixa Única",IF($D$71&lt;&gt;"",IF(SUM($E$73:$E85,$B86)&gt;=$C$71,$C$71-SUM($E$73:$E85),IF($B86=0,$C$71-SUM($E$73:$E85),$B86-$A86)),"0"),"0"))</f>
        <v>0</v>
      </c>
      <c r="F86" s="72">
        <f t="shared" si="16"/>
        <v>0</v>
      </c>
      <c r="G86" s="67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spans="1:19"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spans="1:19">
      <c r="A88" s="3"/>
      <c r="B88" s="70"/>
      <c r="C88" s="71"/>
      <c r="D88" s="64" t="s">
        <v>26</v>
      </c>
      <c r="E88" s="53">
        <f>SUM(E73:E86)</f>
        <v>7</v>
      </c>
      <c r="F88" s="101">
        <f>SUM(F73:F86)</f>
        <v>47.491129999999998</v>
      </c>
      <c r="I88" s="3"/>
      <c r="J88" s="3"/>
      <c r="K88" s="3"/>
      <c r="L88" s="3"/>
      <c r="M88" s="3"/>
      <c r="N88" s="3"/>
      <c r="O88" s="3"/>
      <c r="P88" s="3"/>
      <c r="Q88" s="3"/>
      <c r="R88" s="3"/>
    </row>
    <row r="89" spans="1:19">
      <c r="A89" s="1"/>
      <c r="B89" s="2"/>
      <c r="C89" s="2"/>
      <c r="D89" s="64" t="s">
        <v>27</v>
      </c>
      <c r="E89" s="2"/>
      <c r="F89" s="101">
        <f>LARGE(C73:C86,1)</f>
        <v>14.87</v>
      </c>
      <c r="I89" s="3"/>
      <c r="J89" s="3"/>
      <c r="K89" s="3"/>
      <c r="L89" s="3"/>
      <c r="M89" s="3"/>
      <c r="N89" s="3"/>
      <c r="O89" s="3"/>
      <c r="P89" s="3"/>
      <c r="Q89" s="3"/>
      <c r="R89" s="3"/>
    </row>
    <row r="90" spans="1:19">
      <c r="A90" s="1"/>
      <c r="B90" s="2"/>
      <c r="C90" s="2"/>
      <c r="D90" s="64" t="s">
        <v>28</v>
      </c>
      <c r="E90" s="2"/>
      <c r="F90" s="104">
        <f>F88+F89</f>
        <v>62.361129999999996</v>
      </c>
      <c r="I90" s="3" t="s">
        <v>57</v>
      </c>
      <c r="J90" s="3"/>
      <c r="K90" s="3"/>
      <c r="L90" s="3"/>
      <c r="M90" s="3"/>
      <c r="N90" s="3"/>
      <c r="O90" s="3"/>
      <c r="P90" s="3"/>
      <c r="Q90" s="3"/>
      <c r="R90" s="3"/>
    </row>
    <row r="93" spans="1:19">
      <c r="A93" s="49" t="s">
        <v>5</v>
      </c>
      <c r="B93" s="52" t="s">
        <v>58</v>
      </c>
      <c r="C93" s="2"/>
      <c r="D93" s="64" t="s">
        <v>59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spans="1:19">
      <c r="A94" s="49"/>
      <c r="B94" s="52" t="s">
        <v>56</v>
      </c>
      <c r="C94" s="48"/>
      <c r="G94" s="3"/>
      <c r="H94" s="3"/>
      <c r="I94" s="3"/>
      <c r="P94" s="3"/>
    </row>
    <row r="95" spans="1:19">
      <c r="A95" s="49" t="s">
        <v>10</v>
      </c>
      <c r="B95" s="52">
        <f>Calculadora!$J$9</f>
        <v>0.23333333333333334</v>
      </c>
      <c r="C95" s="48" t="s">
        <v>11</v>
      </c>
      <c r="P95" s="3"/>
      <c r="Q95" s="3"/>
      <c r="R95" s="3"/>
    </row>
    <row r="96" spans="1:19">
      <c r="B96" s="75"/>
      <c r="C96" s="49"/>
      <c r="F96" s="2"/>
      <c r="G96" s="47"/>
      <c r="H96" s="3"/>
      <c r="S96" s="3"/>
    </row>
    <row r="97" spans="1:19" ht="16">
      <c r="A97" s="73" t="s">
        <v>19</v>
      </c>
      <c r="B97" s="78">
        <f>IFERROR(F119/E117,"")</f>
        <v>8.2584269012059739</v>
      </c>
      <c r="C97" s="74"/>
      <c r="D97" s="74"/>
      <c r="E97" s="74"/>
      <c r="F97" s="74"/>
      <c r="G97" s="2" t="str" cm="1">
        <f t="array" ref="G97">_xlfn._xlws.FILTER(Tabela1[CONSUMO],(Calculadora!$J$9&gt;=Tabela1[FAIXA INICIAL])*(Calculadora!$J$9&lt;=Tabela1[FAIXA FINAL])*(Calculadora!$G$7=Tabela1[SEGMENTO])*($B$93=Tabela1[DISTRIBUIDORA])*("Bauru"=Tabela1[MUNICÍPIO]),"")</f>
        <v>Mensal</v>
      </c>
      <c r="H97" s="105" t="str" cm="1">
        <f t="array" ref="H97">_xlfn._xlws.FILTER(Tabela1[CONSUMO],(Calculadora!$J$9&gt;=Tabela1[FAIXA INICIAL])*(Calculadora!$G$7=Tabela1[SEGMENTO])*($B$93=Tabela1[DISTRIBUIDORA])*("Bauru"=Tabela1[MUNICÍPIO]),"")</f>
        <v>Mensal</v>
      </c>
      <c r="I97" s="93" t="s">
        <v>8</v>
      </c>
      <c r="J97" s="94"/>
      <c r="K97" s="94"/>
      <c r="L97" s="94"/>
      <c r="M97" s="94"/>
      <c r="N97" s="94"/>
      <c r="O97" s="94"/>
      <c r="P97" s="94"/>
      <c r="Q97" s="94"/>
      <c r="R97" s="95"/>
      <c r="S97" s="3"/>
    </row>
    <row r="98" spans="1:19">
      <c r="A98" s="1"/>
      <c r="B98" s="2"/>
      <c r="C98" s="2"/>
      <c r="D98" s="2"/>
      <c r="E98" s="2"/>
      <c r="F98" s="2"/>
      <c r="G98" s="2"/>
      <c r="H98" s="3"/>
      <c r="I98" s="96" t="s">
        <v>12</v>
      </c>
      <c r="J98" s="3" t="s">
        <v>9</v>
      </c>
      <c r="K98" s="3" t="s">
        <v>13</v>
      </c>
      <c r="L98" s="3" t="s">
        <v>5</v>
      </c>
      <c r="M98" s="3" t="s">
        <v>4</v>
      </c>
      <c r="N98" s="3" t="s">
        <v>14</v>
      </c>
      <c r="O98" s="3" t="s">
        <v>15</v>
      </c>
      <c r="P98" s="3" t="s">
        <v>16</v>
      </c>
      <c r="Q98" s="3" t="s">
        <v>17</v>
      </c>
      <c r="R98" s="97" t="s">
        <v>18</v>
      </c>
      <c r="S98" s="3"/>
    </row>
    <row r="99" spans="1:19">
      <c r="A99" s="1"/>
      <c r="B99" s="2" t="s">
        <v>11</v>
      </c>
      <c r="C99" s="2" t="s">
        <v>11</v>
      </c>
      <c r="D99" s="2"/>
      <c r="E99" s="2"/>
      <c r="F99" s="2"/>
      <c r="G99" s="2"/>
      <c r="H99" s="3"/>
      <c r="I99" s="96" t="str" cm="1">
        <f t="array" ref="I99:R101">_xlfn._xlws.FILTER(Tabela1[[ESTADO]:[FIXO]],($C100&gt;=Tabela1[FAIXA INICIAL])*(Calculadora!$G$7=Tabela1[SEGMENTO])*($B$93=Tabela1[DISTRIBUIDORA])*("Bauru"=Tabela1[MUNICÍPIO]),"Não foi encontrado valor para esse município e segmento com esse volume")</f>
        <v>São Paulo</v>
      </c>
      <c r="J99" s="3" t="str">
        <v>Bauru</v>
      </c>
      <c r="K99" s="3" t="str">
        <v>ARSESP</v>
      </c>
      <c r="L99" s="3" t="str">
        <v>GÁS BRASILIANO</v>
      </c>
      <c r="M99" s="3" t="str">
        <v>Residencial</v>
      </c>
      <c r="N99" s="3" t="str">
        <v>Mensal</v>
      </c>
      <c r="O99" s="3">
        <v>0</v>
      </c>
      <c r="P99" s="3">
        <v>1</v>
      </c>
      <c r="Q99" s="3">
        <v>2.9154684032646592</v>
      </c>
      <c r="R99" s="97">
        <v>35.317463823377523</v>
      </c>
      <c r="S99" s="3"/>
    </row>
    <row r="100" spans="1:19">
      <c r="A100" s="1"/>
      <c r="B100" s="69">
        <f>B95</f>
        <v>0.23333333333333334</v>
      </c>
      <c r="C100" s="79">
        <f>IF($D100="Mensal",Calculadora!$J$9*30,IF($D100="Semanal",Calculadora!$J$9*7,IF($D100="Faixa Única",Calculadora!$J$9*30,Calculadora!$J$9)))</f>
        <v>7</v>
      </c>
      <c r="D100" s="2" t="str" cm="1">
        <f t="array" ref="D100">IF(_xlfn._xlws.FILTER(Tabela1[CONSUMO],(Calculadora!$J$9&gt;=Tabela1[FAIXA INICIAL])*(Calculadora!$J$9&lt;=Tabela1[FAIXA FINAL])*(Calculadora!$G$7=Tabela1[SEGMENTO])*($B93=Tabela1[DISTRIBUIDORA])*("Bauru" = Tabela1[MUNICÍPIO]),"")="", H97,G97)</f>
        <v>Mensal</v>
      </c>
      <c r="E100" s="2"/>
      <c r="F100" s="2"/>
      <c r="G100" s="2"/>
      <c r="H100" s="3"/>
      <c r="I100" s="96" t="str">
        <v>São Paulo</v>
      </c>
      <c r="J100" s="3" t="str">
        <v>Bauru</v>
      </c>
      <c r="K100" s="3" t="str">
        <v>ARSESP</v>
      </c>
      <c r="L100" s="3" t="str">
        <v>GÁS BRASILIANO</v>
      </c>
      <c r="M100" s="3" t="str">
        <v>Residencial</v>
      </c>
      <c r="N100" s="3" t="str">
        <v>Mensal</v>
      </c>
      <c r="O100" s="3">
        <v>1.01</v>
      </c>
      <c r="P100" s="3">
        <v>6</v>
      </c>
      <c r="Q100" s="3">
        <v>3.2626760136332722</v>
      </c>
      <c r="R100" s="97">
        <v>35.317463823377523</v>
      </c>
      <c r="S100" s="3"/>
    </row>
    <row r="101" spans="1:19" ht="28">
      <c r="A101" s="109" t="s">
        <v>51</v>
      </c>
      <c r="B101" s="110"/>
      <c r="C101" s="4" t="s">
        <v>22</v>
      </c>
      <c r="D101" s="4" t="s">
        <v>23</v>
      </c>
      <c r="E101" s="4" t="s">
        <v>24</v>
      </c>
      <c r="F101" s="107" t="s">
        <v>52</v>
      </c>
      <c r="G101" s="66"/>
      <c r="H101" s="3"/>
      <c r="I101" s="96" t="str">
        <v>São Paulo</v>
      </c>
      <c r="J101" s="3" t="str">
        <v>Bauru</v>
      </c>
      <c r="K101" s="3" t="str">
        <v>ARSESP</v>
      </c>
      <c r="L101" s="3" t="str">
        <v>GÁS BRASILIANO</v>
      </c>
      <c r="M101" s="3" t="str">
        <v>Residencial</v>
      </c>
      <c r="N101" s="3" t="str">
        <v>Mensal</v>
      </c>
      <c r="O101" s="3">
        <v>6.01</v>
      </c>
      <c r="P101" s="3">
        <v>12</v>
      </c>
      <c r="Q101" s="3">
        <v>8.8728622007636986</v>
      </c>
      <c r="R101" s="97">
        <v>35.317463823377523</v>
      </c>
      <c r="S101" s="3"/>
    </row>
    <row r="102" spans="1:19">
      <c r="A102" s="1">
        <f t="shared" ref="A102:A115" si="17">O99</f>
        <v>0</v>
      </c>
      <c r="B102" s="77">
        <f t="shared" ref="B102:B115" si="18">P99</f>
        <v>1</v>
      </c>
      <c r="C102" s="68">
        <f>R99</f>
        <v>35.317463823377523</v>
      </c>
      <c r="D102" s="68">
        <f>Q99</f>
        <v>2.9154684032646592</v>
      </c>
      <c r="E102" s="53">
        <f>IF(AND($B$94="SP",OR(AND($B$93="GÁS BRASILIANO",OR(Calculadora!$G$7="Comercial")))),IF(AND(A102&lt;&gt;0,B102=0),$C$100,IF(B102&gt;=$C$100,$C$100,0)),IF($D$100="Faixa Única",$C$100,IF($B102&gt;=$C$100,$C$100,$B102-$A102)))</f>
        <v>1</v>
      </c>
      <c r="F102" s="72">
        <f>(D102*E102)</f>
        <v>2.9154684032646592</v>
      </c>
      <c r="G102" s="67"/>
      <c r="H102" s="3"/>
      <c r="I102" s="96"/>
      <c r="J102" s="3"/>
      <c r="K102" s="3"/>
      <c r="L102" s="3"/>
      <c r="M102" s="3"/>
      <c r="N102" s="3"/>
      <c r="O102" s="3"/>
      <c r="P102" s="3"/>
      <c r="Q102" s="3"/>
      <c r="R102" s="97"/>
      <c r="S102" s="3"/>
    </row>
    <row r="103" spans="1:19">
      <c r="A103" s="1">
        <f t="shared" si="17"/>
        <v>1.01</v>
      </c>
      <c r="B103" s="77">
        <f t="shared" si="18"/>
        <v>6</v>
      </c>
      <c r="C103" s="68">
        <f>R100</f>
        <v>35.317463823377523</v>
      </c>
      <c r="D103" s="68">
        <f>Q100</f>
        <v>3.2626760136332722</v>
      </c>
      <c r="E103" s="53">
        <f>IF(AND($B$94="SP",OR(AND($B$93="GÁS BRASILIANO",OR(Calculadora!$G$7="Comercial")))),IF(AND(A103&lt;&gt;0,B103=0),$C$100,IF(B103&gt;=$C$100,$C$100,0)),IF($D$100&lt;&gt;"Faixa Única",IF($D$100&lt;&gt;"",IF(SUM($E$102:$E102,$B103)&gt;=$C$100,$C$100-SUM($E$102:$E102),IF($B103=0,$C$100-SUM($E$102:$E102),$B103-$A103)),"0"),"0"))</f>
        <v>6</v>
      </c>
      <c r="F103" s="72">
        <f>(D103*E103)</f>
        <v>19.576056081799635</v>
      </c>
      <c r="G103" s="67"/>
      <c r="H103" s="3"/>
      <c r="I103" s="96"/>
      <c r="J103" s="3"/>
      <c r="K103" s="3"/>
      <c r="L103" s="3"/>
      <c r="M103" s="3"/>
      <c r="N103" s="3"/>
      <c r="O103" s="3"/>
      <c r="P103" s="3"/>
      <c r="Q103" s="3"/>
      <c r="R103" s="97"/>
      <c r="S103" s="3"/>
    </row>
    <row r="104" spans="1:19">
      <c r="A104" s="1">
        <f t="shared" si="17"/>
        <v>6.01</v>
      </c>
      <c r="B104" s="77">
        <f t="shared" si="18"/>
        <v>12</v>
      </c>
      <c r="C104" s="68">
        <f>R101</f>
        <v>35.317463823377523</v>
      </c>
      <c r="D104" s="68">
        <f>Q101</f>
        <v>8.8728622007636986</v>
      </c>
      <c r="E104" s="53">
        <f>IF(AND($B$94="SP",OR(AND($B$93="GÁS BRASILIANO",OR(Calculadora!$G$7="Comercial")))),IF(AND(A104&lt;&gt;0,B104=0),$C$100,IF(B104&gt;=$C$100,$C$100,0)),IF($D$100&lt;&gt;"Faixa Única",IF($D$100&lt;&gt;"",IF(SUM($E$102:$E103,$B104)&gt;=$C$100,$C$100-SUM($E$102:$E103),IF($B104=0,$C$100-SUM($E$102:$E103),$B104-$A104)),"0"),"0"))</f>
        <v>0</v>
      </c>
      <c r="F104" s="72">
        <f>(D104*E104)</f>
        <v>0</v>
      </c>
      <c r="G104" s="2"/>
      <c r="H104" s="3"/>
      <c r="I104" s="96"/>
      <c r="J104" s="3"/>
      <c r="K104" s="3"/>
      <c r="L104" s="3"/>
      <c r="M104" s="3"/>
      <c r="N104" s="3"/>
      <c r="O104" s="3"/>
      <c r="P104" s="3"/>
      <c r="Q104" s="3"/>
      <c r="R104" s="97"/>
      <c r="S104" s="3"/>
    </row>
    <row r="105" spans="1:19">
      <c r="A105" s="1">
        <f t="shared" si="17"/>
        <v>0</v>
      </c>
      <c r="B105" s="77">
        <f t="shared" si="18"/>
        <v>0</v>
      </c>
      <c r="C105" s="68">
        <f t="shared" ref="C105:C115" si="19">R102</f>
        <v>0</v>
      </c>
      <c r="D105" s="68">
        <f>Q102</f>
        <v>0</v>
      </c>
      <c r="E105" s="53">
        <f>IF(AND($B$94="SP",OR(AND($B$93="GÁS BRASILIANO",OR(Calculadora!$G$7="Comercial")))),IF(AND(A105&lt;&gt;0,B105=0),$C$100,IF(B105&gt;=$C$100,$C$100,0)),IF($D$100&lt;&gt;"Faixa Única",IF($D$100&lt;&gt;"",IF(SUM($E$102:$E104,$B105)&gt;=$C$100,$C$100-SUM($E$102:$E104),IF($B105=0,$C$100-SUM($E$102:$E104),$B105-$A105)),"0"),"0"))</f>
        <v>0</v>
      </c>
      <c r="F105" s="72">
        <f t="shared" ref="F105:F115" si="20">(D105*E105)</f>
        <v>0</v>
      </c>
      <c r="G105" s="67"/>
      <c r="H105" s="3"/>
      <c r="I105" s="96"/>
      <c r="J105" s="3"/>
      <c r="K105" s="3"/>
      <c r="L105" s="3"/>
      <c r="M105" s="3"/>
      <c r="N105" s="3"/>
      <c r="O105" s="3"/>
      <c r="P105" s="3"/>
      <c r="Q105" s="3"/>
      <c r="R105" s="97"/>
      <c r="S105" s="3"/>
    </row>
    <row r="106" spans="1:19">
      <c r="A106" s="1">
        <f t="shared" si="17"/>
        <v>0</v>
      </c>
      <c r="B106" s="77">
        <f t="shared" si="18"/>
        <v>0</v>
      </c>
      <c r="C106" s="68">
        <f t="shared" si="19"/>
        <v>0</v>
      </c>
      <c r="D106" s="68">
        <f t="shared" ref="D106:D115" si="21">Q103</f>
        <v>0</v>
      </c>
      <c r="E106" s="53">
        <f>IF(AND($B$94="SP",OR(AND($B$93="GÁS BRASILIANO",OR(Calculadora!$G$7="Comercial")))),IF(AND(A106&lt;&gt;0,B106=0),$C$100,IF(B106&gt;=$C$100,$C$100,0)),IF($D$100&lt;&gt;"Faixa Única",IF($D$100&lt;&gt;"",IF(SUM($E$102:$E105,$B106)&gt;=$C$100,$C$100-SUM($E$102:$E105),IF($B106=0,$C$100-SUM($E$102:$E105),$B106-$A106)),"0"),"0"))</f>
        <v>0</v>
      </c>
      <c r="F106" s="72">
        <f t="shared" si="20"/>
        <v>0</v>
      </c>
      <c r="G106" s="67"/>
      <c r="H106" s="3"/>
      <c r="I106" s="96"/>
      <c r="J106" s="3"/>
      <c r="K106" s="3"/>
      <c r="L106" s="3"/>
      <c r="M106" s="3"/>
      <c r="N106" s="3"/>
      <c r="O106" s="3"/>
      <c r="P106" s="3"/>
      <c r="Q106" s="3"/>
      <c r="R106" s="97"/>
      <c r="S106" s="3"/>
    </row>
    <row r="107" spans="1:19">
      <c r="A107" s="1">
        <f t="shared" si="17"/>
        <v>0</v>
      </c>
      <c r="B107" s="77">
        <f t="shared" si="18"/>
        <v>0</v>
      </c>
      <c r="C107" s="68">
        <f t="shared" si="19"/>
        <v>0</v>
      </c>
      <c r="D107" s="68">
        <f t="shared" si="21"/>
        <v>0</v>
      </c>
      <c r="E107" s="53">
        <f>IF(AND($B$94="SP",OR(AND($B$93="GÁS BRASILIANO",OR(Calculadora!$G$7="Comercial")))),IF(AND(A107&lt;&gt;0,B107=0),$C$100,IF(B107&gt;=$C$100,$C$100,0)),IF($D$100&lt;&gt;"Faixa Única",IF($D$100&lt;&gt;"",IF(SUM($E$102:$E106,$B107)&gt;=$C$100,$C$100-SUM($E$102:$E106),IF($B107=0,$C$100-SUM($E$102:$E106),$B107-$A107)),"0"),"0"))</f>
        <v>0</v>
      </c>
      <c r="F107" s="72">
        <f t="shared" si="20"/>
        <v>0</v>
      </c>
      <c r="G107" s="67"/>
      <c r="H107" s="3"/>
      <c r="I107" s="96"/>
      <c r="J107" s="3"/>
      <c r="K107" s="3"/>
      <c r="L107" s="3"/>
      <c r="M107" s="3"/>
      <c r="N107" s="3"/>
      <c r="O107" s="3"/>
      <c r="P107" s="3"/>
      <c r="Q107" s="3"/>
      <c r="R107" s="97"/>
      <c r="S107" s="3"/>
    </row>
    <row r="108" spans="1:19">
      <c r="A108" s="1">
        <f t="shared" si="17"/>
        <v>0</v>
      </c>
      <c r="B108" s="77">
        <f t="shared" si="18"/>
        <v>0</v>
      </c>
      <c r="C108" s="68">
        <f t="shared" si="19"/>
        <v>0</v>
      </c>
      <c r="D108" s="68">
        <f t="shared" si="21"/>
        <v>0</v>
      </c>
      <c r="E108" s="53">
        <f>IF(AND($B$94="SP",OR(AND($B$93="GÁS BRASILIANO",OR(Calculadora!$G$7="Comercial")))),IF(AND(A108&lt;&gt;0,B108=0),$C$100,IF(B108&gt;=$C$100,$C$100,0)),IF($D$100&lt;&gt;"Faixa Única",IF($D$100&lt;&gt;"",IF(SUM($E$102:$E107,$B108)&gt;=$C$100,$C$100-SUM($E$102:$E107),IF($B108=0,$C$100-SUM($E$102:$E107),$B108-$A108)),"0"),"0"))</f>
        <v>0</v>
      </c>
      <c r="F108" s="72">
        <f t="shared" si="20"/>
        <v>0</v>
      </c>
      <c r="G108" s="67"/>
      <c r="H108" s="3"/>
      <c r="I108" s="96"/>
      <c r="J108" s="3"/>
      <c r="K108" s="3"/>
      <c r="L108" s="3"/>
      <c r="M108" s="3"/>
      <c r="N108" s="3"/>
      <c r="O108" s="3"/>
      <c r="P108" s="3"/>
      <c r="Q108" s="3"/>
      <c r="R108" s="97"/>
      <c r="S108" s="3"/>
    </row>
    <row r="109" spans="1:19">
      <c r="A109" s="1">
        <f t="shared" si="17"/>
        <v>0</v>
      </c>
      <c r="B109" s="77">
        <f t="shared" si="18"/>
        <v>0</v>
      </c>
      <c r="C109" s="68">
        <f t="shared" si="19"/>
        <v>0</v>
      </c>
      <c r="D109" s="68">
        <f t="shared" si="21"/>
        <v>0</v>
      </c>
      <c r="E109" s="53">
        <f>IF(AND($B$94="SP",OR(AND($B$93="GÁS BRASILIANO",OR(Calculadora!$G$7="Comercial")))),IF(AND(A109&lt;&gt;0,B109=0),$C$100,IF(B109&gt;=$C$100,$C$100,0)),IF($D$100&lt;&gt;"Faixa Única",IF($D$100&lt;&gt;"",IF(SUM($E$102:$E108,$B109)&gt;=$C$100,$C$100-SUM($E$102:$E108),IF($B109=0,$C$100-SUM($E$102:$E108),$B109-$A109)),"0"),"0"))</f>
        <v>0</v>
      </c>
      <c r="F109" s="72">
        <f t="shared" si="20"/>
        <v>0</v>
      </c>
      <c r="G109" s="67"/>
      <c r="H109" s="3"/>
      <c r="I109" s="96"/>
      <c r="J109" s="3"/>
      <c r="K109" s="3"/>
      <c r="L109" s="3"/>
      <c r="M109" s="3"/>
      <c r="N109" s="3"/>
      <c r="O109" s="3"/>
      <c r="P109" s="3"/>
      <c r="Q109" s="3"/>
      <c r="R109" s="97"/>
      <c r="S109" s="3"/>
    </row>
    <row r="110" spans="1:19">
      <c r="A110" s="1">
        <f t="shared" si="17"/>
        <v>0</v>
      </c>
      <c r="B110" s="77">
        <f t="shared" si="18"/>
        <v>0</v>
      </c>
      <c r="C110" s="68">
        <f t="shared" si="19"/>
        <v>0</v>
      </c>
      <c r="D110" s="68">
        <f t="shared" si="21"/>
        <v>0</v>
      </c>
      <c r="E110" s="53">
        <f>IF(AND($B$94="SP",OR(AND($B$93="GÁS BRASILIANO",OR(Calculadora!$G$7="Comercial")))),IF(AND(A110&lt;&gt;0,B110=0),$C$100,IF(B110&gt;=$C$100,$C$100,0)),IF($D$100&lt;&gt;"Faixa Única",IF($D$100&lt;&gt;"",IF(SUM($E$102:$E109,$B110)&gt;=$C$100,$C$100-SUM($E$102:$E109),IF($B110=0,$C$100-SUM($E$102:$E109),$B110-$A110)),"0"),"0"))</f>
        <v>0</v>
      </c>
      <c r="F110" s="72">
        <f t="shared" si="20"/>
        <v>0</v>
      </c>
      <c r="G110" s="67"/>
      <c r="H110" s="3"/>
      <c r="I110" s="96"/>
      <c r="J110" s="3"/>
      <c r="K110" s="3"/>
      <c r="L110" s="3"/>
      <c r="M110" s="3"/>
      <c r="N110" s="3"/>
      <c r="O110" s="3"/>
      <c r="P110" s="3"/>
      <c r="Q110" s="3"/>
      <c r="R110" s="97"/>
      <c r="S110" s="3"/>
    </row>
    <row r="111" spans="1:19">
      <c r="A111" s="1">
        <f t="shared" si="17"/>
        <v>0</v>
      </c>
      <c r="B111" s="77">
        <f t="shared" si="18"/>
        <v>0</v>
      </c>
      <c r="C111" s="68">
        <f t="shared" si="19"/>
        <v>0</v>
      </c>
      <c r="D111" s="68">
        <f t="shared" si="21"/>
        <v>0</v>
      </c>
      <c r="E111" s="53">
        <f>IF(AND($B$94="SP",OR(AND($B$93="GÁS BRASILIANO",OR(Calculadora!$G$7="Comercial")))),IF(AND(A111&lt;&gt;0,B111=0),$C$100,IF(B111&gt;=$C$100,$C$100,0)),IF($D$100&lt;&gt;"Faixa Única",IF($D$100&lt;&gt;"",IF(SUM($E$102:$E110,$B111)&gt;=$C$100,$C$100-SUM($E$102:$E110),IF($B111=0,$C$100-SUM($E$102:$E110),$B111-$A111)),"0"),"0"))</f>
        <v>0</v>
      </c>
      <c r="F111" s="72">
        <f t="shared" si="20"/>
        <v>0</v>
      </c>
      <c r="G111" s="67"/>
      <c r="H111" s="3"/>
      <c r="I111" s="96"/>
      <c r="J111" s="3"/>
      <c r="K111" s="3"/>
      <c r="L111" s="3"/>
      <c r="M111" s="3"/>
      <c r="N111" s="3"/>
      <c r="O111" s="3"/>
      <c r="P111" s="3"/>
      <c r="Q111" s="3"/>
      <c r="R111" s="97"/>
      <c r="S111" s="3"/>
    </row>
    <row r="112" spans="1:19">
      <c r="A112" s="1">
        <f t="shared" si="17"/>
        <v>0</v>
      </c>
      <c r="B112" s="77">
        <f t="shared" si="18"/>
        <v>0</v>
      </c>
      <c r="C112" s="68">
        <f t="shared" si="19"/>
        <v>0</v>
      </c>
      <c r="D112" s="68">
        <f t="shared" si="21"/>
        <v>0</v>
      </c>
      <c r="E112" s="53">
        <f>IF(AND($B$94="SP",OR(AND($B$93="GÁS BRASILIANO",OR(Calculadora!$G$7="Comercial")))),IF(AND(A112&lt;&gt;0,B112=0),$C$100,IF(B112&gt;=$C$100,$C$100,0)),IF($D$100&lt;&gt;"Faixa Única",IF($D$100&lt;&gt;"",IF(SUM($E$102:$E111,$B112)&gt;=$C$100,$C$100-SUM($E$102:$E111),IF($B112=0,$C$100-SUM($E$102:$E111),$B112-$A112)),"0"),"0"))</f>
        <v>0</v>
      </c>
      <c r="F112" s="72">
        <f t="shared" si="20"/>
        <v>0</v>
      </c>
      <c r="G112" s="67"/>
      <c r="H112" s="3"/>
      <c r="I112" s="96"/>
      <c r="J112" s="3"/>
      <c r="K112" s="3"/>
      <c r="L112" s="3"/>
      <c r="M112" s="3"/>
      <c r="N112" s="3"/>
      <c r="O112" s="3"/>
      <c r="P112" s="3"/>
      <c r="Q112" s="3"/>
      <c r="R112" s="97"/>
      <c r="S112" s="3"/>
    </row>
    <row r="113" spans="1:19">
      <c r="A113" s="1">
        <f t="shared" si="17"/>
        <v>0</v>
      </c>
      <c r="B113" s="77">
        <f t="shared" si="18"/>
        <v>0</v>
      </c>
      <c r="C113" s="68">
        <f t="shared" si="19"/>
        <v>0</v>
      </c>
      <c r="D113" s="68">
        <f t="shared" si="21"/>
        <v>0</v>
      </c>
      <c r="E113" s="53">
        <f>IF(AND($B$94="SP",OR(AND($B$93="GÁS BRASILIANO",OR(Calculadora!$G$7="Comercial")))),IF(AND(A113&lt;&gt;0,B113=0),$C$100,IF(B113&gt;=$C$100,$C$100,0)),IF($D$100&lt;&gt;"Faixa Única",IF($D$100&lt;&gt;"",IF(SUM($E$102:$E112,$B113)&gt;=$C$100,$C$100-SUM($E$102:$E112),IF($B113=0,$C$100-SUM($E$102:$E112),$B113-$A113)),"0"),"0"))</f>
        <v>0</v>
      </c>
      <c r="F113" s="72">
        <f t="shared" si="20"/>
        <v>0</v>
      </c>
      <c r="G113" s="67"/>
      <c r="H113" s="3"/>
      <c r="I113" s="96"/>
      <c r="J113" s="102"/>
      <c r="K113" s="3"/>
      <c r="L113" s="3"/>
      <c r="M113" s="3"/>
      <c r="N113" s="3"/>
      <c r="O113" s="3"/>
      <c r="P113" s="3"/>
      <c r="Q113" s="3"/>
      <c r="R113" s="97"/>
      <c r="S113" s="3"/>
    </row>
    <row r="114" spans="1:19">
      <c r="A114" s="1">
        <f t="shared" si="17"/>
        <v>0</v>
      </c>
      <c r="B114" s="77">
        <f t="shared" si="18"/>
        <v>0</v>
      </c>
      <c r="C114" s="68">
        <f t="shared" si="19"/>
        <v>0</v>
      </c>
      <c r="D114" s="68">
        <f t="shared" si="21"/>
        <v>0</v>
      </c>
      <c r="E114" s="53">
        <f>IF(AND($B$94="SP",OR(AND($B$93="GÁS BRASILIANO",OR(Calculadora!$G$7="Comercial")))),IF(AND(A114&lt;&gt;0,B114=0),$C$100,IF(B114&gt;=$C$100,$C$100,0)),IF($D$100&lt;&gt;"Faixa Única",IF($D$100&lt;&gt;"",IF(SUM($E$102:$E113,$B114)&gt;=$C$100,$C$100-SUM($E$102:$E113),IF($B114=0,$C$100-SUM($E$102:$E113),$B114-$A114)),"0"),"0"))</f>
        <v>0</v>
      </c>
      <c r="F114" s="72">
        <f t="shared" si="20"/>
        <v>0</v>
      </c>
      <c r="G114" s="67"/>
      <c r="H114" s="3"/>
      <c r="I114" s="98"/>
      <c r="J114" s="92"/>
      <c r="K114" s="92"/>
      <c r="L114" s="92"/>
      <c r="M114" s="92"/>
      <c r="N114" s="92"/>
      <c r="O114" s="92"/>
      <c r="P114" s="92"/>
      <c r="Q114" s="92"/>
      <c r="R114" s="99"/>
      <c r="S114" s="3"/>
    </row>
    <row r="115" spans="1:19">
      <c r="A115" s="1">
        <f t="shared" si="17"/>
        <v>0</v>
      </c>
      <c r="B115" s="77">
        <f t="shared" si="18"/>
        <v>0</v>
      </c>
      <c r="C115" s="68">
        <f t="shared" si="19"/>
        <v>0</v>
      </c>
      <c r="D115" s="68">
        <f t="shared" si="21"/>
        <v>0</v>
      </c>
      <c r="E115" s="53">
        <f>IF(AND($B$94="SP",OR(AND($B$93="GÁS BRASILIANO",OR(Calculadora!$G$7="Comercial")))),IF(AND(A115&lt;&gt;0,B115=0),$C$100,IF(B115&gt;=$C$100,$C$100,0)),IF($D$100&lt;&gt;"Faixa Única",IF($D$100&lt;&gt;"",IF(SUM($E$102:$E114,$B115)&gt;=$C$100,$C$100-SUM($E$102:$E114),IF($B115=0,$C$100-SUM($E$102:$E114),$B115-$A115)),"0"),"0"))</f>
        <v>0</v>
      </c>
      <c r="F115" s="72">
        <f t="shared" si="20"/>
        <v>0</v>
      </c>
      <c r="G115" s="67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>
      <c r="A117" s="3"/>
      <c r="B117" s="70"/>
      <c r="C117" s="71"/>
      <c r="D117" s="64" t="s">
        <v>26</v>
      </c>
      <c r="E117" s="53">
        <f>SUM(E102:E115)</f>
        <v>7</v>
      </c>
      <c r="F117" s="101">
        <f>SUM(F102:F115)</f>
        <v>22.491524485064293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>
      <c r="A118" s="1"/>
      <c r="B118" s="2"/>
      <c r="C118" s="2"/>
      <c r="D118" s="64" t="s">
        <v>27</v>
      </c>
      <c r="E118" s="2"/>
      <c r="F118" s="101">
        <f>LARGE(C102:C115,1)</f>
        <v>35.317463823377523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>
      <c r="A119" s="1"/>
      <c r="B119" s="2"/>
      <c r="C119" s="2"/>
      <c r="D119" s="64" t="s">
        <v>28</v>
      </c>
      <c r="E119" s="2"/>
      <c r="F119" s="104">
        <f>F117+F118</f>
        <v>57.808988308441812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2" spans="1:19">
      <c r="A122" s="49" t="s">
        <v>5</v>
      </c>
      <c r="B122" s="52" t="s">
        <v>60</v>
      </c>
      <c r="C122" s="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spans="1:19">
      <c r="A123" s="49"/>
      <c r="B123" s="52" t="s">
        <v>56</v>
      </c>
      <c r="C123" s="48"/>
      <c r="D123" t="s">
        <v>61</v>
      </c>
      <c r="G123" s="3"/>
      <c r="H123" s="3"/>
      <c r="I123" s="3"/>
      <c r="P123" s="3"/>
    </row>
    <row r="124" spans="1:19">
      <c r="A124" s="49" t="s">
        <v>10</v>
      </c>
      <c r="B124" s="52">
        <f>Calculadora!$J$9</f>
        <v>0.23333333333333334</v>
      </c>
      <c r="C124" s="48" t="s">
        <v>11</v>
      </c>
      <c r="P124" s="3"/>
      <c r="Q124" s="3"/>
      <c r="R124" s="3"/>
    </row>
    <row r="125" spans="1:19">
      <c r="B125" s="75"/>
      <c r="C125" s="49"/>
      <c r="F125" s="2"/>
      <c r="G125" s="47"/>
      <c r="H125" s="3"/>
      <c r="S125" s="3"/>
    </row>
    <row r="126" spans="1:19" ht="16">
      <c r="A126" s="73" t="s">
        <v>19</v>
      </c>
      <c r="B126" s="78">
        <f>IFERROR(F148/E146,"")</f>
        <v>11.200832643704873</v>
      </c>
      <c r="C126" s="74"/>
      <c r="D126" s="74"/>
      <c r="E126" s="74"/>
      <c r="F126" s="74"/>
      <c r="G126" s="2" t="str" cm="1">
        <f t="array" ref="G126">_xlfn._xlws.FILTER(Tabela1[CONSUMO],(Calculadora!$J$9&gt;=Tabela1[FAIXA INICIAL])*(Calculadora!$J$9&lt;=Tabela1[FAIXA FINAL])*(Calculadora!$G$7=Tabela1[SEGMENTO])*($B$122=Tabela1[DISTRIBUIDORA])*("Itu"=Tabela1[MUNICÍPIO]),"")</f>
        <v>Mensal</v>
      </c>
      <c r="H126" s="105" t="str" cm="1">
        <f t="array" ref="H126">_xlfn._xlws.FILTER(Tabela1[CONSUMO],(Calculadora!$J$9&gt;=Tabela1[FAIXA INICIAL])*(Calculadora!$G$7=Tabela1[SEGMENTO])*($B$122=Tabela1[DISTRIBUIDORA])*("Itu"=Tabela1[MUNICÍPIO]),"")</f>
        <v>Mensal</v>
      </c>
      <c r="I126" s="93" t="s">
        <v>8</v>
      </c>
      <c r="J126" s="94"/>
      <c r="K126" s="94"/>
      <c r="L126" s="94"/>
      <c r="M126" s="94"/>
      <c r="N126" s="94"/>
      <c r="O126" s="94"/>
      <c r="P126" s="94"/>
      <c r="Q126" s="94"/>
      <c r="R126" s="95"/>
      <c r="S126" s="3"/>
    </row>
    <row r="127" spans="1:19">
      <c r="A127" s="1"/>
      <c r="B127" s="2"/>
      <c r="C127" s="2"/>
      <c r="D127" s="2"/>
      <c r="E127" s="2"/>
      <c r="F127" s="2"/>
      <c r="G127" s="2"/>
      <c r="H127" s="3"/>
      <c r="I127" s="96" t="s">
        <v>12</v>
      </c>
      <c r="J127" s="3" t="s">
        <v>9</v>
      </c>
      <c r="K127" s="3" t="s">
        <v>13</v>
      </c>
      <c r="L127" s="3" t="s">
        <v>5</v>
      </c>
      <c r="M127" s="3" t="s">
        <v>4</v>
      </c>
      <c r="N127" s="3" t="s">
        <v>14</v>
      </c>
      <c r="O127" s="3" t="s">
        <v>15</v>
      </c>
      <c r="P127" s="3" t="s">
        <v>16</v>
      </c>
      <c r="Q127" s="3" t="s">
        <v>17</v>
      </c>
      <c r="R127" s="97" t="s">
        <v>18</v>
      </c>
      <c r="S127" s="3"/>
    </row>
    <row r="128" spans="1:19">
      <c r="A128" s="1"/>
      <c r="B128" s="2" t="s">
        <v>11</v>
      </c>
      <c r="C128" s="2" t="s">
        <v>11</v>
      </c>
      <c r="D128" s="2"/>
      <c r="E128" s="2"/>
      <c r="F128" s="2"/>
      <c r="G128" s="2"/>
      <c r="H128" s="3"/>
      <c r="I128" s="96" t="str" cm="1">
        <f t="array" ref="I128:R129">_xlfn._xlws.FILTER(Tabela1[[ESTADO]:[FIXO]],($C129&gt;=Tabela1[FAIXA INICIAL])*(Calculadora!$G$7=Tabela1[SEGMENTO])*($B$122=Tabela1[DISTRIBUIDORA])*("Itu"=Tabela1[MUNICÍPIO]),"Não foi encontrado valor para esse município e segmento com esse volume")</f>
        <v>São Paulo</v>
      </c>
      <c r="J128" s="3" t="str">
        <v>Itu</v>
      </c>
      <c r="K128" s="3" t="str">
        <v>ARSESP</v>
      </c>
      <c r="L128" s="3" t="str">
        <v>Naturgy SPS</v>
      </c>
      <c r="M128" s="3" t="str">
        <v>Residencial</v>
      </c>
      <c r="N128" s="3" t="str">
        <v>Mensal</v>
      </c>
      <c r="O128" s="3">
        <v>0</v>
      </c>
      <c r="P128" s="3">
        <v>1</v>
      </c>
      <c r="Q128" s="3">
        <v>0</v>
      </c>
      <c r="R128" s="97">
        <v>26.458686255421735</v>
      </c>
      <c r="S128" s="3"/>
    </row>
    <row r="129" spans="1:19">
      <c r="A129" s="1"/>
      <c r="B129" s="69">
        <f>B124</f>
        <v>0.23333333333333334</v>
      </c>
      <c r="C129" s="79">
        <f>IF($D129="Mensal",Calculadora!$J$9*30,IF($D129="Semanal",Calculadora!$J$9*7,IF($D129="Faixa Única",Calculadora!$J$9*30,Calculadora!$J$9)))</f>
        <v>7</v>
      </c>
      <c r="D129" s="2" t="str" cm="1">
        <f t="array" ref="D129">IF(_xlfn._xlws.FILTER(Tabela1[CONSUMO],(Calculadora!$J$9&gt;=Tabela1[FAIXA INICIAL])*(Calculadora!$J$9&lt;=Tabela1[FAIXA FINAL])*(Calculadora!$G$7=Tabela1[SEGMENTO])*($B122=Tabela1[DISTRIBUIDORA])*("Itu" = Tabela1[MUNICÍPIO]),"")="", H126,G126)</f>
        <v>Mensal</v>
      </c>
      <c r="E129" s="2"/>
      <c r="F129" s="2"/>
      <c r="G129" s="2"/>
      <c r="H129" s="3"/>
      <c r="I129" s="96" t="str">
        <v>São Paulo</v>
      </c>
      <c r="J129" s="3" t="str">
        <v>Itu</v>
      </c>
      <c r="K129" s="3" t="str">
        <v>ARSESP</v>
      </c>
      <c r="L129" s="3" t="str">
        <v>Naturgy SPS</v>
      </c>
      <c r="M129" s="3" t="str">
        <v>Residencial</v>
      </c>
      <c r="N129" s="3" t="str">
        <v>Mensal</v>
      </c>
      <c r="O129" s="3">
        <v>1.01</v>
      </c>
      <c r="P129" s="3">
        <v>7</v>
      </c>
      <c r="Q129" s="3">
        <v>7.4210203215017687</v>
      </c>
      <c r="R129" s="97">
        <v>20.682245636741399</v>
      </c>
      <c r="S129" s="3"/>
    </row>
    <row r="130" spans="1:19" ht="28">
      <c r="A130" s="109" t="s">
        <v>51</v>
      </c>
      <c r="B130" s="110"/>
      <c r="C130" s="4" t="s">
        <v>22</v>
      </c>
      <c r="D130" s="4" t="s">
        <v>23</v>
      </c>
      <c r="E130" s="4" t="s">
        <v>24</v>
      </c>
      <c r="F130" s="107" t="s">
        <v>52</v>
      </c>
      <c r="G130" s="66"/>
      <c r="H130" s="3"/>
      <c r="I130" s="96"/>
      <c r="J130" s="3"/>
      <c r="K130" s="3"/>
      <c r="L130" s="3"/>
      <c r="M130" s="3"/>
      <c r="N130" s="3"/>
      <c r="O130" s="3"/>
      <c r="P130" s="3"/>
      <c r="Q130" s="3"/>
      <c r="R130" s="97"/>
      <c r="S130" s="3"/>
    </row>
    <row r="131" spans="1:19">
      <c r="A131" s="1">
        <f t="shared" ref="A131:A144" si="22">O128</f>
        <v>0</v>
      </c>
      <c r="B131" s="77">
        <f t="shared" ref="B131:B144" si="23">P128</f>
        <v>1</v>
      </c>
      <c r="C131" s="68">
        <f>R128</f>
        <v>26.458686255421735</v>
      </c>
      <c r="D131" s="68">
        <f>Q128</f>
        <v>0</v>
      </c>
      <c r="E131" s="53">
        <f>IF(AND($B$123="SP",OR(AND($B$122="COMGÁS",OR(Calculadora!$G$7="Industrial",Calculadora!$G$7="Comercial")),AND($B$122="GÁS BRASILIANO",Calculadora!$G$7="Comercial"),AND($B$122="Naturgy SPS",Calculadora!$G$7&lt;&gt;"GNV"))),IF(AND(A131&lt;&gt;0,B131=0),$C$129,IF(B131&gt;=$C$129,$C$129,0)),IF($D$129="Faixa Única",$C$129,IF($B131&gt;=$C$129,$C$129,$B131-$A131)))</f>
        <v>0</v>
      </c>
      <c r="F131" s="72">
        <f>(D131*E131)</f>
        <v>0</v>
      </c>
      <c r="G131" s="67"/>
      <c r="H131" s="3"/>
      <c r="I131" s="96"/>
      <c r="J131" s="3"/>
      <c r="K131" s="3"/>
      <c r="L131" s="3"/>
      <c r="M131" s="3"/>
      <c r="N131" s="3"/>
      <c r="O131" s="3"/>
      <c r="P131" s="3"/>
      <c r="Q131" s="3"/>
      <c r="R131" s="97"/>
      <c r="S131" s="3"/>
    </row>
    <row r="132" spans="1:19">
      <c r="A132" s="1">
        <f t="shared" si="22"/>
        <v>1.01</v>
      </c>
      <c r="B132" s="77">
        <f t="shared" si="23"/>
        <v>7</v>
      </c>
      <c r="C132" s="68">
        <f>R129</f>
        <v>20.682245636741399</v>
      </c>
      <c r="D132" s="68">
        <f>Q129</f>
        <v>7.4210203215017687</v>
      </c>
      <c r="E132" s="53">
        <f>IF(AND($B$123="SP",OR(AND($B$122="COMGÁS",OR(Calculadora!$G$7="Industrial",Calculadora!$G$7="Comercial")),AND($B$122="GÁS BRASILIANO",Calculadora!$G$7="Comercial"),AND($B$122="Naturgy SPS",Calculadora!$G$7&lt;&gt;"GNV"))),IF(AND(A132&lt;&gt;0,B132=0),$C$129,IF(B132&gt;=$C$129,$C$129,0)),IF($D$129&lt;&gt;"Faixa Única",IF($D$129&lt;&gt;"",IF(SUM($E$131:$E131,$B132)&gt;=$C$129,$C$129-SUM($E$131:$E131),IF($B132=0,$C$129-SUM($E$131:$E131),$B132-$A132)),"0"),"0"))</f>
        <v>7</v>
      </c>
      <c r="F132" s="72">
        <f>(D132*E132)</f>
        <v>51.947142250512378</v>
      </c>
      <c r="G132" s="67"/>
      <c r="H132" s="3"/>
      <c r="I132" s="96"/>
      <c r="J132" s="3"/>
      <c r="K132" s="3"/>
      <c r="L132" s="3"/>
      <c r="M132" s="3"/>
      <c r="N132" s="3"/>
      <c r="O132" s="3"/>
      <c r="P132" s="3"/>
      <c r="Q132" s="3"/>
      <c r="R132" s="97"/>
      <c r="S132" s="3"/>
    </row>
    <row r="133" spans="1:19">
      <c r="A133" s="1">
        <f t="shared" si="22"/>
        <v>0</v>
      </c>
      <c r="B133" s="77">
        <f t="shared" si="23"/>
        <v>0</v>
      </c>
      <c r="C133" s="68">
        <f>R130</f>
        <v>0</v>
      </c>
      <c r="D133" s="68">
        <f>Q130</f>
        <v>0</v>
      </c>
      <c r="E133" s="53">
        <f>IF(AND($B$123="SP",OR(AND($B$122="COMGÁS",OR(Calculadora!$G$7="Industrial",Calculadora!$G$7="Comercial")),AND($B$122="GÁS BRASILIANO",Calculadora!$G$7="Comercial"),AND($B$122="Naturgy SPS",Calculadora!$G$7&lt;&gt;"GNV"))),IF(AND(A133&lt;&gt;0,B133=0),$C$129,IF(B133&gt;=$C$129,$C$129,0)),IF($D$129&lt;&gt;"Faixa Única",IF($D$129&lt;&gt;"",IF(SUM($E$131:$E132,$B133)&gt;=$C$129,$C$129-SUM($E$131:$E132),IF($B133=0,$C$129-SUM($E$131:$E132),$B133-$A133)),"0"),"0"))</f>
        <v>0</v>
      </c>
      <c r="F133" s="72">
        <f>(D133*E133)</f>
        <v>0</v>
      </c>
      <c r="G133" s="2"/>
      <c r="H133" s="3"/>
      <c r="I133" s="96"/>
      <c r="J133" s="3"/>
      <c r="K133" s="3"/>
      <c r="L133" s="3"/>
      <c r="M133" s="3"/>
      <c r="N133" s="3"/>
      <c r="O133" s="3"/>
      <c r="P133" s="3"/>
      <c r="Q133" s="3"/>
      <c r="R133" s="97"/>
      <c r="S133" s="3"/>
    </row>
    <row r="134" spans="1:19">
      <c r="A134" s="1">
        <f t="shared" si="22"/>
        <v>0</v>
      </c>
      <c r="B134" s="77">
        <f t="shared" si="23"/>
        <v>0</v>
      </c>
      <c r="C134" s="68">
        <f t="shared" ref="C134:C144" si="24">R131</f>
        <v>0</v>
      </c>
      <c r="D134" s="68">
        <f t="shared" ref="D134:D144" si="25">Q131</f>
        <v>0</v>
      </c>
      <c r="E134" s="53">
        <f>IF(AND($B$123="SP",OR(AND($B$122="COMGÁS",OR(Calculadora!$G$7="Industrial",Calculadora!$G$7="Comercial")),AND($B$122="GÁS BRASILIANO",Calculadora!$G$7="Comercial"),AND($B$122="Naturgy SPS",Calculadora!$G$7&lt;&gt;"GNV"))),IF(AND(A134&lt;&gt;0,B134=0),$C$129,IF(B134&gt;=$C$129,$C$129,0)),IF($D$129&lt;&gt;"Faixa Única",IF($D$129&lt;&gt;"",IF(SUM($E$131:$E133,$B134)&gt;=$C$129,$C$129-SUM($E$131:$E133),IF($B134=0,$C$129-SUM($E$131:$E133),$B134-$A134)),"0"),"0"))</f>
        <v>0</v>
      </c>
      <c r="F134" s="72">
        <f t="shared" ref="F134:F144" si="26">(D134*E134)</f>
        <v>0</v>
      </c>
      <c r="G134" s="67"/>
      <c r="H134" s="3"/>
      <c r="I134" s="96"/>
      <c r="J134" s="3"/>
      <c r="K134" s="3"/>
      <c r="L134" s="3"/>
      <c r="M134" s="3"/>
      <c r="N134" s="3"/>
      <c r="O134" s="3"/>
      <c r="P134" s="3"/>
      <c r="Q134" s="3"/>
      <c r="R134" s="97"/>
      <c r="S134" s="3"/>
    </row>
    <row r="135" spans="1:19">
      <c r="A135" s="1">
        <f t="shared" si="22"/>
        <v>0</v>
      </c>
      <c r="B135" s="77">
        <f t="shared" si="23"/>
        <v>0</v>
      </c>
      <c r="C135" s="68">
        <f t="shared" si="24"/>
        <v>0</v>
      </c>
      <c r="D135" s="68">
        <f t="shared" si="25"/>
        <v>0</v>
      </c>
      <c r="E135" s="53">
        <f>IF(AND($B$123="SP",OR(AND($B$122="COMGÁS",OR(Calculadora!$G$7="Industrial",Calculadora!$G$7="Comercial")),AND($B$122="GÁS BRASILIANO",Calculadora!$G$7="Comercial"),AND($B$122="Naturgy SPS",Calculadora!$G$7&lt;&gt;"GNV"))),IF(AND(A135&lt;&gt;0,B135=0),$C$129,IF(B135&gt;=$C$129,$C$129,0)),IF($D$129&lt;&gt;"Faixa Única",IF($D$129&lt;&gt;"",IF(SUM($E$131:$E134,$B135)&gt;=$C$129,$C$129-SUM($E$131:$E134),IF($B135=0,$C$129-SUM($E$131:$E134),$B135-$A135)),"0"),"0"))</f>
        <v>0</v>
      </c>
      <c r="F135" s="72">
        <f t="shared" si="26"/>
        <v>0</v>
      </c>
      <c r="G135" s="67"/>
      <c r="H135" s="3"/>
      <c r="I135" s="96"/>
      <c r="J135" s="3"/>
      <c r="K135" s="3"/>
      <c r="L135" s="3"/>
      <c r="M135" s="3"/>
      <c r="N135" s="3"/>
      <c r="O135" s="3"/>
      <c r="P135" s="3"/>
      <c r="Q135" s="3"/>
      <c r="R135" s="97"/>
      <c r="S135" s="3"/>
    </row>
    <row r="136" spans="1:19">
      <c r="A136" s="1">
        <f t="shared" si="22"/>
        <v>0</v>
      </c>
      <c r="B136" s="77">
        <f t="shared" si="23"/>
        <v>0</v>
      </c>
      <c r="C136" s="68">
        <f t="shared" si="24"/>
        <v>0</v>
      </c>
      <c r="D136" s="68">
        <f t="shared" si="25"/>
        <v>0</v>
      </c>
      <c r="E136" s="53">
        <f>IF(AND($B$123="SP",OR(AND($B$122="COMGÁS",OR(Calculadora!$G$7="Industrial",Calculadora!$G$7="Comercial")),AND($B$122="GÁS BRASILIANO",Calculadora!$G$7="Comercial"),AND($B$122="Naturgy SPS",Calculadora!$G$7&lt;&gt;"GNV"))),IF(AND(A136&lt;&gt;0,B136=0),$C$129,IF(B136&gt;=$C$129,$C$129,0)),IF($D$129&lt;&gt;"Faixa Única",IF($D$129&lt;&gt;"",IF(SUM($E$131:$E135,$B136)&gt;=$C$129,$C$129-SUM($E$131:$E135),IF($B136=0,$C$129-SUM($E$131:$E135),$B136-$A136)),"0"),"0"))</f>
        <v>0</v>
      </c>
      <c r="F136" s="72">
        <f t="shared" si="26"/>
        <v>0</v>
      </c>
      <c r="G136" s="67"/>
      <c r="H136" s="3"/>
      <c r="I136" s="96"/>
      <c r="J136" s="3"/>
      <c r="K136" s="3"/>
      <c r="L136" s="3"/>
      <c r="M136" s="3"/>
      <c r="N136" s="3"/>
      <c r="O136" s="3"/>
      <c r="P136" s="3"/>
      <c r="Q136" s="3"/>
      <c r="R136" s="97"/>
      <c r="S136" s="3"/>
    </row>
    <row r="137" spans="1:19">
      <c r="A137" s="1">
        <f t="shared" si="22"/>
        <v>0</v>
      </c>
      <c r="B137" s="77">
        <f t="shared" si="23"/>
        <v>0</v>
      </c>
      <c r="C137" s="68">
        <f t="shared" si="24"/>
        <v>0</v>
      </c>
      <c r="D137" s="68">
        <f t="shared" si="25"/>
        <v>0</v>
      </c>
      <c r="E137" s="53">
        <f>IF(AND($B$123="SP",OR(AND($B$122="COMGÁS",OR(Calculadora!$G$7="Industrial",Calculadora!$G$7="Comercial")),AND($B$122="GÁS BRASILIANO",Calculadora!$G$7="Comercial"),AND($B$122="Naturgy SPS",Calculadora!$G$7&lt;&gt;"GNV"))),IF(AND(A137&lt;&gt;0,B137=0),$C$129,IF(B137&gt;=$C$129,$C$129,0)),IF($D$129&lt;&gt;"Faixa Única",IF($D$129&lt;&gt;"",IF(SUM($E$131:$E136,$B137)&gt;=$C$129,$C$129-SUM($E$131:$E136),IF($B137=0,$C$129-SUM($E$131:$E136),$B137-$A137)),"0"),"0"))</f>
        <v>0</v>
      </c>
      <c r="F137" s="72">
        <f t="shared" si="26"/>
        <v>0</v>
      </c>
      <c r="G137" s="67"/>
      <c r="H137" s="3"/>
      <c r="I137" s="96"/>
      <c r="J137" s="3"/>
      <c r="K137" s="3"/>
      <c r="L137" s="3"/>
      <c r="M137" s="3"/>
      <c r="N137" s="3"/>
      <c r="O137" s="3"/>
      <c r="P137" s="3"/>
      <c r="Q137" s="3"/>
      <c r="R137" s="97"/>
      <c r="S137" s="3"/>
    </row>
    <row r="138" spans="1:19">
      <c r="A138" s="1">
        <f t="shared" si="22"/>
        <v>0</v>
      </c>
      <c r="B138" s="77">
        <f t="shared" si="23"/>
        <v>0</v>
      </c>
      <c r="C138" s="68">
        <f t="shared" si="24"/>
        <v>0</v>
      </c>
      <c r="D138" s="68">
        <f t="shared" si="25"/>
        <v>0</v>
      </c>
      <c r="E138" s="53">
        <f>IF(AND($B$123="SP",OR(AND($B$122="COMGÁS",OR(Calculadora!$G$7="Industrial",Calculadora!$G$7="Comercial")),AND($B$122="GÁS BRASILIANO",Calculadora!$G$7="Comercial"),AND($B$122="Naturgy SPS",Calculadora!$G$7&lt;&gt;"GNV"))),IF(AND(A138&lt;&gt;0,B138=0),$C$129,IF(B138&gt;=$C$129,$C$129,0)),IF($D$129&lt;&gt;"Faixa Única",IF($D$129&lt;&gt;"",IF(SUM($E$131:$E137,$B138)&gt;=$C$129,$C$129-SUM($E$131:$E137),IF($B138=0,$C$129-SUM($E$131:$E137),$B138-$A138)),"0"),"0"))</f>
        <v>0</v>
      </c>
      <c r="F138" s="72">
        <f t="shared" si="26"/>
        <v>0</v>
      </c>
      <c r="G138" s="67"/>
      <c r="H138" s="3"/>
      <c r="I138" s="96"/>
      <c r="J138" s="3"/>
      <c r="K138" s="3"/>
      <c r="L138" s="3"/>
      <c r="M138" s="3"/>
      <c r="N138" s="3"/>
      <c r="O138" s="3"/>
      <c r="P138" s="3"/>
      <c r="Q138" s="3"/>
      <c r="R138" s="97"/>
      <c r="S138" s="3"/>
    </row>
    <row r="139" spans="1:19">
      <c r="A139" s="1">
        <f t="shared" si="22"/>
        <v>0</v>
      </c>
      <c r="B139" s="77">
        <f t="shared" si="23"/>
        <v>0</v>
      </c>
      <c r="C139" s="68">
        <f t="shared" si="24"/>
        <v>0</v>
      </c>
      <c r="D139" s="68">
        <f t="shared" si="25"/>
        <v>0</v>
      </c>
      <c r="E139" s="53">
        <f>IF(AND($B$123="SP",OR(AND($B$122="COMGÁS",OR(Calculadora!$G$7="Industrial",Calculadora!$G$7="Comercial")),AND($B$122="GÁS BRASILIANO",Calculadora!$G$7="Comercial"),AND($B$122="Naturgy SPS",Calculadora!$G$7&lt;&gt;"GNV"))),IF(AND(A139&lt;&gt;0,B139=0),$C$129,IF(B139&gt;=$C$129,$C$129,0)),IF($D$129&lt;&gt;"Faixa Única",IF($D$129&lt;&gt;"",IF(SUM($E$131:$E138,$B139)&gt;=$C$129,$C$129-SUM($E$131:$E138),IF($B139=0,$C$129-SUM($E$131:$E138),$B139-$A139)),"0"),"0"))</f>
        <v>0</v>
      </c>
      <c r="F139" s="72">
        <f t="shared" si="26"/>
        <v>0</v>
      </c>
      <c r="G139" s="67"/>
      <c r="H139" s="3"/>
      <c r="I139" s="96"/>
      <c r="J139" s="3"/>
      <c r="K139" s="3"/>
      <c r="L139" s="3"/>
      <c r="M139" s="3"/>
      <c r="N139" s="3"/>
      <c r="O139" s="3"/>
      <c r="P139" s="3"/>
      <c r="Q139" s="3"/>
      <c r="R139" s="97"/>
      <c r="S139" s="3"/>
    </row>
    <row r="140" spans="1:19">
      <c r="A140" s="1">
        <f t="shared" si="22"/>
        <v>0</v>
      </c>
      <c r="B140" s="77">
        <f t="shared" si="23"/>
        <v>0</v>
      </c>
      <c r="C140" s="68">
        <f t="shared" si="24"/>
        <v>0</v>
      </c>
      <c r="D140" s="68">
        <f t="shared" si="25"/>
        <v>0</v>
      </c>
      <c r="E140" s="53">
        <f>IF(AND($B$123="SP",OR(AND($B$122="COMGÁS",OR(Calculadora!$G$7="Industrial",Calculadora!$G$7="Comercial")),AND($B$122="GÁS BRASILIANO",Calculadora!$G$7="Comercial"),AND($B$122="Naturgy SPS",Calculadora!$G$7&lt;&gt;"GNV"))),IF(AND(A140&lt;&gt;0,B140=0),$C$129,IF(B140&gt;=$C$129,$C$129,0)),IF($D$129&lt;&gt;"Faixa Única",IF($D$129&lt;&gt;"",IF(SUM($E$131:$E139,$B140)&gt;=$C$129,$C$129-SUM($E$131:$E139),IF($B140=0,$C$129-SUM($E$131:$E139),$B140-$A140)),"0"),"0"))</f>
        <v>0</v>
      </c>
      <c r="F140" s="72">
        <f t="shared" si="26"/>
        <v>0</v>
      </c>
      <c r="G140" s="67"/>
      <c r="H140" s="3"/>
      <c r="I140" s="96"/>
      <c r="J140" s="3"/>
      <c r="K140" s="3"/>
      <c r="L140" s="3"/>
      <c r="M140" s="3"/>
      <c r="N140" s="3"/>
      <c r="O140" s="3"/>
      <c r="P140" s="3"/>
      <c r="Q140" s="3"/>
      <c r="R140" s="97"/>
      <c r="S140" s="3"/>
    </row>
    <row r="141" spans="1:19">
      <c r="A141" s="1">
        <f t="shared" si="22"/>
        <v>0</v>
      </c>
      <c r="B141" s="77">
        <f t="shared" si="23"/>
        <v>0</v>
      </c>
      <c r="C141" s="68">
        <f t="shared" si="24"/>
        <v>0</v>
      </c>
      <c r="D141" s="68">
        <f t="shared" si="25"/>
        <v>0</v>
      </c>
      <c r="E141" s="53">
        <f>IF(AND($B$123="SP",OR(AND($B$122="COMGÁS",OR(Calculadora!$G$7="Industrial",Calculadora!$G$7="Comercial")),AND($B$122="GÁS BRASILIANO",Calculadora!$G$7="Comercial"),AND($B$122="Naturgy SPS",Calculadora!$G$7&lt;&gt;"GNV"))),IF(AND(A141&lt;&gt;0,B141=0),$C$129,IF(B141&gt;=$C$129,$C$129,0)),IF($D$129&lt;&gt;"Faixa Única",IF($D$129&lt;&gt;"",IF(SUM($E$131:$E140,$B141)&gt;=$C$129,$C$129-SUM($E$131:$E140),IF($B141=0,$C$129-SUM($E$131:$E140),$B141-$A141)),"0"),"0"))</f>
        <v>0</v>
      </c>
      <c r="F141" s="72">
        <f t="shared" si="26"/>
        <v>0</v>
      </c>
      <c r="G141" s="67"/>
      <c r="H141" s="3"/>
      <c r="I141" s="96"/>
      <c r="J141" s="3"/>
      <c r="K141" s="3"/>
      <c r="L141" s="3"/>
      <c r="M141" s="3"/>
      <c r="N141" s="3"/>
      <c r="O141" s="3"/>
      <c r="P141" s="3"/>
      <c r="Q141" s="3"/>
      <c r="R141" s="97"/>
      <c r="S141" s="3"/>
    </row>
    <row r="142" spans="1:19">
      <c r="A142" s="1">
        <f t="shared" si="22"/>
        <v>0</v>
      </c>
      <c r="B142" s="77">
        <f t="shared" si="23"/>
        <v>0</v>
      </c>
      <c r="C142" s="68">
        <f t="shared" si="24"/>
        <v>0</v>
      </c>
      <c r="D142" s="68">
        <f t="shared" si="25"/>
        <v>0</v>
      </c>
      <c r="E142" s="53">
        <f>IF(AND($B$123="SP",OR(AND($B$122="COMGÁS",OR(Calculadora!$G$7="Industrial",Calculadora!$G$7="Comercial")),AND($B$122="GÁS BRASILIANO",Calculadora!$G$7="Comercial"),AND($B$122="Naturgy SPS",Calculadora!$G$7&lt;&gt;"GNV"))),IF(AND(A142&lt;&gt;0,B142=0),$C$129,IF(B142&gt;=$C$129,$C$129,0)),IF($D$129&lt;&gt;"Faixa Única",IF($D$129&lt;&gt;"",IF(SUM($E$131:$E141,$B142)&gt;=$C$129,$C$129-SUM($E$131:$E141),IF($B142=0,$C$129-SUM($E$131:$E141),$B142-$A142)),"0"),"0"))</f>
        <v>0</v>
      </c>
      <c r="F142" s="72">
        <f t="shared" si="26"/>
        <v>0</v>
      </c>
      <c r="G142" s="67"/>
      <c r="H142" s="3"/>
      <c r="I142" s="96"/>
      <c r="J142" s="111"/>
      <c r="K142" s="3"/>
      <c r="L142" s="3"/>
      <c r="M142" s="3"/>
      <c r="N142" s="3"/>
      <c r="O142" s="3"/>
      <c r="P142" s="3"/>
      <c r="Q142" s="3"/>
      <c r="R142" s="97"/>
      <c r="S142" s="3"/>
    </row>
    <row r="143" spans="1:19">
      <c r="A143" s="1">
        <f t="shared" si="22"/>
        <v>0</v>
      </c>
      <c r="B143" s="77">
        <f t="shared" si="23"/>
        <v>0</v>
      </c>
      <c r="C143" s="68">
        <f t="shared" si="24"/>
        <v>0</v>
      </c>
      <c r="D143" s="68">
        <f t="shared" si="25"/>
        <v>0</v>
      </c>
      <c r="E143" s="53">
        <f>IF(AND($B$123="SP",OR(AND($B$122="COMGÁS",OR(Calculadora!$G$7="Industrial",Calculadora!$G$7="Comercial")),AND($B$122="GÁS BRASILIANO",Calculadora!$G$7="Comercial"),AND($B$122="Naturgy SPS",Calculadora!$G$7&lt;&gt;"GNV"))),IF(AND(A143&lt;&gt;0,B143=0),$C$129,IF(B143&gt;=$C$129,$C$129,0)),IF($D$129&lt;&gt;"Faixa Única",IF($D$129&lt;&gt;"",IF(SUM($E$131:$E142,$B143)&gt;=$C$129,$C$129-SUM($E$131:$E142),IF($B143=0,$C$129-SUM($E$131:$E142),$B143-$A143)),"0"),"0"))</f>
        <v>0</v>
      </c>
      <c r="F143" s="72">
        <f t="shared" si="26"/>
        <v>0</v>
      </c>
      <c r="G143" s="67"/>
      <c r="H143" s="3"/>
      <c r="I143" s="98"/>
      <c r="J143" s="92"/>
      <c r="K143" s="92"/>
      <c r="L143" s="92"/>
      <c r="M143" s="92"/>
      <c r="N143" s="92"/>
      <c r="O143" s="92"/>
      <c r="P143" s="92"/>
      <c r="Q143" s="92"/>
      <c r="R143" s="99"/>
      <c r="S143" s="3"/>
    </row>
    <row r="144" spans="1:19">
      <c r="A144" s="1">
        <f t="shared" si="22"/>
        <v>0</v>
      </c>
      <c r="B144" s="77">
        <f t="shared" si="23"/>
        <v>0</v>
      </c>
      <c r="C144" s="68">
        <f t="shared" si="24"/>
        <v>0</v>
      </c>
      <c r="D144" s="68">
        <f t="shared" si="25"/>
        <v>0</v>
      </c>
      <c r="E144" s="53">
        <f>IF(AND($B$123="SP",OR(AND($B$122="COMGÁS",OR(Calculadora!$G$7="Industrial",Calculadora!$G$7="Comercial")),AND($B$122="GÁS BRASILIANO",Calculadora!$G$7="Comercial"),AND($B$122="Naturgy SPS",Calculadora!$G$7&lt;&gt;"GNV"))),IF(AND(A144&lt;&gt;0,B144=0),$C$129,IF(B144&gt;=$C$129,$C$129,0)),IF($D$129&lt;&gt;"Faixa Única",IF($D$129&lt;&gt;"",IF(SUM($E$131:$E143,$B144)&gt;=$C$129,$C$129-SUM($E$131:$E143),IF($B144=0,$C$129-SUM($E$131:$E143),$B144-$A144)),"0"),"0"))</f>
        <v>0</v>
      </c>
      <c r="F144" s="72">
        <f t="shared" si="26"/>
        <v>0</v>
      </c>
      <c r="G144" s="67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>
      <c r="A146" s="3"/>
      <c r="B146" s="70"/>
      <c r="C146" s="71"/>
      <c r="D146" s="64" t="s">
        <v>26</v>
      </c>
      <c r="E146" s="53">
        <f>SUM(E131:E144)</f>
        <v>7</v>
      </c>
      <c r="F146" s="101">
        <f>SUM(F131:F144)</f>
        <v>51.947142250512378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>
      <c r="A147" s="1"/>
      <c r="B147" s="2"/>
      <c r="C147" s="2"/>
      <c r="D147" s="64" t="s">
        <v>27</v>
      </c>
      <c r="E147" s="2"/>
      <c r="F147" s="101">
        <f>LARGE(C131:C144,1)</f>
        <v>26.458686255421735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>
      <c r="A148" s="1"/>
      <c r="B148" s="2"/>
      <c r="C148" s="2"/>
      <c r="D148" s="64" t="s">
        <v>28</v>
      </c>
      <c r="E148" s="2"/>
      <c r="F148" s="104">
        <f>F146+F147</f>
        <v>78.40582850593411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51" spans="1:19">
      <c r="A151" s="49" t="s">
        <v>5</v>
      </c>
      <c r="B151" s="52" t="s">
        <v>62</v>
      </c>
      <c r="C151" s="2"/>
      <c r="F151" s="3"/>
      <c r="G151" s="3"/>
      <c r="H151" s="3"/>
      <c r="I151" s="3"/>
      <c r="J151" s="225"/>
      <c r="K151" s="3"/>
      <c r="L151" s="3"/>
      <c r="M151" s="3"/>
      <c r="N151" s="3"/>
      <c r="O151" s="3"/>
      <c r="P151" s="3"/>
      <c r="Q151" s="3"/>
      <c r="R151" s="3"/>
    </row>
    <row r="152" spans="1:19">
      <c r="A152" s="49"/>
      <c r="B152" s="52"/>
      <c r="C152" s="48"/>
      <c r="D152" s="226" t="s">
        <v>705</v>
      </c>
      <c r="G152" s="3"/>
      <c r="H152" s="3"/>
      <c r="I152" s="3"/>
      <c r="P152" s="3"/>
    </row>
    <row r="153" spans="1:19">
      <c r="A153" s="49" t="s">
        <v>10</v>
      </c>
      <c r="B153" s="52">
        <f>Calculadora!$J$9</f>
        <v>0.23333333333333334</v>
      </c>
      <c r="C153" s="48" t="s">
        <v>11</v>
      </c>
      <c r="P153" s="3"/>
      <c r="Q153" s="3"/>
      <c r="R153" s="3"/>
    </row>
    <row r="154" spans="1:19">
      <c r="B154" s="75"/>
      <c r="C154" s="49"/>
      <c r="F154" s="2"/>
      <c r="G154" s="47"/>
      <c r="H154" s="3"/>
      <c r="S154" s="3"/>
    </row>
    <row r="155" spans="1:19" ht="16">
      <c r="A155" s="73" t="s">
        <v>19</v>
      </c>
      <c r="B155" s="78">
        <f>IFERROR(F177/E175,"")</f>
        <v>7.2915999999999999</v>
      </c>
      <c r="C155" s="74"/>
      <c r="D155" s="74"/>
      <c r="E155" s="74"/>
      <c r="F155" s="74"/>
      <c r="G155" s="2" t="str" cm="1">
        <f t="array" ref="G155">_xlfn._xlws.FILTER(Tabela1[CONSUMO],(Calculadora!$J$9&gt;=Tabela1[FAIXA INICIAL])*(Calculadora!$J$9&lt;=Tabela1[FAIXA FINAL])*(Calculadora!$G$7=Tabela1[SEGMENTO])*($B$151=Tabela1[DISTRIBUIDORA])*("Angra dos Reis"=Tabela1[MUNICÍPIO]),"")</f>
        <v>Mensal</v>
      </c>
      <c r="H155" s="105" t="str" cm="1">
        <f t="array" ref="H155">_xlfn._xlws.FILTER(Tabela1[CONSUMO],(Calculadora!$J$9&gt;=Tabela1[FAIXA INICIAL])*(Calculadora!$G$7=Tabela1[SEGMENTO])*($B$151=Tabela1[DISTRIBUIDORA])*("Angra dos Reis"=Tabela1[MUNICÍPIO]),"")</f>
        <v>Mensal</v>
      </c>
      <c r="I155" s="93" t="s">
        <v>8</v>
      </c>
      <c r="J155" s="94"/>
      <c r="K155" s="94"/>
      <c r="L155" s="94"/>
      <c r="M155" s="94"/>
      <c r="N155" s="94"/>
      <c r="O155" s="94"/>
      <c r="P155" s="94"/>
      <c r="Q155" s="94"/>
      <c r="R155" s="95"/>
      <c r="S155" s="3"/>
    </row>
    <row r="156" spans="1:19">
      <c r="A156" s="1"/>
      <c r="B156" s="2"/>
      <c r="C156" s="2"/>
      <c r="D156" s="2"/>
      <c r="E156" s="2"/>
      <c r="F156" s="2"/>
      <c r="G156" s="2"/>
      <c r="H156" s="3"/>
      <c r="I156" s="96" t="s">
        <v>12</v>
      </c>
      <c r="J156" s="3" t="s">
        <v>9</v>
      </c>
      <c r="K156" s="3" t="s">
        <v>13</v>
      </c>
      <c r="L156" s="3" t="s">
        <v>5</v>
      </c>
      <c r="M156" s="3" t="s">
        <v>4</v>
      </c>
      <c r="N156" s="3" t="s">
        <v>14</v>
      </c>
      <c r="O156" s="3" t="s">
        <v>15</v>
      </c>
      <c r="P156" s="3" t="s">
        <v>16</v>
      </c>
      <c r="Q156" s="3" t="s">
        <v>17</v>
      </c>
      <c r="R156" s="97" t="s">
        <v>18</v>
      </c>
      <c r="S156" s="3"/>
    </row>
    <row r="157" spans="1:19">
      <c r="A157" s="1"/>
      <c r="B157" s="2" t="s">
        <v>11</v>
      </c>
      <c r="C157" s="2" t="s">
        <v>11</v>
      </c>
      <c r="D157" s="2"/>
      <c r="E157" s="2"/>
      <c r="F157" s="2"/>
      <c r="G157" s="2"/>
      <c r="H157" s="3"/>
      <c r="I157" s="96" t="str" cm="1">
        <f t="array" ref="I157:R157">_xlfn._xlws.FILTER(Tabela1[[ESTADO]:[FIXO]],($C158&gt;=Tabela1[FAIXA INICIAL])*(Calculadora!$G$7=Tabela1[SEGMENTO])*($B$151=Tabela1[DISTRIBUIDORA])*("Angra dos Reis"=Tabela1[MUNICÍPIO]),"Não foi encontrado valor para esse município e segmento com esse volume")</f>
        <v>Rio de Janeiro</v>
      </c>
      <c r="J157" s="3" t="str">
        <v>Angra dos Reis</v>
      </c>
      <c r="K157" s="3" t="str">
        <v>AGENERSA</v>
      </c>
      <c r="L157" s="3" t="str">
        <v>CEG RIO</v>
      </c>
      <c r="M157" s="3" t="str">
        <v>Residencial</v>
      </c>
      <c r="N157" s="3" t="str">
        <v>Mensal</v>
      </c>
      <c r="O157" s="3">
        <v>0</v>
      </c>
      <c r="P157" s="3">
        <v>7</v>
      </c>
      <c r="Q157" s="3">
        <v>7.2915999999999999</v>
      </c>
      <c r="R157" s="97">
        <v>0</v>
      </c>
      <c r="S157" s="3"/>
    </row>
    <row r="158" spans="1:19">
      <c r="A158" s="1"/>
      <c r="B158" s="69">
        <f>B153</f>
        <v>0.23333333333333334</v>
      </c>
      <c r="C158" s="79">
        <f>IF($D158="Mensal",Calculadora!$J$9*30,IF($D158="Semanal",Calculadora!$J$9*7,IF($D158="Faixa Única",Calculadora!$J$9*30,Calculadora!$J$9)))</f>
        <v>7</v>
      </c>
      <c r="D158" s="2" t="str" cm="1">
        <f t="array" ref="D158">IF(_xlfn._xlws.FILTER(Tabela1[CONSUMO],(Calculadora!$J$9&gt;=Tabela1[FAIXA INICIAL])*(Calculadora!$J$9&lt;=Tabela1[FAIXA FINAL])*(Calculadora!$G$7=Tabela1[SEGMENTO])*($B151=Tabela1[DISTRIBUIDORA])*("Angra dos Reis" = Tabela1[MUNICÍPIO]),"")="", H155,G155)</f>
        <v>Mensal</v>
      </c>
      <c r="E158" s="2"/>
      <c r="F158" s="2"/>
      <c r="G158" s="2"/>
      <c r="H158" s="3"/>
      <c r="I158" s="96"/>
      <c r="J158" s="3"/>
      <c r="K158" s="3"/>
      <c r="L158" s="3"/>
      <c r="M158" s="3"/>
      <c r="N158" s="3"/>
      <c r="O158" s="3"/>
      <c r="P158" s="3"/>
      <c r="Q158" s="3"/>
      <c r="R158" s="97"/>
      <c r="S158" s="3"/>
    </row>
    <row r="159" spans="1:19" ht="28">
      <c r="A159" s="109" t="s">
        <v>51</v>
      </c>
      <c r="B159" s="110"/>
      <c r="C159" s="4" t="s">
        <v>22</v>
      </c>
      <c r="D159" s="4" t="s">
        <v>23</v>
      </c>
      <c r="E159" s="4" t="s">
        <v>24</v>
      </c>
      <c r="F159" s="107" t="s">
        <v>52</v>
      </c>
      <c r="G159" s="66"/>
      <c r="H159" s="3"/>
      <c r="I159" s="96"/>
      <c r="J159" s="3"/>
      <c r="K159" s="3"/>
      <c r="L159" s="3"/>
      <c r="M159" s="3"/>
      <c r="N159" s="3"/>
      <c r="O159" s="3"/>
      <c r="P159" s="3"/>
      <c r="Q159" s="3"/>
      <c r="R159" s="97"/>
      <c r="S159" s="3"/>
    </row>
    <row r="160" spans="1:19">
      <c r="A160" s="1">
        <f t="shared" ref="A160:A173" si="27">O157</f>
        <v>0</v>
      </c>
      <c r="B160" s="77">
        <f t="shared" ref="B160:B173" si="28">P157</f>
        <v>7</v>
      </c>
      <c r="C160" s="68">
        <f>R157</f>
        <v>0</v>
      </c>
      <c r="D160" s="68">
        <f>Q157</f>
        <v>7.2915999999999999</v>
      </c>
      <c r="E160" s="53">
        <f>IF(C12&lt;=7,7,IF($D$158="Faixa Única",$C$158,IF(B160&gt;C158,C158,B160-A160)))</f>
        <v>7</v>
      </c>
      <c r="F160" s="72">
        <f>(D160*E160)</f>
        <v>51.041199999999996</v>
      </c>
      <c r="G160" s="67"/>
      <c r="H160" s="3"/>
      <c r="I160" s="96"/>
      <c r="J160" s="3"/>
      <c r="K160" s="3"/>
      <c r="L160" s="3"/>
      <c r="M160" s="3"/>
      <c r="N160" s="3"/>
      <c r="O160" s="3"/>
      <c r="P160" s="3"/>
      <c r="Q160" s="3"/>
      <c r="R160" s="97"/>
      <c r="S160" s="3"/>
    </row>
    <row r="161" spans="1:19">
      <c r="A161" s="1">
        <f t="shared" si="27"/>
        <v>0</v>
      </c>
      <c r="B161" s="77">
        <f t="shared" si="28"/>
        <v>0</v>
      </c>
      <c r="C161" s="68">
        <f>R158</f>
        <v>0</v>
      </c>
      <c r="D161" s="68">
        <f>Q158</f>
        <v>0</v>
      </c>
      <c r="E161" s="53">
        <f>IF($C$158&lt;=7,0,IF($D$158&lt;&gt;"Faixa Única",IF($C$158&lt;&gt;"",IF(SUM(E160,B161)&gt;=$C$158,$C$158-(E160),IF(B161=0,$C$158-SUM(E160),B161-A161)),"0"),"0"))</f>
        <v>0</v>
      </c>
      <c r="F161" s="72">
        <f>(D161*E161)</f>
        <v>0</v>
      </c>
      <c r="G161" s="67"/>
      <c r="H161" s="3"/>
      <c r="I161" s="96"/>
      <c r="J161" s="3"/>
      <c r="K161" s="3"/>
      <c r="L161" s="3"/>
      <c r="M161" s="3"/>
      <c r="N161" s="3"/>
      <c r="O161" s="3"/>
      <c r="P161" s="3"/>
      <c r="Q161" s="3"/>
      <c r="R161" s="97"/>
      <c r="S161" s="3"/>
    </row>
    <row r="162" spans="1:19">
      <c r="A162" s="1">
        <f t="shared" si="27"/>
        <v>0</v>
      </c>
      <c r="B162" s="77">
        <f t="shared" si="28"/>
        <v>0</v>
      </c>
      <c r="C162" s="68">
        <f>R159</f>
        <v>0</v>
      </c>
      <c r="D162" s="68">
        <f>Q159</f>
        <v>0</v>
      </c>
      <c r="E162" s="53">
        <f>IF($C$158&lt;=7,0,IF($D$158&lt;&gt;"Faixa Única",IF($C$158&lt;&gt;"",IF(SUM(E161,B162)&gt;=$C$158,$C$158-SUM($E$160:E161),IF(B162=0,$C$158-SUM($E$160:E161),B162-A162)),"0"),"0"))</f>
        <v>0</v>
      </c>
      <c r="F162" s="72">
        <f>(D162*E162)</f>
        <v>0</v>
      </c>
      <c r="G162" s="2"/>
      <c r="H162" s="3"/>
      <c r="I162" s="96"/>
      <c r="J162" s="3"/>
      <c r="K162" s="3"/>
      <c r="L162" s="3"/>
      <c r="M162" s="3"/>
      <c r="N162" s="3"/>
      <c r="O162" s="3"/>
      <c r="P162" s="3"/>
      <c r="Q162" s="3"/>
      <c r="R162" s="97"/>
      <c r="S162" s="3"/>
    </row>
    <row r="163" spans="1:19">
      <c r="A163" s="1">
        <f t="shared" si="27"/>
        <v>0</v>
      </c>
      <c r="B163" s="77">
        <f t="shared" si="28"/>
        <v>0</v>
      </c>
      <c r="C163" s="68">
        <f t="shared" ref="C163:C173" si="29">R160</f>
        <v>0</v>
      </c>
      <c r="D163" s="68">
        <f>Q160</f>
        <v>0</v>
      </c>
      <c r="E163" s="53">
        <f>IF($C$158&lt;=7,0,IF($D$158&lt;&gt;"Faixa Única",IF($C$158&lt;&gt;"",IF(SUM(E162,B163)&gt;=$C$158,$C$158-SUM($E$160:E162),IF(B163=0,$C$158-SUM($E$160:E162),B163-A163)),"0"),"0"))</f>
        <v>0</v>
      </c>
      <c r="F163" s="72">
        <f t="shared" ref="F163:F173" si="30">(D163*E163)</f>
        <v>0</v>
      </c>
      <c r="G163" s="67"/>
      <c r="H163" s="3"/>
      <c r="I163" s="96"/>
      <c r="J163" s="3"/>
      <c r="K163" s="3"/>
      <c r="L163" s="3"/>
      <c r="M163" s="3"/>
      <c r="N163" s="3"/>
      <c r="O163" s="3"/>
      <c r="P163" s="3"/>
      <c r="Q163" s="3"/>
      <c r="R163" s="97"/>
      <c r="S163" s="3"/>
    </row>
    <row r="164" spans="1:19">
      <c r="A164" s="1">
        <f t="shared" si="27"/>
        <v>0</v>
      </c>
      <c r="B164" s="77">
        <f t="shared" si="28"/>
        <v>0</v>
      </c>
      <c r="C164" s="68">
        <f t="shared" si="29"/>
        <v>0</v>
      </c>
      <c r="D164" s="68">
        <f>Q161</f>
        <v>0</v>
      </c>
      <c r="E164" s="53">
        <f>IF($C$158&lt;=7,0,IF($D$158&lt;&gt;"Faixa Única",IF($C$158&lt;&gt;"",IF(SUM(E163,B164)&gt;=$C$158,$C$158-SUM($E$160:E163),IF(B164=0,$C$158-SUM($E$160:E163),B164-A164)),"0"),"0"))</f>
        <v>0</v>
      </c>
      <c r="F164" s="72">
        <f t="shared" si="30"/>
        <v>0</v>
      </c>
      <c r="G164" s="67"/>
      <c r="H164" s="3"/>
      <c r="I164" s="96"/>
      <c r="J164" s="3"/>
      <c r="K164" s="3"/>
      <c r="L164" s="3"/>
      <c r="M164" s="3"/>
      <c r="N164" s="3"/>
      <c r="O164" s="3"/>
      <c r="P164" s="3"/>
      <c r="Q164" s="3"/>
      <c r="R164" s="97"/>
      <c r="S164" s="3"/>
    </row>
    <row r="165" spans="1:19">
      <c r="A165" s="1">
        <f t="shared" si="27"/>
        <v>0</v>
      </c>
      <c r="B165" s="77">
        <f t="shared" si="28"/>
        <v>0</v>
      </c>
      <c r="C165" s="68">
        <f t="shared" si="29"/>
        <v>0</v>
      </c>
      <c r="D165" s="68">
        <f t="shared" ref="D165:D173" si="31">Q162</f>
        <v>0</v>
      </c>
      <c r="E165" s="53">
        <f>IF($C$158&lt;=7,0,IF($D$158&lt;&gt;"Faixa Única",IF($C$158&lt;&gt;"",IF(SUM(E164,B165)&gt;=$C$158,$C$158-SUM($E$160:E164),IF(B165=0,$C$158-SUM($E$160:E164),B165-A165)),"0"),"0"))</f>
        <v>0</v>
      </c>
      <c r="F165" s="72">
        <f t="shared" si="30"/>
        <v>0</v>
      </c>
      <c r="G165" s="67"/>
      <c r="H165" s="3"/>
      <c r="I165" s="96"/>
      <c r="J165" s="3"/>
      <c r="K165" s="3"/>
      <c r="L165" s="3"/>
      <c r="M165" s="3"/>
      <c r="N165" s="3"/>
      <c r="O165" s="3"/>
      <c r="P165" s="3"/>
      <c r="Q165" s="3"/>
      <c r="R165" s="97"/>
      <c r="S165" s="3"/>
    </row>
    <row r="166" spans="1:19">
      <c r="A166" s="1">
        <f t="shared" si="27"/>
        <v>0</v>
      </c>
      <c r="B166" s="77">
        <f t="shared" si="28"/>
        <v>0</v>
      </c>
      <c r="C166" s="68">
        <f t="shared" si="29"/>
        <v>0</v>
      </c>
      <c r="D166" s="68">
        <f t="shared" si="31"/>
        <v>0</v>
      </c>
      <c r="E166" s="53">
        <f>IF($C$158&lt;=7,0,IF($D$158&lt;&gt;"Faixa Única",IF($C$158&lt;&gt;"",IF(SUM(E165,B166)&gt;=$C$158,$C$158-SUM($E$160:E165),IF(B166=0,$C$158-SUM($E$160:E165),B166-A166)),"0"),"0"))</f>
        <v>0</v>
      </c>
      <c r="F166" s="72">
        <f t="shared" si="30"/>
        <v>0</v>
      </c>
      <c r="G166" s="67"/>
      <c r="H166" s="3"/>
      <c r="I166" s="96"/>
      <c r="J166" s="3"/>
      <c r="K166" s="3"/>
      <c r="L166" s="3"/>
      <c r="M166" s="3"/>
      <c r="N166" s="3"/>
      <c r="O166" s="3"/>
      <c r="P166" s="3"/>
      <c r="Q166" s="3"/>
      <c r="R166" s="97"/>
      <c r="S166" s="3"/>
    </row>
    <row r="167" spans="1:19">
      <c r="A167" s="1">
        <f t="shared" si="27"/>
        <v>0</v>
      </c>
      <c r="B167" s="77">
        <f t="shared" si="28"/>
        <v>0</v>
      </c>
      <c r="C167" s="68">
        <f t="shared" si="29"/>
        <v>0</v>
      </c>
      <c r="D167" s="68">
        <f t="shared" si="31"/>
        <v>0</v>
      </c>
      <c r="E167" s="53">
        <f>IF($C$158&lt;=7,0,IF($D$158&lt;&gt;"Faixa Única",IF($C$158&lt;&gt;"",IF(SUM(E166,B167)&gt;=$C$158,$C$158-SUM($E$160:E166),IF(B167=0,$C$158-SUM($E$160:E166),B167-A167)),"0"),"0"))</f>
        <v>0</v>
      </c>
      <c r="F167" s="72">
        <f t="shared" si="30"/>
        <v>0</v>
      </c>
      <c r="G167" s="67"/>
      <c r="H167" s="3"/>
      <c r="I167" s="96"/>
      <c r="J167" s="3"/>
      <c r="K167" s="3"/>
      <c r="L167" s="3"/>
      <c r="M167" s="3"/>
      <c r="N167" s="3"/>
      <c r="O167" s="3"/>
      <c r="P167" s="3"/>
      <c r="Q167" s="3"/>
      <c r="R167" s="97"/>
      <c r="S167" s="3"/>
    </row>
    <row r="168" spans="1:19">
      <c r="A168" s="1">
        <f t="shared" si="27"/>
        <v>0</v>
      </c>
      <c r="B168" s="77">
        <f t="shared" si="28"/>
        <v>0</v>
      </c>
      <c r="C168" s="68">
        <f t="shared" si="29"/>
        <v>0</v>
      </c>
      <c r="D168" s="68">
        <f t="shared" si="31"/>
        <v>0</v>
      </c>
      <c r="E168" s="53">
        <f>IF($C$158&lt;=7,0,IF($D$158&lt;&gt;"Faixa Única",IF($C$158&lt;&gt;"",IF(SUM(E167,B168)&gt;=$C$158,$C$158-SUM($E$160:E167),IF(B168=0,$C$158-SUM($E$160:E167),B168-A168)),"0"),"0"))</f>
        <v>0</v>
      </c>
      <c r="F168" s="72">
        <f t="shared" si="30"/>
        <v>0</v>
      </c>
      <c r="G168" s="67"/>
      <c r="H168" s="3"/>
      <c r="I168" s="96"/>
      <c r="J168" s="3"/>
      <c r="K168" s="3"/>
      <c r="L168" s="3"/>
      <c r="M168" s="3"/>
      <c r="N168" s="3"/>
      <c r="O168" s="3"/>
      <c r="P168" s="3"/>
      <c r="Q168" s="3"/>
      <c r="R168" s="97"/>
      <c r="S168" s="3"/>
    </row>
    <row r="169" spans="1:19">
      <c r="A169" s="1">
        <f t="shared" si="27"/>
        <v>0</v>
      </c>
      <c r="B169" s="77">
        <f t="shared" si="28"/>
        <v>0</v>
      </c>
      <c r="C169" s="68">
        <f t="shared" si="29"/>
        <v>0</v>
      </c>
      <c r="D169" s="68">
        <f t="shared" si="31"/>
        <v>0</v>
      </c>
      <c r="E169" s="53">
        <f>IF($C$158&lt;=7,0,IF($D$158&lt;&gt;"Faixa Única",IF($C$158&lt;&gt;"",IF(SUM(E168,B169)&gt;=$C$158,$C$158-SUM($E$160:E168),IF(B169=0,$C$158-SUM($E$160:E168),B169-A169)),"0"),"0"))</f>
        <v>0</v>
      </c>
      <c r="F169" s="72">
        <f t="shared" si="30"/>
        <v>0</v>
      </c>
      <c r="G169" s="67"/>
      <c r="H169" s="3"/>
      <c r="I169" s="96"/>
      <c r="J169" s="3"/>
      <c r="K169" s="3"/>
      <c r="L169" s="3"/>
      <c r="M169" s="3"/>
      <c r="N169" s="3"/>
      <c r="O169" s="3"/>
      <c r="P169" s="3"/>
      <c r="Q169" s="3"/>
      <c r="R169" s="97"/>
      <c r="S169" s="3"/>
    </row>
    <row r="170" spans="1:19">
      <c r="A170" s="1">
        <f t="shared" si="27"/>
        <v>0</v>
      </c>
      <c r="B170" s="77">
        <f t="shared" si="28"/>
        <v>0</v>
      </c>
      <c r="C170" s="68">
        <f t="shared" si="29"/>
        <v>0</v>
      </c>
      <c r="D170" s="68">
        <f t="shared" si="31"/>
        <v>0</v>
      </c>
      <c r="E170" s="53">
        <f>IF($C$158&lt;=7,0,IF($D$158&lt;&gt;"Faixa Única",IF($C$158&lt;&gt;"",IF(SUM(E169,B170)&gt;=$C$158,$C$158-SUM($E$160:E169),IF(B170=0,$C$158-SUM($E$160:E169),B170-A170)),"0"),"0"))</f>
        <v>0</v>
      </c>
      <c r="F170" s="72">
        <f t="shared" si="30"/>
        <v>0</v>
      </c>
      <c r="G170" s="67"/>
      <c r="H170" s="3"/>
      <c r="I170" s="96"/>
      <c r="J170" s="3"/>
      <c r="K170" s="3"/>
      <c r="L170" s="3"/>
      <c r="M170" s="3"/>
      <c r="N170" s="3"/>
      <c r="O170" s="3"/>
      <c r="P170" s="3"/>
      <c r="Q170" s="3"/>
      <c r="R170" s="97"/>
      <c r="S170" s="3"/>
    </row>
    <row r="171" spans="1:19">
      <c r="A171" s="1">
        <f t="shared" si="27"/>
        <v>0</v>
      </c>
      <c r="B171" s="77">
        <f t="shared" si="28"/>
        <v>0</v>
      </c>
      <c r="C171" s="68">
        <f t="shared" si="29"/>
        <v>0</v>
      </c>
      <c r="D171" s="68">
        <f t="shared" si="31"/>
        <v>0</v>
      </c>
      <c r="E171" s="53">
        <f>IF($C$158&lt;=7,0,IF($D$158&lt;&gt;"Faixa Única",IF($C$158&lt;&gt;"",IF(SUM(E170,B171)&gt;=$C$158,$C$158-SUM($E$160:E170),IF(B171=0,$C$158-SUM($E$160:E170),B171-A171)),"0"),"0"))</f>
        <v>0</v>
      </c>
      <c r="F171" s="72">
        <f t="shared" si="30"/>
        <v>0</v>
      </c>
      <c r="G171" s="67"/>
      <c r="H171" s="3"/>
      <c r="I171" s="96"/>
      <c r="J171" s="102"/>
      <c r="K171" s="3"/>
      <c r="L171" s="3"/>
      <c r="M171" s="3"/>
      <c r="N171" s="3"/>
      <c r="O171" s="3"/>
      <c r="P171" s="3"/>
      <c r="Q171" s="3"/>
      <c r="R171" s="97"/>
      <c r="S171" s="3"/>
    </row>
    <row r="172" spans="1:19">
      <c r="A172" s="1">
        <f t="shared" si="27"/>
        <v>0</v>
      </c>
      <c r="B172" s="77">
        <f t="shared" si="28"/>
        <v>0</v>
      </c>
      <c r="C172" s="68">
        <f t="shared" si="29"/>
        <v>0</v>
      </c>
      <c r="D172" s="68">
        <f t="shared" si="31"/>
        <v>0</v>
      </c>
      <c r="E172" s="53">
        <f>IF($C$158&lt;=7,0,IF($D$158&lt;&gt;"Faixa Única",IF($C$158&lt;&gt;"",IF(SUM(E171,B172)&gt;=$C$158,$C$158-SUM($E$160:E171),IF(B172=0,$C$158-SUM($E$160:E171),B172-A172)),"0"),"0"))</f>
        <v>0</v>
      </c>
      <c r="F172" s="72">
        <f t="shared" si="30"/>
        <v>0</v>
      </c>
      <c r="G172" s="67"/>
      <c r="H172" s="3"/>
      <c r="I172" s="98"/>
      <c r="J172" s="92"/>
      <c r="K172" s="92"/>
      <c r="L172" s="92"/>
      <c r="M172" s="92"/>
      <c r="N172" s="92"/>
      <c r="O172" s="92"/>
      <c r="P172" s="92"/>
      <c r="Q172" s="92"/>
      <c r="R172" s="99"/>
      <c r="S172" s="3"/>
    </row>
    <row r="173" spans="1:19">
      <c r="A173" s="1">
        <f t="shared" si="27"/>
        <v>0</v>
      </c>
      <c r="B173" s="77">
        <f t="shared" si="28"/>
        <v>0</v>
      </c>
      <c r="C173" s="68">
        <f t="shared" si="29"/>
        <v>0</v>
      </c>
      <c r="D173" s="68">
        <f t="shared" si="31"/>
        <v>0</v>
      </c>
      <c r="E173" s="53">
        <f>IF($C$158&lt;=7,0,IF($D$158&lt;&gt;"Faixa Única",IF($C$158&lt;&gt;"",IF(SUM(E172,B173)&gt;=$C$158,$C$158-SUM($E$160:E172),IF(B173=0,$C$158-SUM($E$160:E172),B173-A173)),"0"),"0"))</f>
        <v>0</v>
      </c>
      <c r="F173" s="72">
        <f t="shared" si="30"/>
        <v>0</v>
      </c>
      <c r="G173" s="67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>
      <c r="A175" s="3"/>
      <c r="B175" s="70"/>
      <c r="C175" s="71"/>
      <c r="D175" s="64" t="s">
        <v>26</v>
      </c>
      <c r="E175" s="53">
        <f>SUM(E160:E173)</f>
        <v>7</v>
      </c>
      <c r="F175" s="101">
        <f>SUM(F160:F173)</f>
        <v>51.041199999999996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>
      <c r="A176" s="1"/>
      <c r="B176" s="2"/>
      <c r="C176" s="2"/>
      <c r="D176" s="64" t="s">
        <v>27</v>
      </c>
      <c r="E176" s="2"/>
      <c r="F176" s="101">
        <f>LARGE(C160:C173,1)</f>
        <v>0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>
      <c r="A177" s="1"/>
      <c r="B177" s="2"/>
      <c r="C177" s="2"/>
      <c r="D177" s="64" t="s">
        <v>28</v>
      </c>
      <c r="E177" s="2"/>
      <c r="F177" s="104">
        <f>F175+F176</f>
        <v>51.041199999999996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80" spans="1:19">
      <c r="A180" s="49" t="s">
        <v>5</v>
      </c>
      <c r="B180" s="52" t="s">
        <v>63</v>
      </c>
      <c r="C180" s="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spans="1:19">
      <c r="A181" s="49"/>
      <c r="B181" s="52"/>
      <c r="C181" s="48"/>
      <c r="G181" s="3"/>
      <c r="H181" s="3"/>
      <c r="I181" s="3"/>
      <c r="P181" s="3"/>
    </row>
    <row r="182" spans="1:19">
      <c r="A182" s="49" t="s">
        <v>10</v>
      </c>
      <c r="B182" s="52">
        <f>Calculadora!$J$9</f>
        <v>0.23333333333333334</v>
      </c>
      <c r="C182" s="48" t="s">
        <v>11</v>
      </c>
      <c r="P182" s="3"/>
      <c r="Q182" s="3"/>
      <c r="R182" s="3"/>
    </row>
    <row r="183" spans="1:19">
      <c r="B183" s="75"/>
      <c r="C183" s="49"/>
      <c r="F183" s="2"/>
      <c r="G183" s="47"/>
      <c r="H183" s="3"/>
      <c r="S183" s="3"/>
    </row>
    <row r="184" spans="1:19" ht="16">
      <c r="A184" s="73" t="s">
        <v>19</v>
      </c>
      <c r="B184" s="78">
        <f>IFERROR(F206/E204,"")</f>
        <v>7.484285714285714</v>
      </c>
      <c r="C184" s="74"/>
      <c r="D184" s="74"/>
      <c r="E184" s="74"/>
      <c r="F184" s="74"/>
      <c r="G184" s="2" t="str" cm="1">
        <f t="array" ref="G184">_xlfn._xlws.FILTER(Tabela1[CONSUMO],(Calculadora!$J$9&gt;=Tabela1[FAIXA INICIAL])*(Calculadora!$J$9&lt;=Tabela1[FAIXA FINAL])*(Calculadora!$G$7=Tabela1[SEGMENTO])*($B$180=Tabela1[DISTRIBUIDORA]),"")</f>
        <v>Mensal</v>
      </c>
      <c r="H184" s="105" t="str" cm="1">
        <f t="array" ref="H184">_xlfn._xlws.FILTER(Tabela1[CONSUMO],(Calculadora!$J$9&gt;=Tabela1[FAIXA INICIAL])*(Calculadora!$G$7=Tabela1[SEGMENTO])*($B$180=Tabela1[DISTRIBUIDORA]),"")</f>
        <v>Mensal</v>
      </c>
      <c r="I184" s="93" t="s">
        <v>8</v>
      </c>
      <c r="J184" s="94"/>
      <c r="K184" s="94"/>
      <c r="L184" s="94"/>
      <c r="M184" s="94"/>
      <c r="N184" s="94"/>
      <c r="O184" s="94"/>
      <c r="P184" s="94"/>
      <c r="Q184" s="94"/>
      <c r="R184" s="95"/>
      <c r="S184" s="3"/>
    </row>
    <row r="185" spans="1:19">
      <c r="A185" s="1"/>
      <c r="B185" s="2"/>
      <c r="C185" s="2"/>
      <c r="D185" s="2"/>
      <c r="E185" s="2"/>
      <c r="F185" s="2"/>
      <c r="G185" s="2"/>
      <c r="H185" s="3"/>
      <c r="I185" s="96" t="s">
        <v>12</v>
      </c>
      <c r="J185" s="3" t="s">
        <v>9</v>
      </c>
      <c r="K185" s="3" t="s">
        <v>13</v>
      </c>
      <c r="L185" s="3" t="s">
        <v>5</v>
      </c>
      <c r="M185" s="3" t="s">
        <v>4</v>
      </c>
      <c r="N185" s="3" t="s">
        <v>14</v>
      </c>
      <c r="O185" s="3" t="s">
        <v>15</v>
      </c>
      <c r="P185" s="3" t="s">
        <v>16</v>
      </c>
      <c r="Q185" s="3" t="s">
        <v>17</v>
      </c>
      <c r="R185" s="97" t="s">
        <v>18</v>
      </c>
      <c r="S185" s="3"/>
    </row>
    <row r="186" spans="1:19">
      <c r="A186" s="1"/>
      <c r="B186" s="2" t="s">
        <v>11</v>
      </c>
      <c r="C186" s="2" t="s">
        <v>11</v>
      </c>
      <c r="D186" s="2"/>
      <c r="E186" s="2"/>
      <c r="F186" s="2"/>
      <c r="G186" s="2"/>
      <c r="H186" s="3"/>
      <c r="I186" s="96" t="str" cm="1">
        <f t="array" ref="I186:R186">_xlfn._xlws.FILTER(Tabela1[[ESTADO]:[FIXO]],($C187&gt;=Tabela1[FAIXA INICIAL])*(Calculadora!$G$7=Tabela1[SEGMENTO])*($B$180=Tabela1[DISTRIBUIDORA]),"Não foi encontrado valor para esse município e segmento com esse volume")</f>
        <v>Espírito Santo</v>
      </c>
      <c r="J186" s="3">
        <v>0</v>
      </c>
      <c r="K186" s="3" t="str">
        <v>ARSP</v>
      </c>
      <c r="L186" s="3" t="str">
        <v>ESGÁS</v>
      </c>
      <c r="M186" s="3" t="str">
        <v>Residencial</v>
      </c>
      <c r="N186" s="3" t="str">
        <v>Mensal</v>
      </c>
      <c r="O186" s="3">
        <v>0</v>
      </c>
      <c r="P186" s="3">
        <v>8</v>
      </c>
      <c r="Q186" s="3">
        <v>0</v>
      </c>
      <c r="R186" s="97">
        <v>52.39</v>
      </c>
      <c r="S186" s="3"/>
    </row>
    <row r="187" spans="1:19">
      <c r="A187" s="1"/>
      <c r="B187" s="69">
        <f>B182</f>
        <v>0.23333333333333334</v>
      </c>
      <c r="C187" s="79">
        <f>IF($D187="Mensal",Calculadora!$J$9*30,IF($D187="Semanal",Calculadora!$J$9*7,IF($D187="Faixa Única",Calculadora!$J$9*30,Calculadora!$J$9)))</f>
        <v>7</v>
      </c>
      <c r="D187" s="2" t="str" cm="1">
        <f t="array" ref="D187">IF(_xlfn._xlws.FILTER(Tabela1[CONSUMO],(Calculadora!$J$9&gt;=Tabela1[FAIXA INICIAL])*(Calculadora!$J$9&lt;=Tabela1[FAIXA FINAL])*(Calculadora!$G$7=Tabela1[SEGMENTO])*($B180=Tabela1[DISTRIBUIDORA]),"")="", H184,G184)</f>
        <v>Mensal</v>
      </c>
      <c r="E187" s="2"/>
      <c r="F187" s="2"/>
      <c r="G187" s="2"/>
      <c r="H187" s="3"/>
      <c r="I187" s="96"/>
      <c r="J187" s="3"/>
      <c r="K187" s="3"/>
      <c r="L187" s="3"/>
      <c r="M187" s="3"/>
      <c r="N187" s="3"/>
      <c r="O187" s="3"/>
      <c r="P187" s="3"/>
      <c r="Q187" s="3"/>
      <c r="R187" s="97"/>
      <c r="S187" s="3"/>
    </row>
    <row r="188" spans="1:19" ht="28">
      <c r="A188" s="109" t="s">
        <v>51</v>
      </c>
      <c r="B188" s="110"/>
      <c r="C188" s="4" t="s">
        <v>22</v>
      </c>
      <c r="D188" s="4" t="s">
        <v>23</v>
      </c>
      <c r="E188" s="4" t="s">
        <v>24</v>
      </c>
      <c r="F188" s="107" t="s">
        <v>52</v>
      </c>
      <c r="G188" s="66"/>
      <c r="H188" s="3"/>
      <c r="I188" s="96"/>
      <c r="J188" s="3"/>
      <c r="K188" s="3"/>
      <c r="L188" s="3"/>
      <c r="M188" s="3"/>
      <c r="N188" s="3"/>
      <c r="O188" s="3"/>
      <c r="P188" s="3"/>
      <c r="Q188" s="3"/>
      <c r="R188" s="97"/>
      <c r="S188" s="3"/>
    </row>
    <row r="189" spans="1:19">
      <c r="A189" s="1">
        <f t="shared" ref="A189:A202" si="32">O186</f>
        <v>0</v>
      </c>
      <c r="B189" s="77">
        <f t="shared" ref="B189:B202" si="33">P186</f>
        <v>8</v>
      </c>
      <c r="C189" s="68">
        <f>R186</f>
        <v>52.39</v>
      </c>
      <c r="D189" s="68">
        <f>Q186</f>
        <v>0</v>
      </c>
      <c r="E189" s="53">
        <f>IF($D$187="Faixa Única",$C$187,IF(B189&gt;C187,C187,B189-A189))</f>
        <v>7</v>
      </c>
      <c r="F189" s="72">
        <f>(D189*E189)</f>
        <v>0</v>
      </c>
      <c r="G189" s="67"/>
      <c r="H189" s="3"/>
      <c r="I189" s="96"/>
      <c r="J189" s="3"/>
      <c r="K189" s="3"/>
      <c r="L189" s="3"/>
      <c r="M189" s="3"/>
      <c r="N189" s="3"/>
      <c r="O189" s="3"/>
      <c r="P189" s="3"/>
      <c r="Q189" s="3"/>
      <c r="R189" s="97"/>
      <c r="S189" s="3"/>
    </row>
    <row r="190" spans="1:19">
      <c r="A190" s="1">
        <f t="shared" si="32"/>
        <v>0</v>
      </c>
      <c r="B190" s="77">
        <f t="shared" si="33"/>
        <v>0</v>
      </c>
      <c r="C190" s="68">
        <f>R187</f>
        <v>0</v>
      </c>
      <c r="D190" s="68">
        <f>Q187</f>
        <v>0</v>
      </c>
      <c r="E190" s="53">
        <f>IF($D$187&lt;&gt;"Faixa Única",IF($C$187&lt;&gt;"",IF(SUM(E189,B190)&gt;=$C$187,$C$187-(E189),IF(B190=0,$C$187-SUM(E189),B190-A190)),"0"),"0")</f>
        <v>0</v>
      </c>
      <c r="F190" s="72">
        <f>(D190*E190)</f>
        <v>0</v>
      </c>
      <c r="G190" s="67"/>
      <c r="H190" s="3"/>
      <c r="I190" s="96"/>
      <c r="J190" s="3"/>
      <c r="K190" s="3"/>
      <c r="L190" s="3"/>
      <c r="M190" s="3"/>
      <c r="N190" s="3"/>
      <c r="O190" s="3"/>
      <c r="P190" s="3"/>
      <c r="Q190" s="3"/>
      <c r="R190" s="97"/>
      <c r="S190" s="3"/>
    </row>
    <row r="191" spans="1:19">
      <c r="A191" s="1">
        <f t="shared" si="32"/>
        <v>0</v>
      </c>
      <c r="B191" s="77">
        <f t="shared" si="33"/>
        <v>0</v>
      </c>
      <c r="C191" s="68">
        <f>R188</f>
        <v>0</v>
      </c>
      <c r="D191" s="68">
        <f>Q188</f>
        <v>0</v>
      </c>
      <c r="E191" s="53">
        <f>IF($D$187&lt;&gt;"Faixa Única",IF($C$187&lt;&gt;"",IF(SUM(E190,B191)&gt;=$C$187,$C$187-SUM($E$189:E190),IF(B191=0,$C$187-SUM($E$189:E190),B191-A191)),"0"),"0")</f>
        <v>0</v>
      </c>
      <c r="F191" s="72">
        <f>(D191*E191)</f>
        <v>0</v>
      </c>
      <c r="G191" s="2"/>
      <c r="H191" s="3"/>
      <c r="I191" s="96"/>
      <c r="J191" s="3"/>
      <c r="K191" s="3"/>
      <c r="L191" s="3"/>
      <c r="M191" s="3"/>
      <c r="N191" s="3"/>
      <c r="O191" s="3"/>
      <c r="P191" s="3"/>
      <c r="Q191" s="3"/>
      <c r="R191" s="97"/>
      <c r="S191" s="3"/>
    </row>
    <row r="192" spans="1:19">
      <c r="A192" s="1">
        <f t="shared" si="32"/>
        <v>0</v>
      </c>
      <c r="B192" s="77">
        <f t="shared" si="33"/>
        <v>0</v>
      </c>
      <c r="C192" s="68">
        <f t="shared" ref="C192:C202" si="34">R189</f>
        <v>0</v>
      </c>
      <c r="D192" s="68">
        <f>Q189</f>
        <v>0</v>
      </c>
      <c r="E192" s="53">
        <f>IF($D$187&lt;&gt;"Faixa Única",IF($C$187&lt;&gt;"",IF(SUM(E191,B192)&gt;=$C$187,$C$187-SUM($E$189:E191),IF(B192=0,$C$187-SUM($E$189:E191),B192-A192)),"0"),"0")</f>
        <v>0</v>
      </c>
      <c r="F192" s="72">
        <f t="shared" ref="F192:F202" si="35">(D192*E192)</f>
        <v>0</v>
      </c>
      <c r="G192" s="67"/>
      <c r="H192" s="3"/>
      <c r="I192" s="96"/>
      <c r="J192" s="3"/>
      <c r="K192" s="3"/>
      <c r="L192" s="3"/>
      <c r="M192" s="3"/>
      <c r="N192" s="3"/>
      <c r="O192" s="3"/>
      <c r="P192" s="3"/>
      <c r="Q192" s="3"/>
      <c r="R192" s="97"/>
      <c r="S192" s="3"/>
    </row>
    <row r="193" spans="1:19">
      <c r="A193" s="1">
        <f t="shared" si="32"/>
        <v>0</v>
      </c>
      <c r="B193" s="77">
        <f t="shared" si="33"/>
        <v>0</v>
      </c>
      <c r="C193" s="68">
        <f t="shared" si="34"/>
        <v>0</v>
      </c>
      <c r="D193" s="68">
        <f>Q190</f>
        <v>0</v>
      </c>
      <c r="E193" s="53">
        <f>IF($D$187&lt;&gt;"Faixa Única",IF($C$187&lt;&gt;"",IF(SUM(E192,B193)&gt;=$C$187,$C$187-SUM($E$189:E192),IF(B193=0,$C$187-SUM($E$189:E192),B193-A193)),"0"),"0")</f>
        <v>0</v>
      </c>
      <c r="F193" s="72">
        <f t="shared" si="35"/>
        <v>0</v>
      </c>
      <c r="G193" s="67"/>
      <c r="H193" s="3"/>
      <c r="I193" s="96"/>
      <c r="J193" s="3"/>
      <c r="K193" s="3"/>
      <c r="L193" s="3"/>
      <c r="M193" s="3"/>
      <c r="N193" s="3"/>
      <c r="O193" s="3"/>
      <c r="P193" s="3"/>
      <c r="Q193" s="3"/>
      <c r="R193" s="97"/>
      <c r="S193" s="3"/>
    </row>
    <row r="194" spans="1:19">
      <c r="A194" s="1">
        <f t="shared" si="32"/>
        <v>0</v>
      </c>
      <c r="B194" s="77">
        <f t="shared" si="33"/>
        <v>0</v>
      </c>
      <c r="C194" s="68">
        <f t="shared" si="34"/>
        <v>0</v>
      </c>
      <c r="D194" s="68">
        <f t="shared" ref="D194:D202" si="36">Q191</f>
        <v>0</v>
      </c>
      <c r="E194" s="53">
        <f>IF($D$187&lt;&gt;"Faixa Única",IF($C$187&lt;&gt;"",IF(SUM(E193,B194)&gt;=$C$187,$C$187-SUM($E$189:E193),IF(B194=0,$C$187-SUM($E$189:E193),B194-A194)),"0"),"0")</f>
        <v>0</v>
      </c>
      <c r="F194" s="72">
        <f t="shared" si="35"/>
        <v>0</v>
      </c>
      <c r="G194" s="67"/>
      <c r="H194" s="3"/>
      <c r="I194" s="96"/>
      <c r="J194" s="3"/>
      <c r="K194" s="3"/>
      <c r="L194" s="3"/>
      <c r="M194" s="3"/>
      <c r="N194" s="3"/>
      <c r="O194" s="3"/>
      <c r="P194" s="3"/>
      <c r="Q194" s="3"/>
      <c r="R194" s="97"/>
      <c r="S194" s="3"/>
    </row>
    <row r="195" spans="1:19">
      <c r="A195" s="1">
        <f t="shared" si="32"/>
        <v>0</v>
      </c>
      <c r="B195" s="77">
        <f t="shared" si="33"/>
        <v>0</v>
      </c>
      <c r="C195" s="68">
        <f t="shared" si="34"/>
        <v>0</v>
      </c>
      <c r="D195" s="68">
        <f t="shared" si="36"/>
        <v>0</v>
      </c>
      <c r="E195" s="53">
        <f>IF($D$187&lt;&gt;"Faixa Única",IF($C$187&lt;&gt;"",IF(SUM(E194,B195)&gt;=$C$187,$C$187-SUM($E$189:E194),IF(B195=0,$C$187-SUM($E$189:E194),B195-A195)),"0"),"0")</f>
        <v>0</v>
      </c>
      <c r="F195" s="72">
        <f t="shared" si="35"/>
        <v>0</v>
      </c>
      <c r="G195" s="67"/>
      <c r="H195" s="3"/>
      <c r="I195" s="96"/>
      <c r="J195" s="3"/>
      <c r="K195" s="3"/>
      <c r="L195" s="3"/>
      <c r="M195" s="3"/>
      <c r="N195" s="3"/>
      <c r="O195" s="3"/>
      <c r="P195" s="3"/>
      <c r="Q195" s="3"/>
      <c r="R195" s="97"/>
      <c r="S195" s="3"/>
    </row>
    <row r="196" spans="1:19">
      <c r="A196" s="1">
        <f t="shared" si="32"/>
        <v>0</v>
      </c>
      <c r="B196" s="77">
        <f t="shared" si="33"/>
        <v>0</v>
      </c>
      <c r="C196" s="68">
        <f t="shared" si="34"/>
        <v>0</v>
      </c>
      <c r="D196" s="68">
        <f t="shared" si="36"/>
        <v>0</v>
      </c>
      <c r="E196" s="53">
        <f>IF($D$187&lt;&gt;"Faixa Única",IF($C$187&lt;&gt;"",IF(SUM(E195,B196)&gt;=$C$187,$C$187-SUM($E$189:E195),IF(B196=0,$C$187-SUM($E$189:E195),B196-A196)),"0"),"0")</f>
        <v>0</v>
      </c>
      <c r="F196" s="72">
        <f t="shared" si="35"/>
        <v>0</v>
      </c>
      <c r="G196" s="67"/>
      <c r="H196" s="3"/>
      <c r="I196" s="96"/>
      <c r="J196" s="3"/>
      <c r="K196" s="3"/>
      <c r="L196" s="3"/>
      <c r="M196" s="3"/>
      <c r="N196" s="3"/>
      <c r="O196" s="3"/>
      <c r="P196" s="3"/>
      <c r="Q196" s="3"/>
      <c r="R196" s="97"/>
      <c r="S196" s="3"/>
    </row>
    <row r="197" spans="1:19">
      <c r="A197" s="1">
        <f t="shared" si="32"/>
        <v>0</v>
      </c>
      <c r="B197" s="77">
        <f t="shared" si="33"/>
        <v>0</v>
      </c>
      <c r="C197" s="68">
        <f t="shared" si="34"/>
        <v>0</v>
      </c>
      <c r="D197" s="68">
        <f t="shared" si="36"/>
        <v>0</v>
      </c>
      <c r="E197" s="53">
        <f>IF($D$187&lt;&gt;"Faixa Única",IF($C$187&lt;&gt;"",IF(SUM(E196,B197)&gt;=$C$187,$C$187-SUM($E$189:E196),IF(B197=0,$C$187-SUM($E$189:E196),B197-A197)),"0"),"0")</f>
        <v>0</v>
      </c>
      <c r="F197" s="72">
        <f t="shared" si="35"/>
        <v>0</v>
      </c>
      <c r="G197" s="67"/>
      <c r="H197" s="3"/>
      <c r="I197" s="96"/>
      <c r="J197" s="3"/>
      <c r="K197" s="3"/>
      <c r="L197" s="3"/>
      <c r="M197" s="3"/>
      <c r="N197" s="3"/>
      <c r="O197" s="3"/>
      <c r="P197" s="3"/>
      <c r="Q197" s="3"/>
      <c r="R197" s="97"/>
      <c r="S197" s="3"/>
    </row>
    <row r="198" spans="1:19">
      <c r="A198" s="1">
        <f t="shared" si="32"/>
        <v>0</v>
      </c>
      <c r="B198" s="77">
        <f t="shared" si="33"/>
        <v>0</v>
      </c>
      <c r="C198" s="68">
        <f t="shared" si="34"/>
        <v>0</v>
      </c>
      <c r="D198" s="68">
        <f t="shared" si="36"/>
        <v>0</v>
      </c>
      <c r="E198" s="53">
        <f>IF($D$187&lt;&gt;"Faixa Única",IF($C$187&lt;&gt;"",IF(SUM(E197,B198)&gt;=$C$187,$C$187-SUM($E$189:E197),IF(B198=0,$C$187-SUM($E$189:E197),B198-A198)),"0"),"0")</f>
        <v>0</v>
      </c>
      <c r="F198" s="72">
        <f t="shared" si="35"/>
        <v>0</v>
      </c>
      <c r="G198" s="67"/>
      <c r="H198" s="3"/>
      <c r="I198" s="96"/>
      <c r="J198" s="3"/>
      <c r="K198" s="3"/>
      <c r="L198" s="3"/>
      <c r="M198" s="3"/>
      <c r="N198" s="3"/>
      <c r="O198" s="3"/>
      <c r="P198" s="3"/>
      <c r="Q198" s="3"/>
      <c r="R198" s="97"/>
      <c r="S198" s="3"/>
    </row>
    <row r="199" spans="1:19">
      <c r="A199" s="1">
        <f t="shared" si="32"/>
        <v>0</v>
      </c>
      <c r="B199" s="77">
        <f t="shared" si="33"/>
        <v>0</v>
      </c>
      <c r="C199" s="68">
        <f t="shared" si="34"/>
        <v>0</v>
      </c>
      <c r="D199" s="68">
        <f t="shared" si="36"/>
        <v>0</v>
      </c>
      <c r="E199" s="53">
        <f>IF($D$187&lt;&gt;"Faixa Única",IF($C$187&lt;&gt;"",IF(SUM(E198,B199)&gt;=$C$187,$C$187-SUM($E$189:E198),IF(B199=0,$C$187-SUM($E$189:E198),B199-A199)),"0"),"0")</f>
        <v>0</v>
      </c>
      <c r="F199" s="72">
        <f t="shared" si="35"/>
        <v>0</v>
      </c>
      <c r="G199" s="67"/>
      <c r="H199" s="3"/>
      <c r="I199" s="96"/>
      <c r="J199" s="3"/>
      <c r="K199" s="3"/>
      <c r="L199" s="3"/>
      <c r="M199" s="3"/>
      <c r="N199" s="3"/>
      <c r="O199" s="3"/>
      <c r="P199" s="3"/>
      <c r="Q199" s="3"/>
      <c r="R199" s="97"/>
      <c r="S199" s="3"/>
    </row>
    <row r="200" spans="1:19">
      <c r="A200" s="1">
        <f t="shared" si="32"/>
        <v>0</v>
      </c>
      <c r="B200" s="77">
        <f t="shared" si="33"/>
        <v>0</v>
      </c>
      <c r="C200" s="68">
        <f t="shared" si="34"/>
        <v>0</v>
      </c>
      <c r="D200" s="68">
        <f t="shared" si="36"/>
        <v>0</v>
      </c>
      <c r="E200" s="53">
        <f>IF($D$187&lt;&gt;"Faixa Única",IF($C$187&lt;&gt;"",IF(SUM(E199,B200)&gt;=$C$187,$C$187-SUM($E$189:E199),IF(B200=0,$C$187-SUM($E$189:E199),B200-A200)),"0"),"0")</f>
        <v>0</v>
      </c>
      <c r="F200" s="72">
        <f t="shared" si="35"/>
        <v>0</v>
      </c>
      <c r="G200" s="67"/>
      <c r="H200" s="3"/>
      <c r="I200" s="96"/>
      <c r="J200" s="102"/>
      <c r="K200" s="3"/>
      <c r="L200" s="3"/>
      <c r="M200" s="3"/>
      <c r="N200" s="3"/>
      <c r="O200" s="3"/>
      <c r="P200" s="3"/>
      <c r="Q200" s="3"/>
      <c r="R200" s="97"/>
      <c r="S200" s="3"/>
    </row>
    <row r="201" spans="1:19">
      <c r="A201" s="1">
        <f t="shared" si="32"/>
        <v>0</v>
      </c>
      <c r="B201" s="77">
        <f t="shared" si="33"/>
        <v>0</v>
      </c>
      <c r="C201" s="68">
        <f t="shared" si="34"/>
        <v>0</v>
      </c>
      <c r="D201" s="68">
        <f t="shared" si="36"/>
        <v>0</v>
      </c>
      <c r="E201" s="53">
        <f>IF($D$187&lt;&gt;"Faixa Única",IF($C$187&lt;&gt;"",IF(SUM(E200,B201)&gt;=$C$187,$C$187-SUM($E$189:E200),IF(B201=0,$C$187-SUM($E$189:E200),B201-A201)),"0"),"0")</f>
        <v>0</v>
      </c>
      <c r="F201" s="72">
        <f t="shared" si="35"/>
        <v>0</v>
      </c>
      <c r="G201" s="67"/>
      <c r="H201" s="3"/>
      <c r="I201" s="98"/>
      <c r="J201" s="92"/>
      <c r="K201" s="92"/>
      <c r="L201" s="92"/>
      <c r="M201" s="92"/>
      <c r="N201" s="92"/>
      <c r="O201" s="92"/>
      <c r="P201" s="92"/>
      <c r="Q201" s="92"/>
      <c r="R201" s="99"/>
      <c r="S201" s="3"/>
    </row>
    <row r="202" spans="1:19">
      <c r="A202" s="1">
        <f t="shared" si="32"/>
        <v>0</v>
      </c>
      <c r="B202" s="77">
        <f t="shared" si="33"/>
        <v>0</v>
      </c>
      <c r="C202" s="68">
        <f t="shared" si="34"/>
        <v>0</v>
      </c>
      <c r="D202" s="68">
        <f t="shared" si="36"/>
        <v>0</v>
      </c>
      <c r="E202" s="53">
        <f>IF($D$187&lt;&gt;"Faixa Única",IF($C$187&lt;&gt;"",IF(SUM(E201,B202)&gt;=$C$187,$C$187-SUM($E$189:E201),IF(B202=0,$C$187-SUM($E$189:E201),B202-A202)),"0"),"0")</f>
        <v>0</v>
      </c>
      <c r="F202" s="72">
        <f t="shared" si="35"/>
        <v>0</v>
      </c>
      <c r="G202" s="67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>
      <c r="A204" s="3"/>
      <c r="B204" s="70"/>
      <c r="C204" s="71"/>
      <c r="D204" s="64" t="s">
        <v>26</v>
      </c>
      <c r="E204" s="53">
        <f>SUM(E189:E202)</f>
        <v>7</v>
      </c>
      <c r="F204" s="101">
        <f>SUM(F189:F202)</f>
        <v>0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>
      <c r="A205" s="1"/>
      <c r="B205" s="2"/>
      <c r="C205" s="2"/>
      <c r="D205" s="64" t="s">
        <v>27</v>
      </c>
      <c r="E205" s="2"/>
      <c r="F205" s="101">
        <f>LARGE(C189:C202,1)</f>
        <v>52.39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>
      <c r="A206" s="1"/>
      <c r="B206" s="2"/>
      <c r="C206" s="2"/>
      <c r="D206" s="64" t="s">
        <v>28</v>
      </c>
      <c r="E206" s="2"/>
      <c r="F206" s="104">
        <f>F204+F205</f>
        <v>52.39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9" spans="1:19">
      <c r="A209" s="49" t="s">
        <v>5</v>
      </c>
      <c r="B209" s="52" t="s">
        <v>64</v>
      </c>
      <c r="C209" s="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spans="1:19">
      <c r="A210" s="49"/>
      <c r="B210" s="52"/>
      <c r="C210" s="48"/>
      <c r="G210" s="3"/>
      <c r="H210" s="3"/>
      <c r="I210" s="3"/>
      <c r="P210" s="3"/>
    </row>
    <row r="211" spans="1:19">
      <c r="A211" s="49" t="s">
        <v>10</v>
      </c>
      <c r="B211" s="52">
        <f>Calculadora!$J$9</f>
        <v>0.23333333333333334</v>
      </c>
      <c r="C211" s="48" t="s">
        <v>11</v>
      </c>
      <c r="P211" s="3"/>
      <c r="Q211" s="3"/>
      <c r="R211" s="3"/>
    </row>
    <row r="212" spans="1:19">
      <c r="B212" s="75"/>
      <c r="C212" s="49"/>
      <c r="F212" s="2"/>
      <c r="G212" s="47"/>
      <c r="H212" s="3"/>
      <c r="S212" s="3"/>
    </row>
    <row r="213" spans="1:19" ht="16">
      <c r="A213" s="73" t="s">
        <v>19</v>
      </c>
      <c r="B213" s="78">
        <f>IFERROR(F235/E233,"")</f>
        <v>7.1505000000000001</v>
      </c>
      <c r="C213" s="74"/>
      <c r="D213" s="74"/>
      <c r="E213" s="74"/>
      <c r="F213" s="74"/>
      <c r="G213" s="2" t="str" cm="1">
        <f t="array" ref="G213">_xlfn._xlws.FILTER(Tabela1[CONSUMO],(Calculadora!$J$9&gt;=Tabela1[FAIXA INICIAL])*(Calculadora!$J$9&lt;=Tabela1[FAIXA FINAL])*(Calculadora!$G$7=Tabela1[SEGMENTO])*($B$209=Tabela1[DISTRIBUIDORA]),"")</f>
        <v/>
      </c>
      <c r="H213" s="105" t="str" cm="1">
        <f t="array" ref="H213">_xlfn._xlws.FILTER(Tabela1[CONSUMO],(Calculadora!$J$9&gt;=Tabela1[FAIXA INICIAL])*(Calculadora!$G$7=Tabela1[SEGMENTO])*($B$209=Tabela1[DISTRIBUIDORA]),"")</f>
        <v>Faixa Única</v>
      </c>
      <c r="I213" s="93" t="s">
        <v>8</v>
      </c>
      <c r="J213" s="94"/>
      <c r="K213" s="94"/>
      <c r="L213" s="94"/>
      <c r="M213" s="94"/>
      <c r="N213" s="94"/>
      <c r="O213" s="94"/>
      <c r="P213" s="94"/>
      <c r="Q213" s="94"/>
      <c r="R213" s="95"/>
      <c r="S213" s="3"/>
    </row>
    <row r="214" spans="1:19">
      <c r="A214" s="1"/>
      <c r="B214" s="2"/>
      <c r="C214" s="2"/>
      <c r="D214" s="2"/>
      <c r="E214" s="2"/>
      <c r="F214" s="2"/>
      <c r="G214" s="2"/>
      <c r="H214" s="3"/>
      <c r="I214" s="96" t="s">
        <v>12</v>
      </c>
      <c r="J214" s="3" t="s">
        <v>9</v>
      </c>
      <c r="K214" s="3" t="s">
        <v>13</v>
      </c>
      <c r="L214" s="3" t="s">
        <v>5</v>
      </c>
      <c r="M214" s="3" t="s">
        <v>4</v>
      </c>
      <c r="N214" s="3" t="s">
        <v>14</v>
      </c>
      <c r="O214" s="3" t="s">
        <v>15</v>
      </c>
      <c r="P214" s="3" t="s">
        <v>16</v>
      </c>
      <c r="Q214" s="3" t="s">
        <v>17</v>
      </c>
      <c r="R214" s="97" t="s">
        <v>18</v>
      </c>
      <c r="S214" s="3"/>
    </row>
    <row r="215" spans="1:19">
      <c r="A215" s="1"/>
      <c r="B215" s="2" t="s">
        <v>11</v>
      </c>
      <c r="C215" s="2" t="s">
        <v>11</v>
      </c>
      <c r="D215" s="2"/>
      <c r="E215" s="2"/>
      <c r="F215" s="2"/>
      <c r="G215" s="2"/>
      <c r="H215" s="3"/>
      <c r="I215" s="96" t="str" cm="1">
        <f t="array" ref="I215:R215">_xlfn._xlws.FILTER(Tabela1[[ESTADO]:[FIXO]],($C216&gt;=Tabela1[FAIXA INICIAL])*(Calculadora!$G$7=Tabela1[SEGMENTO])*($B$209=Tabela1[DISTRIBUIDORA]),"Não foi encontrado valor para esse município e segmento com esse volume")</f>
        <v>Santa Catarina</v>
      </c>
      <c r="J215" s="3">
        <v>0</v>
      </c>
      <c r="K215" s="3" t="str">
        <v>ARESC</v>
      </c>
      <c r="L215" s="3" t="str">
        <v>SCGÁS</v>
      </c>
      <c r="M215" s="3" t="str">
        <v>Residencial</v>
      </c>
      <c r="N215" s="3" t="str">
        <v>Faixa Única</v>
      </c>
      <c r="O215" s="3">
        <v>0</v>
      </c>
      <c r="P215" s="3">
        <v>0</v>
      </c>
      <c r="Q215" s="3">
        <v>7.1505000000000001</v>
      </c>
      <c r="R215" s="97">
        <v>0</v>
      </c>
      <c r="S215" s="3"/>
    </row>
    <row r="216" spans="1:19">
      <c r="A216" s="1"/>
      <c r="B216" s="69">
        <f>B211</f>
        <v>0.23333333333333334</v>
      </c>
      <c r="C216" s="79">
        <f>IF($D216="Mensal",Calculadora!$J$9*30,IF($D216="Semanal",Calculadora!$J$9*7,IF($D216="Faixa Única",Calculadora!$J$9*30,Calculadora!$J$9)))</f>
        <v>7</v>
      </c>
      <c r="D216" s="2" t="str" cm="1">
        <f t="array" ref="D216">IF(_xlfn._xlws.FILTER(Tabela1[CONSUMO],(Calculadora!$J$9&gt;=Tabela1[FAIXA INICIAL])*(Calculadora!$J$9&lt;=Tabela1[FAIXA FINAL])*(Calculadora!$G$7=Tabela1[SEGMENTO])*($B$209=Tabela1[DISTRIBUIDORA]),"")="", H213,G213)</f>
        <v>Faixa Única</v>
      </c>
      <c r="E216" s="2"/>
      <c r="F216" s="2"/>
      <c r="G216" s="2"/>
      <c r="H216" s="3"/>
      <c r="I216" s="96"/>
      <c r="J216" s="3"/>
      <c r="K216" s="3"/>
      <c r="L216" s="3"/>
      <c r="M216" s="3"/>
      <c r="N216" s="3"/>
      <c r="O216" s="3"/>
      <c r="P216" s="3"/>
      <c r="Q216" s="3"/>
      <c r="R216" s="97"/>
      <c r="S216" s="3"/>
    </row>
    <row r="217" spans="1:19" ht="28">
      <c r="A217" s="109" t="s">
        <v>51</v>
      </c>
      <c r="B217" s="110"/>
      <c r="C217" s="4" t="s">
        <v>22</v>
      </c>
      <c r="D217" s="4" t="s">
        <v>23</v>
      </c>
      <c r="E217" s="4" t="s">
        <v>24</v>
      </c>
      <c r="F217" s="107" t="s">
        <v>52</v>
      </c>
      <c r="G217" s="66"/>
      <c r="H217" s="3"/>
      <c r="I217" s="96"/>
      <c r="J217" s="3"/>
      <c r="K217" s="3"/>
      <c r="L217" s="3"/>
      <c r="M217" s="3"/>
      <c r="N217" s="3"/>
      <c r="O217" s="3"/>
      <c r="P217" s="3"/>
      <c r="Q217" s="3"/>
      <c r="R217" s="97"/>
      <c r="S217" s="3"/>
    </row>
    <row r="218" spans="1:19">
      <c r="A218" s="1">
        <f t="shared" ref="A218:A231" si="37">O215</f>
        <v>0</v>
      </c>
      <c r="B218" s="77">
        <f t="shared" ref="B218:B231" si="38">P215</f>
        <v>0</v>
      </c>
      <c r="C218" s="68">
        <f>R215</f>
        <v>0</v>
      </c>
      <c r="D218" s="68">
        <f>Q215</f>
        <v>7.1505000000000001</v>
      </c>
      <c r="E218" s="53">
        <f>IF($D$216="Faixa Única",$C$216,IF(B218&gt;C216,C216,B218-A218))</f>
        <v>7</v>
      </c>
      <c r="F218" s="72">
        <f>(D218*E218)</f>
        <v>50.0535</v>
      </c>
      <c r="G218" s="67"/>
      <c r="H218" s="3"/>
      <c r="I218" s="96"/>
      <c r="J218" s="3"/>
      <c r="K218" s="3"/>
      <c r="L218" s="3"/>
      <c r="M218" s="3"/>
      <c r="N218" s="3"/>
      <c r="O218" s="3"/>
      <c r="P218" s="3"/>
      <c r="Q218" s="3"/>
      <c r="R218" s="97"/>
      <c r="S218" s="3"/>
    </row>
    <row r="219" spans="1:19">
      <c r="A219" s="1">
        <f t="shared" si="37"/>
        <v>0</v>
      </c>
      <c r="B219" s="77">
        <f t="shared" si="38"/>
        <v>0</v>
      </c>
      <c r="C219" s="68">
        <f>R216</f>
        <v>0</v>
      </c>
      <c r="D219" s="68">
        <f>Q216</f>
        <v>0</v>
      </c>
      <c r="E219" s="53" t="str">
        <f>IF($D$216&lt;&gt;"Faixa Única",IF($C$216&lt;&gt;"",IF(SUM(E218,B219)&gt;=$C$216,$C$216-(E218),IF(B219=0,$C$216-SUM(E218),B219-A219)),"0"),"0")</f>
        <v>0</v>
      </c>
      <c r="F219" s="72">
        <f>(D219*E219)</f>
        <v>0</v>
      </c>
      <c r="G219" s="67"/>
      <c r="H219" s="3"/>
      <c r="I219" s="96"/>
      <c r="J219" s="3"/>
      <c r="K219" s="3"/>
      <c r="L219" s="3"/>
      <c r="M219" s="3"/>
      <c r="N219" s="3"/>
      <c r="O219" s="3"/>
      <c r="P219" s="3"/>
      <c r="Q219" s="3"/>
      <c r="R219" s="97"/>
      <c r="S219" s="3"/>
    </row>
    <row r="220" spans="1:19">
      <c r="A220" s="1">
        <f t="shared" si="37"/>
        <v>0</v>
      </c>
      <c r="B220" s="77">
        <f t="shared" si="38"/>
        <v>0</v>
      </c>
      <c r="C220" s="68">
        <f>R217</f>
        <v>0</v>
      </c>
      <c r="D220" s="68">
        <f>Q217</f>
        <v>0</v>
      </c>
      <c r="E220" s="53" t="str">
        <f>IF($D$216&lt;&gt;"Faixa Única",IF($C$216&lt;&gt;"",IF(SUM(E219,B220)&gt;=$C$216,$C$216-SUM($E$218:E219),IF(B220=0,$C$216-SUM($E$218:E219),B220-A220)),"0"),"0")</f>
        <v>0</v>
      </c>
      <c r="F220" s="72">
        <f>(D220*E220)</f>
        <v>0</v>
      </c>
      <c r="G220" s="2"/>
      <c r="H220" s="3"/>
      <c r="I220" s="96"/>
      <c r="J220" s="3"/>
      <c r="K220" s="3"/>
      <c r="L220" s="3"/>
      <c r="M220" s="3"/>
      <c r="N220" s="3"/>
      <c r="O220" s="3"/>
      <c r="P220" s="3"/>
      <c r="Q220" s="3"/>
      <c r="R220" s="97"/>
      <c r="S220" s="3"/>
    </row>
    <row r="221" spans="1:19">
      <c r="A221" s="1">
        <f t="shared" si="37"/>
        <v>0</v>
      </c>
      <c r="B221" s="77">
        <f t="shared" si="38"/>
        <v>0</v>
      </c>
      <c r="C221" s="68">
        <f t="shared" ref="C221:C231" si="39">R218</f>
        <v>0</v>
      </c>
      <c r="D221" s="68">
        <f>Q218</f>
        <v>0</v>
      </c>
      <c r="E221" s="53" t="str">
        <f>IF($D$216&lt;&gt;"Faixa Única",IF($C$216&lt;&gt;"",IF(SUM(E220,B221)&gt;=$C$216,$C$216-SUM($E$218:E220),IF(B221=0,$C$216-SUM($E$218:E220),B221-A221)),"0"),"0")</f>
        <v>0</v>
      </c>
      <c r="F221" s="72">
        <f t="shared" ref="F221:F231" si="40">(D221*E221)</f>
        <v>0</v>
      </c>
      <c r="G221" s="67"/>
      <c r="H221" s="3"/>
      <c r="I221" s="96"/>
      <c r="J221" s="3"/>
      <c r="K221" s="3"/>
      <c r="L221" s="3"/>
      <c r="M221" s="3"/>
      <c r="N221" s="3"/>
      <c r="O221" s="3"/>
      <c r="P221" s="3"/>
      <c r="Q221" s="3"/>
      <c r="R221" s="97"/>
      <c r="S221" s="3"/>
    </row>
    <row r="222" spans="1:19">
      <c r="A222" s="1">
        <f t="shared" si="37"/>
        <v>0</v>
      </c>
      <c r="B222" s="77">
        <f t="shared" si="38"/>
        <v>0</v>
      </c>
      <c r="C222" s="68">
        <f t="shared" si="39"/>
        <v>0</v>
      </c>
      <c r="D222" s="68">
        <f>Q219</f>
        <v>0</v>
      </c>
      <c r="E222" s="53" t="str">
        <f>IF($D$216&lt;&gt;"Faixa Única",IF($C$216&lt;&gt;"",IF(SUM(E221,B222)&gt;=$C$216,$C$216-SUM($E$218:E221),IF(B222=0,$C$216-SUM($E$218:E221),B222-A222)),"0"),"0")</f>
        <v>0</v>
      </c>
      <c r="F222" s="72">
        <f t="shared" si="40"/>
        <v>0</v>
      </c>
      <c r="G222" s="67"/>
      <c r="H222" s="3"/>
      <c r="I222" s="96"/>
      <c r="J222" s="3"/>
      <c r="K222" s="3"/>
      <c r="L222" s="3"/>
      <c r="M222" s="3"/>
      <c r="N222" s="3"/>
      <c r="O222" s="3"/>
      <c r="P222" s="3"/>
      <c r="Q222" s="3"/>
      <c r="R222" s="97"/>
      <c r="S222" s="3"/>
    </row>
    <row r="223" spans="1:19">
      <c r="A223" s="1">
        <f t="shared" si="37"/>
        <v>0</v>
      </c>
      <c r="B223" s="77">
        <f t="shared" si="38"/>
        <v>0</v>
      </c>
      <c r="C223" s="68">
        <f t="shared" si="39"/>
        <v>0</v>
      </c>
      <c r="D223" s="68">
        <f t="shared" ref="D223:D231" si="41">Q220</f>
        <v>0</v>
      </c>
      <c r="E223" s="53" t="str">
        <f>IF($D$216&lt;&gt;"Faixa Única",IF($C$216&lt;&gt;"",IF(SUM(E222,B223)&gt;=$C$216,$C$216-SUM($E$218:E222),IF(B223=0,$C$216-SUM($E$218:E222),B223-A223)),"0"),"0")</f>
        <v>0</v>
      </c>
      <c r="F223" s="72">
        <f t="shared" si="40"/>
        <v>0</v>
      </c>
      <c r="G223" s="67"/>
      <c r="H223" s="3"/>
      <c r="I223" s="96"/>
      <c r="J223" s="3"/>
      <c r="K223" s="3"/>
      <c r="L223" s="3"/>
      <c r="M223" s="3"/>
      <c r="N223" s="3"/>
      <c r="O223" s="3"/>
      <c r="P223" s="3"/>
      <c r="Q223" s="3"/>
      <c r="R223" s="97"/>
      <c r="S223" s="3"/>
    </row>
    <row r="224" spans="1:19">
      <c r="A224" s="1">
        <f t="shared" si="37"/>
        <v>0</v>
      </c>
      <c r="B224" s="77">
        <f t="shared" si="38"/>
        <v>0</v>
      </c>
      <c r="C224" s="68">
        <f t="shared" si="39"/>
        <v>0</v>
      </c>
      <c r="D224" s="68">
        <f t="shared" si="41"/>
        <v>0</v>
      </c>
      <c r="E224" s="53" t="str">
        <f>IF($D$216&lt;&gt;"Faixa Única",IF($C$216&lt;&gt;"",IF(SUM(E223,B224)&gt;=$C$216,$C$216-SUM($E$218:E223),IF(B224=0,$C$216-SUM($E$218:E223),B224-A224)),"0"),"0")</f>
        <v>0</v>
      </c>
      <c r="F224" s="72">
        <f t="shared" si="40"/>
        <v>0</v>
      </c>
      <c r="G224" s="67"/>
      <c r="H224" s="3"/>
      <c r="I224" s="96"/>
      <c r="J224" s="3"/>
      <c r="K224" s="3"/>
      <c r="L224" s="3"/>
      <c r="M224" s="3"/>
      <c r="N224" s="3"/>
      <c r="O224" s="3"/>
      <c r="P224" s="3"/>
      <c r="Q224" s="3"/>
      <c r="R224" s="97"/>
      <c r="S224" s="3"/>
    </row>
    <row r="225" spans="1:19">
      <c r="A225" s="1">
        <f t="shared" si="37"/>
        <v>0</v>
      </c>
      <c r="B225" s="77">
        <f t="shared" si="38"/>
        <v>0</v>
      </c>
      <c r="C225" s="68">
        <f t="shared" si="39"/>
        <v>0</v>
      </c>
      <c r="D225" s="68">
        <f t="shared" si="41"/>
        <v>0</v>
      </c>
      <c r="E225" s="53" t="str">
        <f>IF($D$216&lt;&gt;"Faixa Única",IF($C$216&lt;&gt;"",IF(SUM(E224,B225)&gt;=$C$216,$C$216-SUM($E$218:E224),IF(B225=0,$C$216-SUM($E$218:E224),B225-A225)),"0"),"0")</f>
        <v>0</v>
      </c>
      <c r="F225" s="72">
        <f t="shared" si="40"/>
        <v>0</v>
      </c>
      <c r="G225" s="67"/>
      <c r="H225" s="3"/>
      <c r="I225" s="96"/>
      <c r="J225" s="3"/>
      <c r="K225" s="3"/>
      <c r="L225" s="3"/>
      <c r="M225" s="3"/>
      <c r="N225" s="3"/>
      <c r="O225" s="3"/>
      <c r="P225" s="3"/>
      <c r="Q225" s="3"/>
      <c r="R225" s="97"/>
      <c r="S225" s="3"/>
    </row>
    <row r="226" spans="1:19">
      <c r="A226" s="1">
        <f t="shared" si="37"/>
        <v>0</v>
      </c>
      <c r="B226" s="77">
        <f t="shared" si="38"/>
        <v>0</v>
      </c>
      <c r="C226" s="68">
        <f t="shared" si="39"/>
        <v>0</v>
      </c>
      <c r="D226" s="68">
        <f t="shared" si="41"/>
        <v>0</v>
      </c>
      <c r="E226" s="53" t="str">
        <f>IF($D$216&lt;&gt;"Faixa Única",IF($C$216&lt;&gt;"",IF(SUM(E225,B226)&gt;=$C$216,$C$216-SUM($E$218:E225),IF(B226=0,$C$216-SUM($E$218:E225),B226-A226)),"0"),"0")</f>
        <v>0</v>
      </c>
      <c r="F226" s="72">
        <f t="shared" si="40"/>
        <v>0</v>
      </c>
      <c r="G226" s="67"/>
      <c r="H226" s="3"/>
      <c r="I226" s="96"/>
      <c r="J226" s="3"/>
      <c r="K226" s="3"/>
      <c r="L226" s="3"/>
      <c r="M226" s="3"/>
      <c r="N226" s="3"/>
      <c r="O226" s="3"/>
      <c r="P226" s="3"/>
      <c r="Q226" s="3"/>
      <c r="R226" s="97"/>
      <c r="S226" s="3"/>
    </row>
    <row r="227" spans="1:19">
      <c r="A227" s="1">
        <f t="shared" si="37"/>
        <v>0</v>
      </c>
      <c r="B227" s="77">
        <f t="shared" si="38"/>
        <v>0</v>
      </c>
      <c r="C227" s="68">
        <f t="shared" si="39"/>
        <v>0</v>
      </c>
      <c r="D227" s="68">
        <f t="shared" si="41"/>
        <v>0</v>
      </c>
      <c r="E227" s="53" t="str">
        <f>IF($D$216&lt;&gt;"Faixa Única",IF($C$216&lt;&gt;"",IF(SUM(E226,B227)&gt;=$C$216,$C$216-SUM($E$218:E226),IF(B227=0,$C$216-SUM($E$218:E226),B227-A227)),"0"),"0")</f>
        <v>0</v>
      </c>
      <c r="F227" s="72">
        <f t="shared" si="40"/>
        <v>0</v>
      </c>
      <c r="G227" s="67"/>
      <c r="H227" s="3"/>
      <c r="I227" s="96"/>
      <c r="J227" s="3"/>
      <c r="K227" s="3"/>
      <c r="L227" s="3"/>
      <c r="M227" s="3"/>
      <c r="N227" s="3"/>
      <c r="O227" s="3"/>
      <c r="P227" s="3"/>
      <c r="Q227" s="3"/>
      <c r="R227" s="97"/>
      <c r="S227" s="3"/>
    </row>
    <row r="228" spans="1:19">
      <c r="A228" s="1">
        <f t="shared" si="37"/>
        <v>0</v>
      </c>
      <c r="B228" s="77">
        <f t="shared" si="38"/>
        <v>0</v>
      </c>
      <c r="C228" s="68">
        <f t="shared" si="39"/>
        <v>0</v>
      </c>
      <c r="D228" s="68">
        <f t="shared" si="41"/>
        <v>0</v>
      </c>
      <c r="E228" s="53" t="str">
        <f>IF($D$216&lt;&gt;"Faixa Única",IF($C$216&lt;&gt;"",IF(SUM(E227,B228)&gt;=$C$216,$C$216-SUM($E$218:E227),IF(B228=0,$C$216-SUM($E$218:E227),B228-A228)),"0"),"0")</f>
        <v>0</v>
      </c>
      <c r="F228" s="72">
        <f t="shared" si="40"/>
        <v>0</v>
      </c>
      <c r="G228" s="67"/>
      <c r="H228" s="3"/>
      <c r="I228" s="96"/>
      <c r="J228" s="3"/>
      <c r="K228" s="3"/>
      <c r="L228" s="3"/>
      <c r="M228" s="3"/>
      <c r="N228" s="3"/>
      <c r="O228" s="3"/>
      <c r="P228" s="3"/>
      <c r="Q228" s="3"/>
      <c r="R228" s="97"/>
      <c r="S228" s="3"/>
    </row>
    <row r="229" spans="1:19">
      <c r="A229" s="1">
        <f t="shared" si="37"/>
        <v>0</v>
      </c>
      <c r="B229" s="77">
        <f t="shared" si="38"/>
        <v>0</v>
      </c>
      <c r="C229" s="68">
        <f t="shared" si="39"/>
        <v>0</v>
      </c>
      <c r="D229" s="68">
        <f t="shared" si="41"/>
        <v>0</v>
      </c>
      <c r="E229" s="53" t="str">
        <f>IF($D$216&lt;&gt;"Faixa Única",IF($C$216&lt;&gt;"",IF(SUM(E228,B229)&gt;=$C$216,$C$216-SUM($E$218:E228),IF(B229=0,$C$216-SUM($E$218:E228),B229-A229)),"0"),"0")</f>
        <v>0</v>
      </c>
      <c r="F229" s="72">
        <f t="shared" si="40"/>
        <v>0</v>
      </c>
      <c r="G229" s="67"/>
      <c r="H229" s="3"/>
      <c r="I229" s="96"/>
      <c r="J229" s="102"/>
      <c r="K229" s="3"/>
      <c r="L229" s="3"/>
      <c r="M229" s="3"/>
      <c r="N229" s="3"/>
      <c r="O229" s="3"/>
      <c r="P229" s="3"/>
      <c r="Q229" s="3"/>
      <c r="R229" s="97"/>
      <c r="S229" s="3"/>
    </row>
    <row r="230" spans="1:19">
      <c r="A230" s="1">
        <f t="shared" si="37"/>
        <v>0</v>
      </c>
      <c r="B230" s="77">
        <f t="shared" si="38"/>
        <v>0</v>
      </c>
      <c r="C230" s="68">
        <f t="shared" si="39"/>
        <v>0</v>
      </c>
      <c r="D230" s="68">
        <f t="shared" si="41"/>
        <v>0</v>
      </c>
      <c r="E230" s="53" t="str">
        <f>IF($D$216&lt;&gt;"Faixa Única",IF($C$216&lt;&gt;"",IF(SUM(E229,B230)&gt;=$C$216,$C$216-SUM($E$218:E229),IF(B230=0,$C$216-SUM($E$218:E229),B230-A230)),"0"),"0")</f>
        <v>0</v>
      </c>
      <c r="F230" s="72">
        <f t="shared" si="40"/>
        <v>0</v>
      </c>
      <c r="G230" s="67"/>
      <c r="H230" s="3"/>
      <c r="I230" s="98"/>
      <c r="J230" s="92"/>
      <c r="K230" s="92"/>
      <c r="L230" s="92"/>
      <c r="M230" s="92"/>
      <c r="N230" s="92"/>
      <c r="O230" s="92"/>
      <c r="P230" s="92"/>
      <c r="Q230" s="92"/>
      <c r="R230" s="99"/>
      <c r="S230" s="3"/>
    </row>
    <row r="231" spans="1:19">
      <c r="A231" s="1">
        <f t="shared" si="37"/>
        <v>0</v>
      </c>
      <c r="B231" s="77">
        <f t="shared" si="38"/>
        <v>0</v>
      </c>
      <c r="C231" s="68">
        <f t="shared" si="39"/>
        <v>0</v>
      </c>
      <c r="D231" s="68">
        <f t="shared" si="41"/>
        <v>0</v>
      </c>
      <c r="E231" s="53" t="str">
        <f>IF($D$216&lt;&gt;"Faixa Única",IF($C$216&lt;&gt;"",IF(SUM(E230,B231)&gt;=$C$216,$C$216-SUM($E$218:E230),IF(B231=0,$C$216-SUM($E$218:E230),B231-A231)),"0"),"0")</f>
        <v>0</v>
      </c>
      <c r="F231" s="72">
        <f t="shared" si="40"/>
        <v>0</v>
      </c>
      <c r="G231" s="67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>
      <c r="A233" s="3"/>
      <c r="B233" s="70"/>
      <c r="C233" s="71"/>
      <c r="D233" s="64" t="s">
        <v>26</v>
      </c>
      <c r="E233" s="53">
        <f>SUM(E218:E231)</f>
        <v>7</v>
      </c>
      <c r="F233" s="101">
        <f>SUM(F218:F231)</f>
        <v>50.0535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>
      <c r="A234" s="1"/>
      <c r="B234" s="2"/>
      <c r="C234" s="2"/>
      <c r="D234" s="64" t="s">
        <v>27</v>
      </c>
      <c r="E234" s="2"/>
      <c r="F234" s="101">
        <f>LARGE(C218:C231,1)</f>
        <v>0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>
      <c r="A235" s="1"/>
      <c r="B235" s="2"/>
      <c r="C235" s="2"/>
      <c r="D235" s="64" t="s">
        <v>28</v>
      </c>
      <c r="E235" s="2"/>
      <c r="F235" s="104">
        <f>F233+F234</f>
        <v>50.0535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8" spans="1:19">
      <c r="A238" s="49" t="s">
        <v>5</v>
      </c>
      <c r="B238" s="52" t="s">
        <v>65</v>
      </c>
      <c r="C238" s="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spans="1:19">
      <c r="A239" s="49"/>
      <c r="B239" s="52"/>
      <c r="C239" s="48"/>
      <c r="G239" s="3"/>
      <c r="H239" s="3"/>
      <c r="I239" s="3"/>
      <c r="P239" s="3"/>
    </row>
    <row r="240" spans="1:19">
      <c r="A240" s="49" t="s">
        <v>10</v>
      </c>
      <c r="B240" s="52">
        <f>Calculadora!$J$9</f>
        <v>0.23333333333333334</v>
      </c>
      <c r="C240" s="48" t="s">
        <v>11</v>
      </c>
      <c r="P240" s="3"/>
      <c r="Q240" s="3"/>
      <c r="R240" s="3"/>
    </row>
    <row r="241" spans="1:19">
      <c r="B241" s="75"/>
      <c r="C241" s="49"/>
      <c r="F241" s="2"/>
      <c r="G241" s="47"/>
      <c r="H241" s="3"/>
      <c r="S241" s="3"/>
    </row>
    <row r="242" spans="1:19" ht="16">
      <c r="A242" s="73" t="s">
        <v>19</v>
      </c>
      <c r="B242" s="78">
        <f>IFERROR(F264/E262,"")</f>
        <v>7.1623000000000001</v>
      </c>
      <c r="C242" s="74"/>
      <c r="D242" s="74"/>
      <c r="E242" s="74"/>
      <c r="F242" s="74"/>
      <c r="G242" s="2" t="str" cm="1">
        <f t="array" ref="G242">_xlfn._xlws.FILTER(Tabela1[CONSUMO],(Calculadora!$J$9&gt;=Tabela1[FAIXA INICIAL])*(Calculadora!$J$9&lt;=Tabela1[FAIXA FINAL])*(Calculadora!$G$7=Tabela1[SEGMENTO])*($B$238=Tabela1[DISTRIBUIDORA]),"")</f>
        <v>Mensal</v>
      </c>
      <c r="H242" s="105" t="str" cm="1">
        <f t="array" ref="H242">_xlfn._xlws.FILTER(Tabela1[CONSUMO],(Calculadora!$J$9&gt;=Tabela1[FAIXA INICIAL])*(Calculadora!$G$7=Tabela1[SEGMENTO])*($B$238=Tabela1[DISTRIBUIDORA]),"")</f>
        <v>Mensal</v>
      </c>
      <c r="I242" s="93" t="s">
        <v>8</v>
      </c>
      <c r="J242" s="94"/>
      <c r="K242" s="94"/>
      <c r="L242" s="94"/>
      <c r="M242" s="94"/>
      <c r="N242" s="94"/>
      <c r="O242" s="94"/>
      <c r="P242" s="94"/>
      <c r="Q242" s="94"/>
      <c r="R242" s="95"/>
      <c r="S242" s="3"/>
    </row>
    <row r="243" spans="1:19">
      <c r="A243" s="1"/>
      <c r="B243" s="2"/>
      <c r="C243" s="2"/>
      <c r="D243" s="2"/>
      <c r="E243" s="2"/>
      <c r="F243" s="2"/>
      <c r="G243" s="2"/>
      <c r="H243" s="3"/>
      <c r="I243" s="96" t="s">
        <v>12</v>
      </c>
      <c r="J243" s="3" t="s">
        <v>9</v>
      </c>
      <c r="K243" s="3" t="s">
        <v>13</v>
      </c>
      <c r="L243" s="3" t="s">
        <v>5</v>
      </c>
      <c r="M243" s="3" t="s">
        <v>4</v>
      </c>
      <c r="N243" s="3" t="s">
        <v>14</v>
      </c>
      <c r="O243" s="3" t="s">
        <v>15</v>
      </c>
      <c r="P243" s="3" t="s">
        <v>16</v>
      </c>
      <c r="Q243" s="3" t="s">
        <v>17</v>
      </c>
      <c r="R243" s="97" t="s">
        <v>18</v>
      </c>
      <c r="S243" s="3"/>
    </row>
    <row r="244" spans="1:19">
      <c r="A244" s="1"/>
      <c r="B244" s="2" t="s">
        <v>11</v>
      </c>
      <c r="C244" s="2" t="s">
        <v>11</v>
      </c>
      <c r="D244" s="2"/>
      <c r="E244" s="2"/>
      <c r="F244" s="2"/>
      <c r="G244" s="2"/>
      <c r="H244" s="3"/>
      <c r="I244" s="96" t="str" cm="1">
        <f t="array" ref="I244:R244">_xlfn._xlws.FILTER(Tabela1[[ESTADO]:[FIXO]],($C245&gt;=Tabela1[FAIXA INICIAL])*(Calculadora!$G$7=Tabela1[SEGMENTO])*($B$238=Tabela1[DISTRIBUIDORA]),"Não foi encontrado valor para esse município e segmento com esse volume")</f>
        <v>Rio Grande do Sul</v>
      </c>
      <c r="J244" s="3">
        <v>0</v>
      </c>
      <c r="K244" s="3" t="str">
        <v>AGERGS</v>
      </c>
      <c r="L244" s="3" t="str">
        <v>SULGÁS</v>
      </c>
      <c r="M244" s="3" t="str">
        <v>Residencial</v>
      </c>
      <c r="N244" s="3" t="str">
        <v>Mensal</v>
      </c>
      <c r="O244" s="3">
        <v>0</v>
      </c>
      <c r="P244" s="3">
        <v>300</v>
      </c>
      <c r="Q244" s="3">
        <v>7.1623000000000001</v>
      </c>
      <c r="R244" s="97">
        <v>0</v>
      </c>
      <c r="S244" s="3"/>
    </row>
    <row r="245" spans="1:19">
      <c r="A245" s="1"/>
      <c r="B245" s="69">
        <f>B240</f>
        <v>0.23333333333333334</v>
      </c>
      <c r="C245" s="79">
        <f>IF($D245="Mensal",Calculadora!$J$9*30,IF($D245="Semanal",Calculadora!$J$9*7,IF($D245="Faixa Única",Calculadora!$J$9*30,Calculadora!$J$9)))</f>
        <v>7</v>
      </c>
      <c r="D245" s="2" t="str" cm="1">
        <f t="array" ref="D245">IF(_xlfn._xlws.FILTER(Tabela1[CONSUMO],(Calculadora!$J$9&gt;=Tabela1[FAIXA INICIAL])*(Calculadora!$J$9&lt;=Tabela1[FAIXA FINAL])*(Calculadora!$G$7=Tabela1[SEGMENTO])*($B238=Tabela1[DISTRIBUIDORA]),"")="", H242,G242)</f>
        <v>Mensal</v>
      </c>
      <c r="E245" s="2"/>
      <c r="F245" s="2"/>
      <c r="G245" s="2"/>
      <c r="H245" s="3"/>
      <c r="I245" s="96"/>
      <c r="J245" s="3"/>
      <c r="K245" s="3"/>
      <c r="L245" s="3"/>
      <c r="M245" s="3"/>
      <c r="N245" s="3"/>
      <c r="O245" s="3"/>
      <c r="P245" s="3"/>
      <c r="Q245" s="3"/>
      <c r="R245" s="97"/>
      <c r="S245" s="3"/>
    </row>
    <row r="246" spans="1:19" ht="28">
      <c r="A246" s="109" t="s">
        <v>51</v>
      </c>
      <c r="B246" s="110"/>
      <c r="C246" s="4" t="s">
        <v>22</v>
      </c>
      <c r="D246" s="4" t="s">
        <v>23</v>
      </c>
      <c r="E246" s="4" t="s">
        <v>24</v>
      </c>
      <c r="F246" s="107" t="s">
        <v>52</v>
      </c>
      <c r="G246" s="66"/>
      <c r="H246" s="3"/>
      <c r="I246" s="96"/>
      <c r="J246" s="3"/>
      <c r="K246" s="3"/>
      <c r="L246" s="3"/>
      <c r="M246" s="3"/>
      <c r="N246" s="3"/>
      <c r="O246" s="3"/>
      <c r="P246" s="3"/>
      <c r="Q246" s="3"/>
      <c r="R246" s="97"/>
      <c r="S246" s="3"/>
    </row>
    <row r="247" spans="1:19">
      <c r="A247" s="1">
        <f t="shared" ref="A247:A260" si="42">O244</f>
        <v>0</v>
      </c>
      <c r="B247" s="77">
        <f t="shared" ref="B247:B260" si="43">P244</f>
        <v>300</v>
      </c>
      <c r="C247" s="68">
        <f>R244</f>
        <v>0</v>
      </c>
      <c r="D247" s="68">
        <f>Q244</f>
        <v>7.1623000000000001</v>
      </c>
      <c r="E247" s="53">
        <f>IF($D$245="Faixa Única",$C$245,IF(B247&gt;C245,C245,B247-A247))</f>
        <v>7</v>
      </c>
      <c r="F247" s="72">
        <f>(D247*E247)</f>
        <v>50.136099999999999</v>
      </c>
      <c r="G247" s="67"/>
      <c r="H247" s="3"/>
      <c r="I247" s="96"/>
      <c r="J247" s="3"/>
      <c r="K247" s="3"/>
      <c r="L247" s="3"/>
      <c r="M247" s="3"/>
      <c r="N247" s="3"/>
      <c r="O247" s="3"/>
      <c r="P247" s="3"/>
      <c r="Q247" s="3"/>
      <c r="R247" s="97"/>
      <c r="S247" s="3"/>
    </row>
    <row r="248" spans="1:19">
      <c r="A248" s="1">
        <f t="shared" si="42"/>
        <v>0</v>
      </c>
      <c r="B248" s="77">
        <f t="shared" si="43"/>
        <v>0</v>
      </c>
      <c r="C248" s="68">
        <f>R245</f>
        <v>0</v>
      </c>
      <c r="D248" s="68">
        <f>Q245</f>
        <v>0</v>
      </c>
      <c r="E248" s="53">
        <f>IF($D$245&lt;&gt;"Faixa Única",IF($C$245&lt;&gt;"",IF(SUM(E247,B248)&gt;=$C$245,$C$245-(E247),IF(B248=0,$C$245-SUM(E247),B248-A248)),"0"),"0")</f>
        <v>0</v>
      </c>
      <c r="F248" s="72">
        <f>(D248*E248)</f>
        <v>0</v>
      </c>
      <c r="G248" s="67"/>
      <c r="H248" s="3"/>
      <c r="I248" s="96"/>
      <c r="J248" s="3"/>
      <c r="K248" s="3"/>
      <c r="L248" s="3"/>
      <c r="M248" s="3"/>
      <c r="N248" s="3"/>
      <c r="O248" s="3"/>
      <c r="P248" s="3"/>
      <c r="Q248" s="3"/>
      <c r="R248" s="97"/>
      <c r="S248" s="3"/>
    </row>
    <row r="249" spans="1:19">
      <c r="A249" s="1">
        <f t="shared" si="42"/>
        <v>0</v>
      </c>
      <c r="B249" s="77">
        <f t="shared" si="43"/>
        <v>0</v>
      </c>
      <c r="C249" s="68">
        <f>R246</f>
        <v>0</v>
      </c>
      <c r="D249" s="68">
        <f>Q246</f>
        <v>0</v>
      </c>
      <c r="E249" s="53">
        <f>IF($D$245&lt;&gt;"Faixa Única",IF($C$245&lt;&gt;"",IF(SUM(E248,B249)&gt;=$C$245,$C$245-SUM($E$247:E248),IF(B249=0,$C$245-SUM($E$247:E248),B249-A249)),"0"),"0")</f>
        <v>0</v>
      </c>
      <c r="F249" s="72">
        <f>(D249*E249)</f>
        <v>0</v>
      </c>
      <c r="G249" s="2"/>
      <c r="H249" s="3"/>
      <c r="I249" s="96"/>
      <c r="J249" s="3"/>
      <c r="K249" s="3"/>
      <c r="L249" s="3"/>
      <c r="M249" s="3"/>
      <c r="N249" s="3"/>
      <c r="O249" s="3"/>
      <c r="P249" s="3"/>
      <c r="Q249" s="3"/>
      <c r="R249" s="97"/>
      <c r="S249" s="3"/>
    </row>
    <row r="250" spans="1:19">
      <c r="A250" s="1">
        <f t="shared" si="42"/>
        <v>0</v>
      </c>
      <c r="B250" s="77">
        <f t="shared" si="43"/>
        <v>0</v>
      </c>
      <c r="C250" s="68">
        <f t="shared" ref="C250:C260" si="44">R247</f>
        <v>0</v>
      </c>
      <c r="D250" s="68">
        <f>Q247</f>
        <v>0</v>
      </c>
      <c r="E250" s="53">
        <f>IF($D$245&lt;&gt;"Faixa Única",IF($C$245&lt;&gt;"",IF(SUM(E249,B250)&gt;=$C$245,$C$245-SUM($E$247:E249),IF(B250=0,$C$245-SUM($E$247:E249),B250-A250)),"0"),"0")</f>
        <v>0</v>
      </c>
      <c r="F250" s="72">
        <f t="shared" ref="F250:F260" si="45">(D250*E250)</f>
        <v>0</v>
      </c>
      <c r="G250" s="67"/>
      <c r="H250" s="3"/>
      <c r="I250" s="96"/>
      <c r="J250" s="3"/>
      <c r="K250" s="3"/>
      <c r="L250" s="3"/>
      <c r="M250" s="3"/>
      <c r="N250" s="3"/>
      <c r="O250" s="3"/>
      <c r="P250" s="3"/>
      <c r="Q250" s="3"/>
      <c r="R250" s="97"/>
      <c r="S250" s="3"/>
    </row>
    <row r="251" spans="1:19">
      <c r="A251" s="1">
        <f t="shared" si="42"/>
        <v>0</v>
      </c>
      <c r="B251" s="77">
        <f t="shared" si="43"/>
        <v>0</v>
      </c>
      <c r="C251" s="68">
        <f t="shared" si="44"/>
        <v>0</v>
      </c>
      <c r="D251" s="68">
        <f>Q248</f>
        <v>0</v>
      </c>
      <c r="E251" s="53">
        <f>IF($D$245&lt;&gt;"Faixa Única",IF($C$245&lt;&gt;"",IF(SUM(E250,B251)&gt;=$C$245,$C$245-SUM($E$247:E250),IF(B251=0,$C$245-SUM($E$247:E250),B251-A251)),"0"),"0")</f>
        <v>0</v>
      </c>
      <c r="F251" s="72">
        <f t="shared" si="45"/>
        <v>0</v>
      </c>
      <c r="G251" s="67"/>
      <c r="H251" s="3"/>
      <c r="I251" s="96"/>
      <c r="J251" s="3"/>
      <c r="K251" s="3"/>
      <c r="L251" s="3"/>
      <c r="M251" s="3"/>
      <c r="N251" s="3"/>
      <c r="O251" s="3"/>
      <c r="P251" s="3"/>
      <c r="Q251" s="3"/>
      <c r="R251" s="97"/>
      <c r="S251" s="3"/>
    </row>
    <row r="252" spans="1:19">
      <c r="A252" s="1">
        <f t="shared" si="42"/>
        <v>0</v>
      </c>
      <c r="B252" s="77">
        <f t="shared" si="43"/>
        <v>0</v>
      </c>
      <c r="C252" s="68">
        <f t="shared" si="44"/>
        <v>0</v>
      </c>
      <c r="D252" s="68">
        <f t="shared" ref="D252:D260" si="46">Q249</f>
        <v>0</v>
      </c>
      <c r="E252" s="53">
        <f>IF($D$245&lt;&gt;"Faixa Única",IF($C$245&lt;&gt;"",IF(SUM(E251,B252)&gt;=$C$245,$C$245-SUM($E$247:E251),IF(B252=0,$C$245-SUM($E$247:E251),B252-A252)),"0"),"0")</f>
        <v>0</v>
      </c>
      <c r="F252" s="72">
        <f t="shared" si="45"/>
        <v>0</v>
      </c>
      <c r="G252" s="67"/>
      <c r="H252" s="3"/>
      <c r="I252" s="96"/>
      <c r="J252" s="3"/>
      <c r="K252" s="3"/>
      <c r="L252" s="3"/>
      <c r="M252" s="3"/>
      <c r="N252" s="3"/>
      <c r="O252" s="3"/>
      <c r="P252" s="3"/>
      <c r="Q252" s="3"/>
      <c r="R252" s="97"/>
      <c r="S252" s="3"/>
    </row>
    <row r="253" spans="1:19">
      <c r="A253" s="1">
        <f t="shared" si="42"/>
        <v>0</v>
      </c>
      <c r="B253" s="77">
        <f t="shared" si="43"/>
        <v>0</v>
      </c>
      <c r="C253" s="68">
        <f t="shared" si="44"/>
        <v>0</v>
      </c>
      <c r="D253" s="68">
        <f t="shared" si="46"/>
        <v>0</v>
      </c>
      <c r="E253" s="53">
        <f>IF($D$245&lt;&gt;"Faixa Única",IF($C$245&lt;&gt;"",IF(SUM(E252,B253)&gt;=$C$245,$C$245-SUM($E$247:E252),IF(B253=0,$C$245-SUM($E$247:E252),B253-A253)),"0"),"0")</f>
        <v>0</v>
      </c>
      <c r="F253" s="72">
        <f t="shared" si="45"/>
        <v>0</v>
      </c>
      <c r="G253" s="67"/>
      <c r="H253" s="3"/>
      <c r="I253" s="96"/>
      <c r="J253" s="3"/>
      <c r="K253" s="3"/>
      <c r="L253" s="3"/>
      <c r="M253" s="3"/>
      <c r="N253" s="3"/>
      <c r="O253" s="3"/>
      <c r="P253" s="3"/>
      <c r="Q253" s="3"/>
      <c r="R253" s="97"/>
      <c r="S253" s="3"/>
    </row>
    <row r="254" spans="1:19">
      <c r="A254" s="1">
        <f t="shared" si="42"/>
        <v>0</v>
      </c>
      <c r="B254" s="77">
        <f t="shared" si="43"/>
        <v>0</v>
      </c>
      <c r="C254" s="68">
        <f t="shared" si="44"/>
        <v>0</v>
      </c>
      <c r="D254" s="68">
        <f t="shared" si="46"/>
        <v>0</v>
      </c>
      <c r="E254" s="53">
        <f>IF($D$245&lt;&gt;"Faixa Única",IF($C$245&lt;&gt;"",IF(SUM(E253,B254)&gt;=$C$245,$C$245-SUM($E$247:E253),IF(B254=0,$C$245-SUM($E$247:E253),B254-A254)),"0"),"0")</f>
        <v>0</v>
      </c>
      <c r="F254" s="72">
        <f t="shared" si="45"/>
        <v>0</v>
      </c>
      <c r="G254" s="67"/>
      <c r="H254" s="3"/>
      <c r="I254" s="96"/>
      <c r="J254" s="3"/>
      <c r="K254" s="3"/>
      <c r="L254" s="3"/>
      <c r="M254" s="3"/>
      <c r="N254" s="3"/>
      <c r="O254" s="3"/>
      <c r="P254" s="3"/>
      <c r="Q254" s="3"/>
      <c r="R254" s="97"/>
      <c r="S254" s="3"/>
    </row>
    <row r="255" spans="1:19">
      <c r="A255" s="1">
        <f t="shared" si="42"/>
        <v>0</v>
      </c>
      <c r="B255" s="77">
        <f t="shared" si="43"/>
        <v>0</v>
      </c>
      <c r="C255" s="68">
        <f t="shared" si="44"/>
        <v>0</v>
      </c>
      <c r="D255" s="68">
        <f t="shared" si="46"/>
        <v>0</v>
      </c>
      <c r="E255" s="53">
        <f>IF($D$245&lt;&gt;"Faixa Única",IF($C$245&lt;&gt;"",IF(SUM(E254,B255)&gt;=$C$245,$C$245-SUM($E$247:E254),IF(B255=0,$C$245-SUM($E$247:E254),B255-A255)),"0"),"0")</f>
        <v>0</v>
      </c>
      <c r="F255" s="72">
        <f t="shared" si="45"/>
        <v>0</v>
      </c>
      <c r="G255" s="67"/>
      <c r="H255" s="3"/>
      <c r="I255" s="96"/>
      <c r="J255" s="3"/>
      <c r="K255" s="3"/>
      <c r="L255" s="3"/>
      <c r="M255" s="3"/>
      <c r="N255" s="3"/>
      <c r="O255" s="3"/>
      <c r="P255" s="3"/>
      <c r="Q255" s="3"/>
      <c r="R255" s="97"/>
      <c r="S255" s="3"/>
    </row>
    <row r="256" spans="1:19">
      <c r="A256" s="1">
        <f t="shared" si="42"/>
        <v>0</v>
      </c>
      <c r="B256" s="77">
        <f t="shared" si="43"/>
        <v>0</v>
      </c>
      <c r="C256" s="68">
        <f t="shared" si="44"/>
        <v>0</v>
      </c>
      <c r="D256" s="68">
        <f t="shared" si="46"/>
        <v>0</v>
      </c>
      <c r="E256" s="53">
        <f>IF($D$245&lt;&gt;"Faixa Única",IF($C$245&lt;&gt;"",IF(SUM(E255,B256)&gt;=$C$245,$C$245-SUM($E$247:E255),IF(B256=0,$C$245-SUM($E$247:E255),B256-A256)),"0"),"0")</f>
        <v>0</v>
      </c>
      <c r="F256" s="72">
        <f t="shared" si="45"/>
        <v>0</v>
      </c>
      <c r="G256" s="67"/>
      <c r="H256" s="3"/>
      <c r="I256" s="96"/>
      <c r="J256" s="3"/>
      <c r="K256" s="3"/>
      <c r="L256" s="3"/>
      <c r="M256" s="3"/>
      <c r="N256" s="3"/>
      <c r="O256" s="3"/>
      <c r="P256" s="3"/>
      <c r="Q256" s="3"/>
      <c r="R256" s="97"/>
      <c r="S256" s="3"/>
    </row>
    <row r="257" spans="1:19">
      <c r="A257" s="1">
        <f t="shared" si="42"/>
        <v>0</v>
      </c>
      <c r="B257" s="77">
        <f t="shared" si="43"/>
        <v>0</v>
      </c>
      <c r="C257" s="68">
        <f t="shared" si="44"/>
        <v>0</v>
      </c>
      <c r="D257" s="68">
        <f t="shared" si="46"/>
        <v>0</v>
      </c>
      <c r="E257" s="53">
        <f>IF($D$245&lt;&gt;"Faixa Única",IF($C$245&lt;&gt;"",IF(SUM(E256,B257)&gt;=$C$245,$C$245-SUM($E$247:E256),IF(B257=0,$C$245-SUM($E$247:E256),B257-A257)),"0"),"0")</f>
        <v>0</v>
      </c>
      <c r="F257" s="72">
        <f t="shared" si="45"/>
        <v>0</v>
      </c>
      <c r="G257" s="67"/>
      <c r="H257" s="3"/>
      <c r="I257" s="96"/>
      <c r="J257" s="3"/>
      <c r="K257" s="3"/>
      <c r="L257" s="3"/>
      <c r="M257" s="3"/>
      <c r="N257" s="3"/>
      <c r="O257" s="3"/>
      <c r="P257" s="3"/>
      <c r="Q257" s="3"/>
      <c r="R257" s="97"/>
      <c r="S257" s="3"/>
    </row>
    <row r="258" spans="1:19">
      <c r="A258" s="1">
        <f t="shared" si="42"/>
        <v>0</v>
      </c>
      <c r="B258" s="77">
        <f t="shared" si="43"/>
        <v>0</v>
      </c>
      <c r="C258" s="68">
        <f t="shared" si="44"/>
        <v>0</v>
      </c>
      <c r="D258" s="68">
        <f t="shared" si="46"/>
        <v>0</v>
      </c>
      <c r="E258" s="53">
        <f>IF($D$245&lt;&gt;"Faixa Única",IF($C$245&lt;&gt;"",IF(SUM(E257,B258)&gt;=$C$245,$C$245-SUM($E$247:E257),IF(B258=0,$C$245-SUM($E$247:E257),B258-A258)),"0"),"0")</f>
        <v>0</v>
      </c>
      <c r="F258" s="72">
        <f t="shared" si="45"/>
        <v>0</v>
      </c>
      <c r="G258" s="67"/>
      <c r="H258" s="3"/>
      <c r="I258" s="96"/>
      <c r="J258" s="102"/>
      <c r="K258" s="3"/>
      <c r="L258" s="3"/>
      <c r="M258" s="3"/>
      <c r="N258" s="3"/>
      <c r="O258" s="3"/>
      <c r="P258" s="3"/>
      <c r="Q258" s="3"/>
      <c r="R258" s="97"/>
      <c r="S258" s="3"/>
    </row>
    <row r="259" spans="1:19">
      <c r="A259" s="1">
        <f t="shared" si="42"/>
        <v>0</v>
      </c>
      <c r="B259" s="77">
        <f t="shared" si="43"/>
        <v>0</v>
      </c>
      <c r="C259" s="68">
        <f t="shared" si="44"/>
        <v>0</v>
      </c>
      <c r="D259" s="68">
        <f t="shared" si="46"/>
        <v>0</v>
      </c>
      <c r="E259" s="53">
        <f>IF($D$245&lt;&gt;"Faixa Única",IF($C$245&lt;&gt;"",IF(SUM(E258,B259)&gt;=$C$245,$C$245-SUM($E$247:E258),IF(B259=0,$C$245-SUM($E$247:E258),B259-A259)),"0"),"0")</f>
        <v>0</v>
      </c>
      <c r="F259" s="72">
        <f t="shared" si="45"/>
        <v>0</v>
      </c>
      <c r="G259" s="67"/>
      <c r="H259" s="3"/>
      <c r="I259" s="98"/>
      <c r="J259" s="92"/>
      <c r="K259" s="92"/>
      <c r="L259" s="92"/>
      <c r="M259" s="92"/>
      <c r="N259" s="92"/>
      <c r="O259" s="92"/>
      <c r="P259" s="92"/>
      <c r="Q259" s="92"/>
      <c r="R259" s="99"/>
      <c r="S259" s="3"/>
    </row>
    <row r="260" spans="1:19">
      <c r="A260" s="1">
        <f t="shared" si="42"/>
        <v>0</v>
      </c>
      <c r="B260" s="77">
        <f t="shared" si="43"/>
        <v>0</v>
      </c>
      <c r="C260" s="68">
        <f t="shared" si="44"/>
        <v>0</v>
      </c>
      <c r="D260" s="68">
        <f t="shared" si="46"/>
        <v>0</v>
      </c>
      <c r="E260" s="53">
        <f>IF($D$245&lt;&gt;"Faixa Única",IF($C$245&lt;&gt;"",IF(SUM(E259,B260)&gt;=$C$245,$C$245-SUM($E$247:E259),IF(B260=0,$C$245-SUM($E$247:E259),B260-A260)),"0"),"0")</f>
        <v>0</v>
      </c>
      <c r="F260" s="72">
        <f t="shared" si="45"/>
        <v>0</v>
      </c>
      <c r="G260" s="67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>
      <c r="A262" s="3"/>
      <c r="B262" s="70"/>
      <c r="C262" s="71"/>
      <c r="D262" s="64" t="s">
        <v>26</v>
      </c>
      <c r="E262" s="53">
        <f>SUM(E247:E260)</f>
        <v>7</v>
      </c>
      <c r="F262" s="101">
        <f>SUM(F247:F260)</f>
        <v>50.136099999999999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>
      <c r="A263" s="1"/>
      <c r="B263" s="2"/>
      <c r="C263" s="2"/>
      <c r="D263" s="64" t="s">
        <v>27</v>
      </c>
      <c r="E263" s="2"/>
      <c r="F263" s="101">
        <f>LARGE(C247:C260,1)</f>
        <v>0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>
      <c r="A264" s="1"/>
      <c r="B264" s="2"/>
      <c r="C264" s="2"/>
      <c r="D264" s="64" t="s">
        <v>28</v>
      </c>
      <c r="E264" s="2"/>
      <c r="F264" s="104">
        <f>F262+F263</f>
        <v>50.136099999999999</v>
      </c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7" spans="1:19">
      <c r="A267" s="49" t="s">
        <v>5</v>
      </c>
      <c r="B267" s="52" t="s">
        <v>66</v>
      </c>
      <c r="C267" s="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spans="1:19">
      <c r="A268" s="49"/>
      <c r="B268" s="52"/>
      <c r="C268" s="48"/>
      <c r="G268" s="3"/>
      <c r="H268" s="3"/>
      <c r="I268" s="3"/>
      <c r="P268" s="3"/>
    </row>
    <row r="269" spans="1:19">
      <c r="A269" s="49" t="s">
        <v>10</v>
      </c>
      <c r="B269" s="52">
        <f>Calculadora!$J$9</f>
        <v>0.23333333333333334</v>
      </c>
      <c r="C269" s="48" t="s">
        <v>11</v>
      </c>
      <c r="P269" s="3"/>
      <c r="Q269" s="3"/>
      <c r="R269" s="3"/>
    </row>
    <row r="270" spans="1:19">
      <c r="B270" s="75"/>
      <c r="C270" s="49"/>
      <c r="F270" s="2"/>
      <c r="G270" s="47"/>
      <c r="H270" s="3"/>
      <c r="S270" s="3"/>
    </row>
    <row r="271" spans="1:19" ht="16">
      <c r="A271" s="73" t="s">
        <v>19</v>
      </c>
      <c r="B271" s="78">
        <f>IFERROR(F293/E291,"")</f>
        <v>6.8068714285714282</v>
      </c>
      <c r="C271" s="74"/>
      <c r="D271" s="74"/>
      <c r="E271" s="74"/>
      <c r="F271" s="74"/>
      <c r="G271" s="2" t="str" cm="1">
        <f t="array" ref="G271">_xlfn._xlws.FILTER(Tabela1[CONSUMO],(Calculadora!$J$9&gt;=Tabela1[FAIXA INICIAL])*(Calculadora!$J$9&lt;=Tabela1[FAIXA FINAL])*(Calculadora!$G$7=Tabela1[SEGMENTO])*($B$267=Tabela1[DISTRIBUIDORA]),"")</f>
        <v>Mensal</v>
      </c>
      <c r="H271" s="105" t="str" cm="1">
        <f t="array" ref="H271">_xlfn._xlws.FILTER(Tabela1[CONSUMO],(Calculadora!$J$9&gt;=Tabela1[FAIXA INICIAL])*(Calculadora!$G$7=Tabela1[SEGMENTO])*($B$267=Tabela1[DISTRIBUIDORA]),"")</f>
        <v>Mensal</v>
      </c>
      <c r="I271" s="93" t="s">
        <v>8</v>
      </c>
      <c r="J271" s="94"/>
      <c r="K271" s="94"/>
      <c r="L271" s="94"/>
      <c r="M271" s="94"/>
      <c r="N271" s="94"/>
      <c r="O271" s="94"/>
      <c r="P271" s="94"/>
      <c r="Q271" s="94"/>
      <c r="R271" s="95"/>
      <c r="S271" s="3"/>
    </row>
    <row r="272" spans="1:19">
      <c r="A272" s="1"/>
      <c r="B272" s="2"/>
      <c r="C272" s="2"/>
      <c r="D272" s="2"/>
      <c r="E272" s="2"/>
      <c r="F272" s="2"/>
      <c r="G272" s="2"/>
      <c r="H272" s="3"/>
      <c r="I272" s="96" t="s">
        <v>12</v>
      </c>
      <c r="J272" s="3" t="s">
        <v>9</v>
      </c>
      <c r="K272" s="3" t="s">
        <v>13</v>
      </c>
      <c r="L272" s="3" t="s">
        <v>5</v>
      </c>
      <c r="M272" s="3" t="s">
        <v>4</v>
      </c>
      <c r="N272" s="3" t="s">
        <v>14</v>
      </c>
      <c r="O272" s="3" t="s">
        <v>15</v>
      </c>
      <c r="P272" s="3" t="s">
        <v>16</v>
      </c>
      <c r="Q272" s="3" t="s">
        <v>17</v>
      </c>
      <c r="R272" s="97" t="s">
        <v>18</v>
      </c>
      <c r="S272" s="3"/>
    </row>
    <row r="273" spans="1:19">
      <c r="A273" s="1"/>
      <c r="B273" s="2" t="s">
        <v>11</v>
      </c>
      <c r="C273" s="2" t="s">
        <v>11</v>
      </c>
      <c r="D273" s="2"/>
      <c r="E273" s="2"/>
      <c r="F273" s="2"/>
      <c r="G273" s="2"/>
      <c r="H273" s="3"/>
      <c r="I273" s="96" t="str" cm="1">
        <f t="array" ref="I273:R273">_xlfn._xlws.FILTER(Tabela1[[ESTADO]:[FIXO]],($C274&gt;=Tabela1[FAIXA INICIAL])*(Calculadora!$G$7=Tabela1[SEGMENTO])*($B$267=Tabela1[DISTRIBUIDORA]),"Não foi encontrado valor para esse município e segmento com esse volume")</f>
        <v>Bahia</v>
      </c>
      <c r="J273" s="3">
        <v>0</v>
      </c>
      <c r="K273" s="3" t="str">
        <v>AGERBA</v>
      </c>
      <c r="L273" s="3" t="str">
        <v>BAHIAGÁS</v>
      </c>
      <c r="M273" s="3" t="str">
        <v>Residencial</v>
      </c>
      <c r="N273" s="3" t="str">
        <v>Mensal</v>
      </c>
      <c r="O273" s="3">
        <v>0</v>
      </c>
      <c r="P273" s="3">
        <v>20</v>
      </c>
      <c r="Q273" s="3">
        <v>5.5883000000000003</v>
      </c>
      <c r="R273" s="97">
        <v>8.5299999999999994</v>
      </c>
      <c r="S273" s="3"/>
    </row>
    <row r="274" spans="1:19">
      <c r="A274" s="1"/>
      <c r="B274" s="69">
        <f>B269</f>
        <v>0.23333333333333334</v>
      </c>
      <c r="C274" s="79">
        <f>IF($D274="Mensal",Calculadora!$J$9*30,IF($D274="Semanal",Calculadora!$J$9*7,IF($D274="Faixa Única",Calculadora!$J$9*30,Calculadora!$J$9)))</f>
        <v>7</v>
      </c>
      <c r="D274" s="2" t="str" cm="1">
        <f t="array" ref="D274">IF(_xlfn._xlws.FILTER(Tabela1[CONSUMO],(Calculadora!$J$9&gt;=Tabela1[FAIXA INICIAL])*(Calculadora!$J$9&lt;=Tabela1[FAIXA FINAL])*(Calculadora!$G$7=Tabela1[SEGMENTO])*($B267=Tabela1[DISTRIBUIDORA]),"")="", H271,G271)</f>
        <v>Mensal</v>
      </c>
      <c r="E274" s="2"/>
      <c r="F274" s="2"/>
      <c r="G274" s="2"/>
      <c r="H274" s="3"/>
      <c r="I274" s="96"/>
      <c r="J274" s="3"/>
      <c r="K274" s="3"/>
      <c r="L274" s="3"/>
      <c r="M274" s="3"/>
      <c r="N274" s="3"/>
      <c r="O274" s="3"/>
      <c r="P274" s="3"/>
      <c r="Q274" s="3"/>
      <c r="R274" s="97"/>
      <c r="S274" s="3"/>
    </row>
    <row r="275" spans="1:19" ht="28">
      <c r="A275" s="109" t="s">
        <v>51</v>
      </c>
      <c r="B275" s="110"/>
      <c r="C275" s="4" t="s">
        <v>22</v>
      </c>
      <c r="D275" s="4" t="s">
        <v>23</v>
      </c>
      <c r="E275" s="4" t="s">
        <v>24</v>
      </c>
      <c r="F275" s="107" t="s">
        <v>52</v>
      </c>
      <c r="G275" s="66"/>
      <c r="H275" s="3"/>
      <c r="I275" s="96"/>
      <c r="J275" s="3"/>
      <c r="K275" s="3"/>
      <c r="L275" s="3"/>
      <c r="M275" s="3"/>
      <c r="N275" s="3"/>
      <c r="O275" s="3"/>
      <c r="P275" s="3"/>
      <c r="Q275" s="3"/>
      <c r="R275" s="97"/>
      <c r="S275" s="3"/>
    </row>
    <row r="276" spans="1:19">
      <c r="A276" s="1">
        <f t="shared" ref="A276:A289" si="47">O273</f>
        <v>0</v>
      </c>
      <c r="B276" s="77">
        <f t="shared" ref="B276:B289" si="48">P273</f>
        <v>20</v>
      </c>
      <c r="C276" s="68">
        <f>R273</f>
        <v>8.5299999999999994</v>
      </c>
      <c r="D276" s="68">
        <f>Q273</f>
        <v>5.5883000000000003</v>
      </c>
      <c r="E276" s="53">
        <f>IF($D$274="Faixa Única",$C$274,IF(B276&gt;C274,C274,B276-A276))</f>
        <v>7</v>
      </c>
      <c r="F276" s="72">
        <f>(D276*E276)</f>
        <v>39.118099999999998</v>
      </c>
      <c r="G276" s="67"/>
      <c r="H276" s="3"/>
      <c r="I276" s="96"/>
      <c r="J276" s="3"/>
      <c r="K276" s="3"/>
      <c r="L276" s="3"/>
      <c r="M276" s="3"/>
      <c r="N276" s="3"/>
      <c r="O276" s="3"/>
      <c r="P276" s="3"/>
      <c r="Q276" s="3"/>
      <c r="R276" s="97"/>
      <c r="S276" s="3"/>
    </row>
    <row r="277" spans="1:19">
      <c r="A277" s="1">
        <f t="shared" si="47"/>
        <v>0</v>
      </c>
      <c r="B277" s="77">
        <f t="shared" si="48"/>
        <v>0</v>
      </c>
      <c r="C277" s="68">
        <f>R274</f>
        <v>0</v>
      </c>
      <c r="D277" s="68">
        <f>Q274</f>
        <v>0</v>
      </c>
      <c r="E277" s="53">
        <f>IF($D$274&lt;&gt;"Faixa Única",IF($C$274&lt;&gt;"",IF(SUM(E276,B277)&gt;=$C$274,$C$274-(E276),IF(B277=0,$C$274-SUM(E276),B277-A277)),"0"),"0")</f>
        <v>0</v>
      </c>
      <c r="F277" s="72">
        <f>(D277*E277)</f>
        <v>0</v>
      </c>
      <c r="G277" s="67"/>
      <c r="H277" s="3"/>
      <c r="I277" s="96"/>
      <c r="J277" s="3"/>
      <c r="K277" s="3"/>
      <c r="L277" s="3"/>
      <c r="M277" s="3"/>
      <c r="N277" s="3"/>
      <c r="O277" s="3"/>
      <c r="P277" s="3"/>
      <c r="Q277" s="3"/>
      <c r="R277" s="97"/>
      <c r="S277" s="3"/>
    </row>
    <row r="278" spans="1:19">
      <c r="A278" s="1">
        <f t="shared" si="47"/>
        <v>0</v>
      </c>
      <c r="B278" s="77">
        <f t="shared" si="48"/>
        <v>0</v>
      </c>
      <c r="C278" s="68">
        <f>R275</f>
        <v>0</v>
      </c>
      <c r="D278" s="68">
        <f>Q275</f>
        <v>0</v>
      </c>
      <c r="E278" s="53">
        <f>IF($D$274&lt;&gt;"Faixa Única",IF($C$274&lt;&gt;"",IF(SUM(E277,B278)&gt;=$C$274,$C$274-SUM($E$276:E277),IF(B278=0,$C$274-SUM($E$276:E277),B278-A278)),"0"),"0")</f>
        <v>0</v>
      </c>
      <c r="F278" s="72">
        <f>(D278*E278)</f>
        <v>0</v>
      </c>
      <c r="G278" s="2"/>
      <c r="H278" s="3"/>
      <c r="I278" s="96"/>
      <c r="J278" s="3"/>
      <c r="K278" s="3"/>
      <c r="L278" s="3"/>
      <c r="M278" s="3"/>
      <c r="N278" s="3"/>
      <c r="O278" s="3"/>
      <c r="P278" s="3"/>
      <c r="Q278" s="3"/>
      <c r="R278" s="97"/>
      <c r="S278" s="3"/>
    </row>
    <row r="279" spans="1:19">
      <c r="A279" s="1">
        <f t="shared" si="47"/>
        <v>0</v>
      </c>
      <c r="B279" s="77">
        <f t="shared" si="48"/>
        <v>0</v>
      </c>
      <c r="C279" s="68">
        <f t="shared" ref="C279:C289" si="49">R276</f>
        <v>0</v>
      </c>
      <c r="D279" s="68">
        <f>Q276</f>
        <v>0</v>
      </c>
      <c r="E279" s="53">
        <f>IF($D$274&lt;&gt;"Faixa Única",IF($C$274&lt;&gt;"",IF(SUM(E278,B279)&gt;=$C$274,$C$274-SUM($E$276:E278),IF(B279=0,$C$274-SUM($E$276:E278),B279-A279)),"0"),"0")</f>
        <v>0</v>
      </c>
      <c r="F279" s="72">
        <f t="shared" ref="F279:F289" si="50">(D279*E279)</f>
        <v>0</v>
      </c>
      <c r="G279" s="67"/>
      <c r="H279" s="3"/>
      <c r="I279" s="96"/>
      <c r="J279" s="3"/>
      <c r="K279" s="3"/>
      <c r="L279" s="3"/>
      <c r="M279" s="3"/>
      <c r="N279" s="3"/>
      <c r="O279" s="3"/>
      <c r="P279" s="3"/>
      <c r="Q279" s="3"/>
      <c r="R279" s="97"/>
      <c r="S279" s="3"/>
    </row>
    <row r="280" spans="1:19">
      <c r="A280" s="1">
        <f t="shared" si="47"/>
        <v>0</v>
      </c>
      <c r="B280" s="77">
        <f t="shared" si="48"/>
        <v>0</v>
      </c>
      <c r="C280" s="68">
        <f t="shared" si="49"/>
        <v>0</v>
      </c>
      <c r="D280" s="68">
        <f>Q277</f>
        <v>0</v>
      </c>
      <c r="E280" s="53">
        <f>IF($D$274&lt;&gt;"Faixa Única",IF($C$274&lt;&gt;"",IF(SUM(E279,B280)&gt;=$C$274,$C$274-SUM($E$276:E279),IF(B280=0,$C$274-SUM($E$276:E279),B280-A280)),"0"),"0")</f>
        <v>0</v>
      </c>
      <c r="F280" s="72">
        <f t="shared" si="50"/>
        <v>0</v>
      </c>
      <c r="G280" s="67"/>
      <c r="H280" s="3"/>
      <c r="I280" s="96"/>
      <c r="J280" s="3"/>
      <c r="K280" s="3"/>
      <c r="L280" s="3"/>
      <c r="M280" s="3"/>
      <c r="N280" s="3"/>
      <c r="O280" s="3"/>
      <c r="P280" s="3"/>
      <c r="Q280" s="3"/>
      <c r="R280" s="97"/>
      <c r="S280" s="3"/>
    </row>
    <row r="281" spans="1:19">
      <c r="A281" s="1">
        <f t="shared" si="47"/>
        <v>0</v>
      </c>
      <c r="B281" s="77">
        <f t="shared" si="48"/>
        <v>0</v>
      </c>
      <c r="C281" s="68">
        <f t="shared" si="49"/>
        <v>0</v>
      </c>
      <c r="D281" s="68">
        <f t="shared" ref="D281:D289" si="51">Q278</f>
        <v>0</v>
      </c>
      <c r="E281" s="53">
        <f>IF($D$274&lt;&gt;"Faixa Única",IF($C$274&lt;&gt;"",IF(SUM(E280,B281)&gt;=$C$274,$C$274-SUM($E$276:E280),IF(B281=0,$C$274-SUM($E$276:E280),B281-A281)),"0"),"0")</f>
        <v>0</v>
      </c>
      <c r="F281" s="72">
        <f t="shared" si="50"/>
        <v>0</v>
      </c>
      <c r="G281" s="67"/>
      <c r="H281" s="3"/>
      <c r="I281" s="96"/>
      <c r="J281" s="3"/>
      <c r="K281" s="3"/>
      <c r="L281" s="3"/>
      <c r="M281" s="3"/>
      <c r="N281" s="3"/>
      <c r="O281" s="3"/>
      <c r="P281" s="3"/>
      <c r="Q281" s="3"/>
      <c r="R281" s="97"/>
      <c r="S281" s="3"/>
    </row>
    <row r="282" spans="1:19">
      <c r="A282" s="1">
        <f t="shared" si="47"/>
        <v>0</v>
      </c>
      <c r="B282" s="77">
        <f t="shared" si="48"/>
        <v>0</v>
      </c>
      <c r="C282" s="68">
        <f t="shared" si="49"/>
        <v>0</v>
      </c>
      <c r="D282" s="68">
        <f t="shared" si="51"/>
        <v>0</v>
      </c>
      <c r="E282" s="53">
        <f>IF($D$274&lt;&gt;"Faixa Única",IF($C$274&lt;&gt;"",IF(SUM(E281,B282)&gt;=$C$274,$C$274-SUM($E$276:E281),IF(B282=0,$C$274-SUM($E$276:E281),B282-A282)),"0"),"0")</f>
        <v>0</v>
      </c>
      <c r="F282" s="72">
        <f t="shared" si="50"/>
        <v>0</v>
      </c>
      <c r="G282" s="67"/>
      <c r="H282" s="3"/>
      <c r="I282" s="96"/>
      <c r="J282" s="3"/>
      <c r="K282" s="3"/>
      <c r="L282" s="3"/>
      <c r="M282" s="3"/>
      <c r="N282" s="3"/>
      <c r="O282" s="3"/>
      <c r="P282" s="3"/>
      <c r="Q282" s="3"/>
      <c r="R282" s="97"/>
      <c r="S282" s="3"/>
    </row>
    <row r="283" spans="1:19">
      <c r="A283" s="1">
        <f t="shared" si="47"/>
        <v>0</v>
      </c>
      <c r="B283" s="77">
        <f t="shared" si="48"/>
        <v>0</v>
      </c>
      <c r="C283" s="68">
        <f t="shared" si="49"/>
        <v>0</v>
      </c>
      <c r="D283" s="68">
        <f t="shared" si="51"/>
        <v>0</v>
      </c>
      <c r="E283" s="53">
        <f>IF($D$274&lt;&gt;"Faixa Única",IF($C$274&lt;&gt;"",IF(SUM(E282,B283)&gt;=$C$274,$C$274-SUM($E$276:E282),IF(B283=0,$C$274-SUM($E$276:E282),B283-A283)),"0"),"0")</f>
        <v>0</v>
      </c>
      <c r="F283" s="72">
        <f t="shared" si="50"/>
        <v>0</v>
      </c>
      <c r="G283" s="67"/>
      <c r="H283" s="3"/>
      <c r="I283" s="96"/>
      <c r="J283" s="3"/>
      <c r="K283" s="3"/>
      <c r="L283" s="3"/>
      <c r="M283" s="3"/>
      <c r="N283" s="3"/>
      <c r="O283" s="3"/>
      <c r="P283" s="3"/>
      <c r="Q283" s="3"/>
      <c r="R283" s="97"/>
      <c r="S283" s="3"/>
    </row>
    <row r="284" spans="1:19">
      <c r="A284" s="1">
        <f t="shared" si="47"/>
        <v>0</v>
      </c>
      <c r="B284" s="77">
        <f t="shared" si="48"/>
        <v>0</v>
      </c>
      <c r="C284" s="68">
        <f t="shared" si="49"/>
        <v>0</v>
      </c>
      <c r="D284" s="68">
        <f t="shared" si="51"/>
        <v>0</v>
      </c>
      <c r="E284" s="53">
        <f>IF($D$274&lt;&gt;"Faixa Única",IF($C$274&lt;&gt;"",IF(SUM(E283,B284)&gt;=$C$274,$C$274-SUM($E$276:E283),IF(B284=0,$C$274-SUM($E$276:E283),B284-A284)),"0"),"0")</f>
        <v>0</v>
      </c>
      <c r="F284" s="72">
        <f t="shared" si="50"/>
        <v>0</v>
      </c>
      <c r="G284" s="67"/>
      <c r="H284" s="3"/>
      <c r="I284" s="96"/>
      <c r="J284" s="3"/>
      <c r="K284" s="3"/>
      <c r="L284" s="3"/>
      <c r="M284" s="3"/>
      <c r="N284" s="3"/>
      <c r="O284" s="3"/>
      <c r="P284" s="3"/>
      <c r="Q284" s="3"/>
      <c r="R284" s="97"/>
      <c r="S284" s="3"/>
    </row>
    <row r="285" spans="1:19">
      <c r="A285" s="1">
        <f t="shared" si="47"/>
        <v>0</v>
      </c>
      <c r="B285" s="77">
        <f t="shared" si="48"/>
        <v>0</v>
      </c>
      <c r="C285" s="68">
        <f t="shared" si="49"/>
        <v>0</v>
      </c>
      <c r="D285" s="68">
        <f t="shared" si="51"/>
        <v>0</v>
      </c>
      <c r="E285" s="53">
        <f>IF($D$274&lt;&gt;"Faixa Única",IF($C$274&lt;&gt;"",IF(SUM(E284,B285)&gt;=$C$274,$C$274-SUM($E$276:E284),IF(B285=0,$C$274-SUM($E$276:E284),B285-A285)),"0"),"0")</f>
        <v>0</v>
      </c>
      <c r="F285" s="72">
        <f t="shared" si="50"/>
        <v>0</v>
      </c>
      <c r="G285" s="67"/>
      <c r="H285" s="3"/>
      <c r="I285" s="96"/>
      <c r="J285" s="3"/>
      <c r="K285" s="3"/>
      <c r="L285" s="3"/>
      <c r="M285" s="3"/>
      <c r="N285" s="3"/>
      <c r="O285" s="3"/>
      <c r="P285" s="3"/>
      <c r="Q285" s="3"/>
      <c r="R285" s="97"/>
      <c r="S285" s="3"/>
    </row>
    <row r="286" spans="1:19">
      <c r="A286" s="1">
        <f t="shared" si="47"/>
        <v>0</v>
      </c>
      <c r="B286" s="77">
        <f t="shared" si="48"/>
        <v>0</v>
      </c>
      <c r="C286" s="68">
        <f t="shared" si="49"/>
        <v>0</v>
      </c>
      <c r="D286" s="68">
        <f t="shared" si="51"/>
        <v>0</v>
      </c>
      <c r="E286" s="53">
        <f>IF($D$274&lt;&gt;"Faixa Única",IF($C$274&lt;&gt;"",IF(SUM(E285,B286)&gt;=$C$274,$C$274-SUM($E$276:E285),IF(B286=0,$C$274-SUM($E$276:E285),B286-A286)),"0"),"0")</f>
        <v>0</v>
      </c>
      <c r="F286" s="72">
        <f t="shared" si="50"/>
        <v>0</v>
      </c>
      <c r="G286" s="67"/>
      <c r="H286" s="3"/>
      <c r="I286" s="96"/>
      <c r="J286" s="3"/>
      <c r="K286" s="3"/>
      <c r="L286" s="3"/>
      <c r="M286" s="3"/>
      <c r="N286" s="3"/>
      <c r="O286" s="3"/>
      <c r="P286" s="3"/>
      <c r="Q286" s="3"/>
      <c r="R286" s="97"/>
      <c r="S286" s="3"/>
    </row>
    <row r="287" spans="1:19">
      <c r="A287" s="1">
        <f t="shared" si="47"/>
        <v>0</v>
      </c>
      <c r="B287" s="77">
        <f t="shared" si="48"/>
        <v>0</v>
      </c>
      <c r="C287" s="68">
        <f t="shared" si="49"/>
        <v>0</v>
      </c>
      <c r="D287" s="68">
        <f t="shared" si="51"/>
        <v>0</v>
      </c>
      <c r="E287" s="53">
        <f>IF($D$274&lt;&gt;"Faixa Única",IF($C$274&lt;&gt;"",IF(SUM(E286,B287)&gt;=$C$274,$C$274-SUM($E$276:E286),IF(B287=0,$C$274-SUM($E$276:E286),B287-A287)),"0"),"0")</f>
        <v>0</v>
      </c>
      <c r="F287" s="72">
        <f t="shared" si="50"/>
        <v>0</v>
      </c>
      <c r="G287" s="67"/>
      <c r="H287" s="3"/>
      <c r="I287" s="96"/>
      <c r="J287" s="102"/>
      <c r="K287" s="3"/>
      <c r="L287" s="3"/>
      <c r="M287" s="3"/>
      <c r="N287" s="3"/>
      <c r="O287" s="3"/>
      <c r="P287" s="3"/>
      <c r="Q287" s="3"/>
      <c r="R287" s="97"/>
      <c r="S287" s="3"/>
    </row>
    <row r="288" spans="1:19">
      <c r="A288" s="1">
        <f t="shared" si="47"/>
        <v>0</v>
      </c>
      <c r="B288" s="77">
        <f t="shared" si="48"/>
        <v>0</v>
      </c>
      <c r="C288" s="68">
        <f t="shared" si="49"/>
        <v>0</v>
      </c>
      <c r="D288" s="68">
        <f t="shared" si="51"/>
        <v>0</v>
      </c>
      <c r="E288" s="53">
        <f>IF($D$274&lt;&gt;"Faixa Única",IF($C$274&lt;&gt;"",IF(SUM(E287,B288)&gt;=$C$274,$C$274-SUM($E$276:E287),IF(B288=0,$C$274-SUM($E$276:E287),B288-A288)),"0"),"0")</f>
        <v>0</v>
      </c>
      <c r="F288" s="72">
        <f t="shared" si="50"/>
        <v>0</v>
      </c>
      <c r="G288" s="67"/>
      <c r="H288" s="3"/>
      <c r="I288" s="98"/>
      <c r="J288" s="92"/>
      <c r="K288" s="92"/>
      <c r="L288" s="92"/>
      <c r="M288" s="92"/>
      <c r="N288" s="92"/>
      <c r="O288" s="92"/>
      <c r="P288" s="92"/>
      <c r="Q288" s="92"/>
      <c r="R288" s="99"/>
      <c r="S288" s="3"/>
    </row>
    <row r="289" spans="1:19">
      <c r="A289" s="1">
        <f t="shared" si="47"/>
        <v>0</v>
      </c>
      <c r="B289" s="77">
        <f t="shared" si="48"/>
        <v>0</v>
      </c>
      <c r="C289" s="68">
        <f t="shared" si="49"/>
        <v>0</v>
      </c>
      <c r="D289" s="68">
        <f t="shared" si="51"/>
        <v>0</v>
      </c>
      <c r="E289" s="53">
        <f>IF($D$274&lt;&gt;"Faixa Única",IF($C$274&lt;&gt;"",IF(SUM(E288,B289)&gt;=$C$274,$C$274-SUM($E$276:E288),IF(B289=0,$C$274-SUM($E$276:E288),B289-A289)),"0"),"0")</f>
        <v>0</v>
      </c>
      <c r="F289" s="72">
        <f t="shared" si="50"/>
        <v>0</v>
      </c>
      <c r="G289" s="67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>
      <c r="A291" s="3"/>
      <c r="B291" s="70"/>
      <c r="C291" s="71"/>
      <c r="D291" s="64" t="s">
        <v>26</v>
      </c>
      <c r="E291" s="53">
        <f>SUM(E276:E289)</f>
        <v>7</v>
      </c>
      <c r="F291" s="101">
        <f>SUM(F276:F289)</f>
        <v>39.118099999999998</v>
      </c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>
      <c r="A292" s="1"/>
      <c r="B292" s="2"/>
      <c r="C292" s="2"/>
      <c r="D292" s="64" t="s">
        <v>27</v>
      </c>
      <c r="E292" s="2"/>
      <c r="F292" s="101">
        <f>LARGE(C276:C289,1)</f>
        <v>8.5299999999999994</v>
      </c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>
      <c r="A293" s="1"/>
      <c r="B293" s="2"/>
      <c r="C293" s="2"/>
      <c r="D293" s="64" t="s">
        <v>28</v>
      </c>
      <c r="E293" s="2"/>
      <c r="F293" s="104">
        <f>F291+F292</f>
        <v>47.648099999999999</v>
      </c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6" spans="1:19">
      <c r="A296" s="49" t="s">
        <v>5</v>
      </c>
      <c r="B296" s="52" t="s">
        <v>67</v>
      </c>
      <c r="C296" s="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spans="1:19">
      <c r="A297" s="49"/>
      <c r="B297" s="52"/>
      <c r="C297" s="48"/>
      <c r="G297" s="3"/>
      <c r="H297" s="3"/>
      <c r="I297" s="3"/>
      <c r="P297" s="3"/>
    </row>
    <row r="298" spans="1:19">
      <c r="A298" s="49" t="s">
        <v>10</v>
      </c>
      <c r="B298" s="52">
        <f>Calculadora!$J$9</f>
        <v>0.23333333333333334</v>
      </c>
      <c r="C298" s="48" t="s">
        <v>11</v>
      </c>
      <c r="P298" s="3"/>
      <c r="Q298" s="3"/>
      <c r="R298" s="3"/>
    </row>
    <row r="299" spans="1:19">
      <c r="B299" s="75"/>
      <c r="C299" s="49"/>
      <c r="F299" s="2"/>
      <c r="G299" s="47"/>
      <c r="H299" s="3"/>
      <c r="S299" s="3"/>
    </row>
    <row r="300" spans="1:19" ht="16">
      <c r="A300" s="73" t="s">
        <v>19</v>
      </c>
      <c r="B300" s="78">
        <f>IFERROR(F322/E320,"")</f>
        <v>6.1525999999999996</v>
      </c>
      <c r="C300" s="74"/>
      <c r="D300" s="74"/>
      <c r="E300" s="74"/>
      <c r="F300" s="74"/>
      <c r="G300" s="2" t="str" cm="1">
        <f t="array" ref="G300">_xlfn._xlws.FILTER(Tabela1[CONSUMO],(Calculadora!$J$9&gt;=Tabela1[FAIXA INICIAL])*(Calculadora!$J$9&lt;=Tabela1[FAIXA FINAL])*(Calculadora!$G$7=Tabela1[SEGMENTO])*($B$296=Tabela1[DISTRIBUIDORA]),"")</f>
        <v/>
      </c>
      <c r="H300" s="105" t="str" cm="1">
        <f t="array" ref="H300">_xlfn._xlws.FILTER(Tabela1[CONSUMO],(Calculadora!$J$9&gt;=Tabela1[FAIXA INICIAL])*(Calculadora!$G$7=Tabela1[SEGMENTO])*($B$296=Tabela1[DISTRIBUIDORA]),"")</f>
        <v>Faixa Única</v>
      </c>
      <c r="I300" s="93" t="s">
        <v>8</v>
      </c>
      <c r="J300" s="94"/>
      <c r="K300" s="94"/>
      <c r="L300" s="94"/>
      <c r="M300" s="94"/>
      <c r="N300" s="94"/>
      <c r="O300" s="94"/>
      <c r="P300" s="94"/>
      <c r="Q300" s="94"/>
      <c r="R300" s="95"/>
      <c r="S300" s="3"/>
    </row>
    <row r="301" spans="1:19">
      <c r="A301" s="1"/>
      <c r="B301" s="2"/>
      <c r="C301" s="2"/>
      <c r="D301" s="2"/>
      <c r="E301" s="2"/>
      <c r="F301" s="2"/>
      <c r="G301" s="2"/>
      <c r="H301" s="3"/>
      <c r="I301" s="96" t="s">
        <v>12</v>
      </c>
      <c r="J301" s="3" t="s">
        <v>9</v>
      </c>
      <c r="K301" s="3" t="s">
        <v>13</v>
      </c>
      <c r="L301" s="3" t="s">
        <v>5</v>
      </c>
      <c r="M301" s="3" t="s">
        <v>4</v>
      </c>
      <c r="N301" s="3" t="s">
        <v>14</v>
      </c>
      <c r="O301" s="3" t="s">
        <v>15</v>
      </c>
      <c r="P301" s="3" t="s">
        <v>16</v>
      </c>
      <c r="Q301" s="3" t="s">
        <v>17</v>
      </c>
      <c r="R301" s="97" t="s">
        <v>18</v>
      </c>
      <c r="S301" s="3"/>
    </row>
    <row r="302" spans="1:19">
      <c r="A302" s="1"/>
      <c r="B302" s="2" t="s">
        <v>11</v>
      </c>
      <c r="C302" s="2" t="s">
        <v>11</v>
      </c>
      <c r="D302" s="2"/>
      <c r="E302" s="2"/>
      <c r="F302" s="2"/>
      <c r="G302" s="2"/>
      <c r="H302" s="3"/>
      <c r="I302" s="96" t="str" cm="1">
        <f t="array" ref="I302:R302">_xlfn._xlws.FILTER(Tabela1[[ESTADO]:[FIXO]],($C303&gt;=Tabela1[FAIXA INICIAL])*(Calculadora!$G$7=Tabela1[SEGMENTO])*($B$296=Tabela1[DISTRIBUIDORA]),"Não foi encontrado valor para esse município e segmento com esse volume")</f>
        <v>Sergipe</v>
      </c>
      <c r="J302" s="3">
        <v>0</v>
      </c>
      <c r="K302" s="3" t="str">
        <v>AGRESE</v>
      </c>
      <c r="L302" s="3" t="str">
        <v>SERGÁS</v>
      </c>
      <c r="M302" s="3" t="str">
        <v>Residencial</v>
      </c>
      <c r="N302" s="3" t="str">
        <v>Faixa Única</v>
      </c>
      <c r="O302" s="3">
        <v>0</v>
      </c>
      <c r="P302" s="3">
        <v>0</v>
      </c>
      <c r="Q302" s="3">
        <v>6.1525999999999996</v>
      </c>
      <c r="R302" s="97">
        <v>0</v>
      </c>
      <c r="S302" s="3"/>
    </row>
    <row r="303" spans="1:19">
      <c r="A303" s="1"/>
      <c r="B303" s="69">
        <f>B298</f>
        <v>0.23333333333333334</v>
      </c>
      <c r="C303" s="79">
        <f>IF($D303="Mensal",Calculadora!$J$9*30,IF($D303="Semanal",Calculadora!$J$9*7,IF($D303="Faixa Única",Calculadora!$J$9*30,Calculadora!$J$9)))</f>
        <v>7</v>
      </c>
      <c r="D303" s="2" t="str" cm="1">
        <f t="array" ref="D303">IF(_xlfn._xlws.FILTER(Tabela1[CONSUMO],(Calculadora!$J$9&gt;=Tabela1[FAIXA INICIAL])*(Calculadora!$J$9&lt;=Tabela1[FAIXA FINAL])*(Calculadora!$G$7=Tabela1[SEGMENTO])*($B$296=Tabela1[DISTRIBUIDORA]),"")="", H300,G300)</f>
        <v>Faixa Única</v>
      </c>
      <c r="E303" s="2"/>
      <c r="F303" s="2"/>
      <c r="G303" s="2"/>
      <c r="H303" s="3"/>
      <c r="I303" s="96"/>
      <c r="J303" s="3"/>
      <c r="K303" s="3"/>
      <c r="L303" s="3"/>
      <c r="M303" s="3"/>
      <c r="N303" s="3"/>
      <c r="O303" s="3"/>
      <c r="P303" s="3"/>
      <c r="Q303" s="3"/>
      <c r="R303" s="97"/>
      <c r="S303" s="3"/>
    </row>
    <row r="304" spans="1:19" ht="28">
      <c r="A304" s="109" t="s">
        <v>51</v>
      </c>
      <c r="B304" s="110"/>
      <c r="C304" s="4" t="s">
        <v>22</v>
      </c>
      <c r="D304" s="4" t="s">
        <v>23</v>
      </c>
      <c r="E304" s="4" t="s">
        <v>24</v>
      </c>
      <c r="F304" s="107" t="s">
        <v>52</v>
      </c>
      <c r="G304" s="66"/>
      <c r="H304" s="3"/>
      <c r="I304" s="96"/>
      <c r="J304" s="3"/>
      <c r="K304" s="3"/>
      <c r="L304" s="3"/>
      <c r="M304" s="3"/>
      <c r="N304" s="3"/>
      <c r="O304" s="3"/>
      <c r="P304" s="3"/>
      <c r="Q304" s="3"/>
      <c r="R304" s="97"/>
      <c r="S304" s="3"/>
    </row>
    <row r="305" spans="1:19">
      <c r="A305" s="1">
        <f t="shared" ref="A305:A318" si="52">O302</f>
        <v>0</v>
      </c>
      <c r="B305" s="77">
        <f t="shared" ref="B305:B318" si="53">P302</f>
        <v>0</v>
      </c>
      <c r="C305" s="68">
        <f>R302</f>
        <v>0</v>
      </c>
      <c r="D305" s="68">
        <f>Q302</f>
        <v>6.1525999999999996</v>
      </c>
      <c r="E305" s="53">
        <f>IF($D$303="Faixa Única",$C$303,IF(B305&gt;C303,C303,B305-A305))</f>
        <v>7</v>
      </c>
      <c r="F305" s="72">
        <f>(D305*E305)</f>
        <v>43.068199999999997</v>
      </c>
      <c r="G305" s="67"/>
      <c r="H305" s="3"/>
      <c r="I305" s="96"/>
      <c r="J305" s="3"/>
      <c r="K305" s="3"/>
      <c r="L305" s="3"/>
      <c r="M305" s="3"/>
      <c r="N305" s="3"/>
      <c r="O305" s="3"/>
      <c r="P305" s="3"/>
      <c r="Q305" s="3"/>
      <c r="R305" s="97"/>
      <c r="S305" s="3"/>
    </row>
    <row r="306" spans="1:19">
      <c r="A306" s="1">
        <f t="shared" si="52"/>
        <v>0</v>
      </c>
      <c r="B306" s="77">
        <f t="shared" si="53"/>
        <v>0</v>
      </c>
      <c r="C306" s="68">
        <f>R303</f>
        <v>0</v>
      </c>
      <c r="D306" s="68">
        <f>Q303</f>
        <v>0</v>
      </c>
      <c r="E306" s="53" t="str">
        <f>IF($D$303&lt;&gt;"Faixa Única",IF($C$303&lt;&gt;"",IF(SUM(E305,B306)&gt;=$C$303,$C$303-(E305),IF(B306=0,$C$303-SUM(E305),B306-A306)),"0"),"0")</f>
        <v>0</v>
      </c>
      <c r="F306" s="72">
        <f>(D306*E306)</f>
        <v>0</v>
      </c>
      <c r="G306" s="67"/>
      <c r="H306" s="3"/>
      <c r="I306" s="96"/>
      <c r="J306" s="3"/>
      <c r="K306" s="3"/>
      <c r="L306" s="3"/>
      <c r="M306" s="3"/>
      <c r="N306" s="3"/>
      <c r="O306" s="3"/>
      <c r="P306" s="3"/>
      <c r="Q306" s="3"/>
      <c r="R306" s="97"/>
      <c r="S306" s="3"/>
    </row>
    <row r="307" spans="1:19">
      <c r="A307" s="1">
        <f t="shared" si="52"/>
        <v>0</v>
      </c>
      <c r="B307" s="77">
        <f t="shared" si="53"/>
        <v>0</v>
      </c>
      <c r="C307" s="68">
        <f>R304</f>
        <v>0</v>
      </c>
      <c r="D307" s="68">
        <f>Q304</f>
        <v>0</v>
      </c>
      <c r="E307" s="53" t="str">
        <f>IF($D$303&lt;&gt;"Faixa Única",IF($C$303&lt;&gt;"",IF(SUM(E306,B307)&gt;=$C$303,$C$303-SUM($E$305:E306),IF(B307=0,$C$303-SUM($E$305:E306),B307-A307)),"0"),"0")</f>
        <v>0</v>
      </c>
      <c r="F307" s="72">
        <f>(D307*E307)</f>
        <v>0</v>
      </c>
      <c r="G307" s="2"/>
      <c r="H307" s="3"/>
      <c r="I307" s="96"/>
      <c r="J307" s="3"/>
      <c r="K307" s="3"/>
      <c r="L307" s="3"/>
      <c r="M307" s="3"/>
      <c r="N307" s="3"/>
      <c r="O307" s="3"/>
      <c r="P307" s="3"/>
      <c r="Q307" s="3"/>
      <c r="R307" s="97"/>
      <c r="S307" s="3"/>
    </row>
    <row r="308" spans="1:19">
      <c r="A308" s="1">
        <f t="shared" si="52"/>
        <v>0</v>
      </c>
      <c r="B308" s="77">
        <f t="shared" si="53"/>
        <v>0</v>
      </c>
      <c r="C308" s="68">
        <f t="shared" ref="C308:C318" si="54">R305</f>
        <v>0</v>
      </c>
      <c r="D308" s="68">
        <f>Q305</f>
        <v>0</v>
      </c>
      <c r="E308" s="53" t="str">
        <f>IF($D$303&lt;&gt;"Faixa Única",IF($C$303&lt;&gt;"",IF(SUM(E307,B308)&gt;=$C$303,$C$303-SUM($E$305:E307),IF(B308=0,$C$303-SUM($E$305:E307),B308-A308)),"0"),"0")</f>
        <v>0</v>
      </c>
      <c r="F308" s="72">
        <f t="shared" ref="F308:F318" si="55">(D308*E308)</f>
        <v>0</v>
      </c>
      <c r="G308" s="67"/>
      <c r="H308" s="3"/>
      <c r="I308" s="96"/>
      <c r="J308" s="3"/>
      <c r="K308" s="3"/>
      <c r="L308" s="3"/>
      <c r="M308" s="3"/>
      <c r="N308" s="3"/>
      <c r="O308" s="3"/>
      <c r="P308" s="3"/>
      <c r="Q308" s="3"/>
      <c r="R308" s="97"/>
      <c r="S308" s="3"/>
    </row>
    <row r="309" spans="1:19">
      <c r="A309" s="1">
        <f t="shared" si="52"/>
        <v>0</v>
      </c>
      <c r="B309" s="77">
        <f t="shared" si="53"/>
        <v>0</v>
      </c>
      <c r="C309" s="68">
        <f t="shared" si="54"/>
        <v>0</v>
      </c>
      <c r="D309" s="68">
        <f>Q306</f>
        <v>0</v>
      </c>
      <c r="E309" s="53" t="str">
        <f>IF($D$303&lt;&gt;"Faixa Única",IF($C$303&lt;&gt;"",IF(SUM(E308,B309)&gt;=$C$303,$C$303-SUM($E$305:E308),IF(B309=0,$C$303-SUM($E$305:E308),B309-A309)),"0"),"0")</f>
        <v>0</v>
      </c>
      <c r="F309" s="72">
        <f t="shared" si="55"/>
        <v>0</v>
      </c>
      <c r="G309" s="67"/>
      <c r="H309" s="3"/>
      <c r="I309" s="96"/>
      <c r="J309" s="3"/>
      <c r="K309" s="3"/>
      <c r="L309" s="3"/>
      <c r="M309" s="3"/>
      <c r="N309" s="3"/>
      <c r="O309" s="3"/>
      <c r="P309" s="3"/>
      <c r="Q309" s="3"/>
      <c r="R309" s="97"/>
      <c r="S309" s="3"/>
    </row>
    <row r="310" spans="1:19">
      <c r="A310" s="1">
        <f t="shared" si="52"/>
        <v>0</v>
      </c>
      <c r="B310" s="77">
        <f t="shared" si="53"/>
        <v>0</v>
      </c>
      <c r="C310" s="68">
        <f t="shared" si="54"/>
        <v>0</v>
      </c>
      <c r="D310" s="68">
        <f t="shared" ref="D310:D318" si="56">Q307</f>
        <v>0</v>
      </c>
      <c r="E310" s="53" t="str">
        <f>IF($D$303&lt;&gt;"Faixa Única",IF($C$303&lt;&gt;"",IF(SUM(E309,B310)&gt;=$C$303,$C$303-SUM($E$305:E309),IF(B310=0,$C$303-SUM($E$305:E309),B310-A310)),"0"),"0")</f>
        <v>0</v>
      </c>
      <c r="F310" s="72">
        <f t="shared" si="55"/>
        <v>0</v>
      </c>
      <c r="G310" s="67"/>
      <c r="H310" s="3"/>
      <c r="I310" s="96"/>
      <c r="J310" s="3"/>
      <c r="K310" s="3"/>
      <c r="L310" s="3"/>
      <c r="M310" s="3"/>
      <c r="N310" s="3"/>
      <c r="O310" s="3"/>
      <c r="P310" s="3"/>
      <c r="Q310" s="3"/>
      <c r="R310" s="97"/>
      <c r="S310" s="3"/>
    </row>
    <row r="311" spans="1:19">
      <c r="A311" s="1">
        <f t="shared" si="52"/>
        <v>0</v>
      </c>
      <c r="B311" s="77">
        <f t="shared" si="53"/>
        <v>0</v>
      </c>
      <c r="C311" s="68">
        <f t="shared" si="54"/>
        <v>0</v>
      </c>
      <c r="D311" s="68">
        <f t="shared" si="56"/>
        <v>0</v>
      </c>
      <c r="E311" s="53" t="str">
        <f>IF($D$303&lt;&gt;"Faixa Única",IF($C$303&lt;&gt;"",IF(SUM(E310,B311)&gt;=$C$303,$C$303-SUM($E$305:E310),IF(B311=0,$C$303-SUM($E$305:E310),B311-A311)),"0"),"0")</f>
        <v>0</v>
      </c>
      <c r="F311" s="72">
        <f t="shared" si="55"/>
        <v>0</v>
      </c>
      <c r="G311" s="67"/>
      <c r="H311" s="3"/>
      <c r="I311" s="96"/>
      <c r="J311" s="3"/>
      <c r="K311" s="3"/>
      <c r="L311" s="3"/>
      <c r="M311" s="3"/>
      <c r="N311" s="3"/>
      <c r="O311" s="3"/>
      <c r="P311" s="3"/>
      <c r="Q311" s="3"/>
      <c r="R311" s="97"/>
      <c r="S311" s="3"/>
    </row>
    <row r="312" spans="1:19">
      <c r="A312" s="1">
        <f t="shared" si="52"/>
        <v>0</v>
      </c>
      <c r="B312" s="77">
        <f t="shared" si="53"/>
        <v>0</v>
      </c>
      <c r="C312" s="68">
        <f t="shared" si="54"/>
        <v>0</v>
      </c>
      <c r="D312" s="68">
        <f t="shared" si="56"/>
        <v>0</v>
      </c>
      <c r="E312" s="53" t="str">
        <f>IF($D$303&lt;&gt;"Faixa Única",IF($C$303&lt;&gt;"",IF(SUM(E311,B312)&gt;=$C$303,$C$303-SUM($E$305:E311),IF(B312=0,$C$303-SUM($E$305:E311),B312-A312)),"0"),"0")</f>
        <v>0</v>
      </c>
      <c r="F312" s="72">
        <f t="shared" si="55"/>
        <v>0</v>
      </c>
      <c r="G312" s="67"/>
      <c r="H312" s="3"/>
      <c r="I312" s="96"/>
      <c r="J312" s="3"/>
      <c r="K312" s="3"/>
      <c r="L312" s="3"/>
      <c r="M312" s="3"/>
      <c r="N312" s="3"/>
      <c r="O312" s="3"/>
      <c r="P312" s="3"/>
      <c r="Q312" s="3"/>
      <c r="R312" s="97"/>
      <c r="S312" s="3"/>
    </row>
    <row r="313" spans="1:19">
      <c r="A313" s="1">
        <f t="shared" si="52"/>
        <v>0</v>
      </c>
      <c r="B313" s="77">
        <f t="shared" si="53"/>
        <v>0</v>
      </c>
      <c r="C313" s="68">
        <f t="shared" si="54"/>
        <v>0</v>
      </c>
      <c r="D313" s="68">
        <f t="shared" si="56"/>
        <v>0</v>
      </c>
      <c r="E313" s="53" t="str">
        <f>IF($D$303&lt;&gt;"Faixa Única",IF($C$303&lt;&gt;"",IF(SUM(E312,B313)&gt;=$C$303,$C$303-SUM($E$305:E312),IF(B313=0,$C$303-SUM($E$305:E312),B313-A313)),"0"),"0")</f>
        <v>0</v>
      </c>
      <c r="F313" s="72">
        <f t="shared" si="55"/>
        <v>0</v>
      </c>
      <c r="G313" s="67"/>
      <c r="H313" s="3"/>
      <c r="I313" s="96"/>
      <c r="J313" s="3"/>
      <c r="K313" s="3"/>
      <c r="L313" s="3"/>
      <c r="M313" s="3"/>
      <c r="N313" s="3"/>
      <c r="O313" s="3"/>
      <c r="P313" s="3"/>
      <c r="Q313" s="3"/>
      <c r="R313" s="97"/>
      <c r="S313" s="3"/>
    </row>
    <row r="314" spans="1:19">
      <c r="A314" s="1">
        <f t="shared" si="52"/>
        <v>0</v>
      </c>
      <c r="B314" s="77">
        <f t="shared" si="53"/>
        <v>0</v>
      </c>
      <c r="C314" s="68">
        <f t="shared" si="54"/>
        <v>0</v>
      </c>
      <c r="D314" s="68">
        <f t="shared" si="56"/>
        <v>0</v>
      </c>
      <c r="E314" s="53" t="str">
        <f>IF($D$303&lt;&gt;"Faixa Única",IF($C$303&lt;&gt;"",IF(SUM(E313,B314)&gt;=$C$303,$C$303-SUM($E$305:E313),IF(B314=0,$C$303-SUM($E$305:E313),B314-A314)),"0"),"0")</f>
        <v>0</v>
      </c>
      <c r="F314" s="72">
        <f t="shared" si="55"/>
        <v>0</v>
      </c>
      <c r="G314" s="67"/>
      <c r="H314" s="3"/>
      <c r="I314" s="96"/>
      <c r="J314" s="3"/>
      <c r="K314" s="3"/>
      <c r="L314" s="3"/>
      <c r="M314" s="3"/>
      <c r="N314" s="3"/>
      <c r="O314" s="3"/>
      <c r="P314" s="3"/>
      <c r="Q314" s="3"/>
      <c r="R314" s="97"/>
      <c r="S314" s="3"/>
    </row>
    <row r="315" spans="1:19">
      <c r="A315" s="1">
        <f t="shared" si="52"/>
        <v>0</v>
      </c>
      <c r="B315" s="77">
        <f t="shared" si="53"/>
        <v>0</v>
      </c>
      <c r="C315" s="68">
        <f t="shared" si="54"/>
        <v>0</v>
      </c>
      <c r="D315" s="68">
        <f t="shared" si="56"/>
        <v>0</v>
      </c>
      <c r="E315" s="53" t="str">
        <f>IF($D$303&lt;&gt;"Faixa Única",IF($C$303&lt;&gt;"",IF(SUM(E314,B315)&gt;=$C$303,$C$303-SUM($E$305:E314),IF(B315=0,$C$303-SUM($E$305:E314),B315-A315)),"0"),"0")</f>
        <v>0</v>
      </c>
      <c r="F315" s="72">
        <f t="shared" si="55"/>
        <v>0</v>
      </c>
      <c r="G315" s="67"/>
      <c r="H315" s="3"/>
      <c r="I315" s="96"/>
      <c r="J315" s="3"/>
      <c r="K315" s="3"/>
      <c r="L315" s="3"/>
      <c r="M315" s="3"/>
      <c r="N315" s="3"/>
      <c r="O315" s="3"/>
      <c r="P315" s="3"/>
      <c r="Q315" s="3"/>
      <c r="R315" s="97"/>
      <c r="S315" s="3"/>
    </row>
    <row r="316" spans="1:19">
      <c r="A316" s="1">
        <f t="shared" si="52"/>
        <v>0</v>
      </c>
      <c r="B316" s="77">
        <f t="shared" si="53"/>
        <v>0</v>
      </c>
      <c r="C316" s="68">
        <f t="shared" si="54"/>
        <v>0</v>
      </c>
      <c r="D316" s="68">
        <f t="shared" si="56"/>
        <v>0</v>
      </c>
      <c r="E316" s="53" t="str">
        <f>IF($D$303&lt;&gt;"Faixa Única",IF($C$303&lt;&gt;"",IF(SUM(E315,B316)&gt;=$C$303,$C$303-SUM($E$305:E315),IF(B316=0,$C$303-SUM($E$305:E315),B316-A316)),"0"),"0")</f>
        <v>0</v>
      </c>
      <c r="F316" s="72">
        <f t="shared" si="55"/>
        <v>0</v>
      </c>
      <c r="G316" s="67"/>
      <c r="H316" s="3"/>
      <c r="I316" s="96"/>
      <c r="J316" s="102"/>
      <c r="K316" s="3"/>
      <c r="L316" s="3"/>
      <c r="M316" s="3"/>
      <c r="N316" s="3"/>
      <c r="O316" s="3"/>
      <c r="P316" s="3"/>
      <c r="Q316" s="3"/>
      <c r="R316" s="97"/>
      <c r="S316" s="3"/>
    </row>
    <row r="317" spans="1:19">
      <c r="A317" s="1">
        <f t="shared" si="52"/>
        <v>0</v>
      </c>
      <c r="B317" s="77">
        <f t="shared" si="53"/>
        <v>0</v>
      </c>
      <c r="C317" s="68">
        <f t="shared" si="54"/>
        <v>0</v>
      </c>
      <c r="D317" s="68">
        <f t="shared" si="56"/>
        <v>0</v>
      </c>
      <c r="E317" s="53" t="str">
        <f>IF($D$303&lt;&gt;"Faixa Única",IF($C$303&lt;&gt;"",IF(SUM(E316,B317)&gt;=$C$303,$C$303-SUM($E$305:E316),IF(B317=0,$C$303-SUM($E$305:E316),B317-A317)),"0"),"0")</f>
        <v>0</v>
      </c>
      <c r="F317" s="72">
        <f t="shared" si="55"/>
        <v>0</v>
      </c>
      <c r="G317" s="67"/>
      <c r="H317" s="3"/>
      <c r="I317" s="98"/>
      <c r="J317" s="92"/>
      <c r="K317" s="92"/>
      <c r="L317" s="92"/>
      <c r="M317" s="92"/>
      <c r="N317" s="92"/>
      <c r="O317" s="92"/>
      <c r="P317" s="92"/>
      <c r="Q317" s="92"/>
      <c r="R317" s="99"/>
      <c r="S317" s="3"/>
    </row>
    <row r="318" spans="1:19">
      <c r="A318" s="1">
        <f t="shared" si="52"/>
        <v>0</v>
      </c>
      <c r="B318" s="77">
        <f t="shared" si="53"/>
        <v>0</v>
      </c>
      <c r="C318" s="68">
        <f t="shared" si="54"/>
        <v>0</v>
      </c>
      <c r="D318" s="68">
        <f t="shared" si="56"/>
        <v>0</v>
      </c>
      <c r="E318" s="53" t="str">
        <f>IF($D$303&lt;&gt;"Faixa Única",IF($C$303&lt;&gt;"",IF(SUM(E317,B318)&gt;=$C$303,$C$303-SUM($E$305:E317),IF(B318=0,$C$303-SUM($E$305:E317),B318-A318)),"0"),"0")</f>
        <v>0</v>
      </c>
      <c r="F318" s="72">
        <f t="shared" si="55"/>
        <v>0</v>
      </c>
      <c r="G318" s="67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>
      <c r="A320" s="3"/>
      <c r="B320" s="70"/>
      <c r="C320" s="71"/>
      <c r="D320" s="64" t="s">
        <v>26</v>
      </c>
      <c r="E320" s="53">
        <f>SUM(E305:E318)</f>
        <v>7</v>
      </c>
      <c r="F320" s="101">
        <f>SUM(F305:F318)</f>
        <v>43.068199999999997</v>
      </c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>
      <c r="A321" s="1"/>
      <c r="B321" s="2"/>
      <c r="C321" s="2"/>
      <c r="D321" s="64" t="s">
        <v>27</v>
      </c>
      <c r="E321" s="2"/>
      <c r="F321" s="101">
        <f>LARGE(C305:C318,1)</f>
        <v>0</v>
      </c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>
      <c r="A322" s="1"/>
      <c r="B322" s="2"/>
      <c r="C322" s="2"/>
      <c r="D322" s="64" t="s">
        <v>28</v>
      </c>
      <c r="E322" s="2"/>
      <c r="F322" s="104">
        <f>F320+F321</f>
        <v>43.068199999999997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5" spans="1:19">
      <c r="A325" s="49" t="s">
        <v>5</v>
      </c>
      <c r="B325" s="52" t="s">
        <v>68</v>
      </c>
      <c r="C325" s="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spans="1:19">
      <c r="A326" s="49"/>
      <c r="B326" s="52"/>
      <c r="C326" s="48"/>
      <c r="G326" s="3"/>
      <c r="H326" s="3"/>
      <c r="I326" s="3"/>
      <c r="P326" s="3"/>
    </row>
    <row r="327" spans="1:19">
      <c r="A327" s="49" t="s">
        <v>10</v>
      </c>
      <c r="B327" s="52">
        <f>Calculadora!$J$9</f>
        <v>0.23333333333333334</v>
      </c>
      <c r="C327" s="48" t="s">
        <v>11</v>
      </c>
      <c r="P327" s="3"/>
      <c r="Q327" s="3"/>
      <c r="R327" s="3"/>
    </row>
    <row r="328" spans="1:19">
      <c r="B328" s="75"/>
      <c r="C328" s="49"/>
      <c r="F328" s="2"/>
      <c r="G328" s="47"/>
      <c r="H328" s="3"/>
      <c r="S328" s="3"/>
    </row>
    <row r="329" spans="1:19" ht="16">
      <c r="A329" s="73" t="s">
        <v>19</v>
      </c>
      <c r="B329" s="78">
        <f>IFERROR(F351/E349,"")</f>
        <v>7.7796000000000003</v>
      </c>
      <c r="C329" s="74"/>
      <c r="D329" s="74"/>
      <c r="E329" s="74"/>
      <c r="F329" s="74"/>
      <c r="G329" s="2" t="str" cm="1">
        <f t="array" ref="G329">_xlfn._xlws.FILTER(Tabela1[CONSUMO],(Calculadora!$J$9&gt;=Tabela1[FAIXA INICIAL])*(Calculadora!$J$9&lt;=Tabela1[FAIXA FINAL])*(Calculadora!$G$7=Tabela1[SEGMENTO])*($B$325=Tabela1[DISTRIBUIDORA]),"")</f>
        <v>Mensal</v>
      </c>
      <c r="H329" s="105" t="str" cm="1">
        <f t="array" ref="H329">_xlfn._xlws.FILTER(Tabela1[CONSUMO],(Calculadora!$J$9&gt;=Tabela1[FAIXA INICIAL])*(Calculadora!$G$7=Tabela1[SEGMENTO])*($B$325=Tabela1[DISTRIBUIDORA]),"")</f>
        <v>Mensal</v>
      </c>
      <c r="I329" s="93" t="s">
        <v>8</v>
      </c>
      <c r="J329" s="94"/>
      <c r="K329" s="94"/>
      <c r="L329" s="94"/>
      <c r="M329" s="94"/>
      <c r="N329" s="94"/>
      <c r="O329" s="94"/>
      <c r="P329" s="94"/>
      <c r="Q329" s="94"/>
      <c r="R329" s="95"/>
      <c r="S329" s="3"/>
    </row>
    <row r="330" spans="1:19">
      <c r="A330" s="1"/>
      <c r="B330" s="2"/>
      <c r="C330" s="2"/>
      <c r="D330" s="2"/>
      <c r="E330" s="2"/>
      <c r="F330" s="2"/>
      <c r="G330" s="2"/>
      <c r="H330" s="3"/>
      <c r="I330" s="96" t="s">
        <v>12</v>
      </c>
      <c r="J330" s="3" t="s">
        <v>9</v>
      </c>
      <c r="K330" s="3" t="s">
        <v>13</v>
      </c>
      <c r="L330" s="3" t="s">
        <v>5</v>
      </c>
      <c r="M330" s="3" t="s">
        <v>4</v>
      </c>
      <c r="N330" s="3" t="s">
        <v>14</v>
      </c>
      <c r="O330" s="3" t="s">
        <v>15</v>
      </c>
      <c r="P330" s="3" t="s">
        <v>16</v>
      </c>
      <c r="Q330" s="3" t="s">
        <v>17</v>
      </c>
      <c r="R330" s="97" t="s">
        <v>18</v>
      </c>
      <c r="S330" s="3"/>
    </row>
    <row r="331" spans="1:19">
      <c r="A331" s="1"/>
      <c r="B331" s="2" t="s">
        <v>11</v>
      </c>
      <c r="C331" s="2" t="s">
        <v>11</v>
      </c>
      <c r="D331" s="2"/>
      <c r="E331" s="2"/>
      <c r="F331" s="2"/>
      <c r="G331" s="2"/>
      <c r="H331" s="3"/>
      <c r="I331" s="96" t="str" cm="1">
        <f t="array" ref="I331:R331">_xlfn._xlws.FILTER(Tabela1[[ESTADO]:[FIXO]],($C332&gt;=Tabela1[FAIXA INICIAL])*(Calculadora!$G$7=Tabela1[SEGMENTO])*($B$325=Tabela1[DISTRIBUIDORA]),"Não foi encontrado valor para esse município e segmento com esse volume")</f>
        <v>Alagoas</v>
      </c>
      <c r="J331" s="3">
        <v>0</v>
      </c>
      <c r="K331" s="3" t="str">
        <v>ARSAL</v>
      </c>
      <c r="L331" s="3" t="str">
        <v>ALGÁS</v>
      </c>
      <c r="M331" s="3" t="str">
        <v>Residencial</v>
      </c>
      <c r="N331" s="3" t="str">
        <v>Mensal</v>
      </c>
      <c r="O331" s="3">
        <v>0</v>
      </c>
      <c r="P331" s="3">
        <v>50</v>
      </c>
      <c r="Q331" s="3">
        <v>7.7796000000000003</v>
      </c>
      <c r="R331" s="97">
        <v>0</v>
      </c>
      <c r="S331" s="3"/>
    </row>
    <row r="332" spans="1:19">
      <c r="A332" s="1"/>
      <c r="B332" s="69">
        <f>B327</f>
        <v>0.23333333333333334</v>
      </c>
      <c r="C332" s="79">
        <f>IF($D332="Mensal",Calculadora!$J$9*30,IF($D332="Semanal",Calculadora!$J$9*7,IF($D332="Faixa Única",Calculadora!$J$9*30,Calculadora!$J$9)))</f>
        <v>7</v>
      </c>
      <c r="D332" s="2" t="str" cm="1">
        <f t="array" ref="D332">IF(_xlfn._xlws.FILTER(Tabela1[CONSUMO],(Calculadora!$J$9&gt;=Tabela1[FAIXA INICIAL])*(Calculadora!$J$9&lt;=Tabela1[FAIXA FINAL])*(Calculadora!$G$7=Tabela1[SEGMENTO])*($B325=Tabela1[DISTRIBUIDORA]),"")="", H329,G329)</f>
        <v>Mensal</v>
      </c>
      <c r="E332" s="2"/>
      <c r="F332" s="2"/>
      <c r="G332" s="2"/>
      <c r="H332" s="3"/>
      <c r="I332" s="96"/>
      <c r="J332" s="3"/>
      <c r="K332" s="3"/>
      <c r="L332" s="3"/>
      <c r="M332" s="3"/>
      <c r="N332" s="3"/>
      <c r="O332" s="3"/>
      <c r="P332" s="3"/>
      <c r="Q332" s="3"/>
      <c r="R332" s="97"/>
      <c r="S332" s="3"/>
    </row>
    <row r="333" spans="1:19" ht="28">
      <c r="A333" s="109" t="s">
        <v>51</v>
      </c>
      <c r="B333" s="110"/>
      <c r="C333" s="4" t="s">
        <v>22</v>
      </c>
      <c r="D333" s="4" t="s">
        <v>23</v>
      </c>
      <c r="E333" s="4" t="s">
        <v>24</v>
      </c>
      <c r="F333" s="107" t="s">
        <v>52</v>
      </c>
      <c r="G333" s="66"/>
      <c r="H333" s="3"/>
      <c r="I333" s="96"/>
      <c r="J333" s="3"/>
      <c r="K333" s="3"/>
      <c r="L333" s="3"/>
      <c r="M333" s="3"/>
      <c r="N333" s="3"/>
      <c r="O333" s="3"/>
      <c r="P333" s="3"/>
      <c r="Q333" s="3"/>
      <c r="R333" s="97"/>
      <c r="S333" s="3"/>
    </row>
    <row r="334" spans="1:19">
      <c r="A334" s="1">
        <f t="shared" ref="A334:A347" si="57">O331</f>
        <v>0</v>
      </c>
      <c r="B334" s="77">
        <f t="shared" ref="B334:B347" si="58">P331</f>
        <v>50</v>
      </c>
      <c r="C334" s="68">
        <f>R331</f>
        <v>0</v>
      </c>
      <c r="D334" s="68">
        <f>Q331</f>
        <v>7.7796000000000003</v>
      </c>
      <c r="E334" s="53">
        <f>IF($D$332="Faixa Única",$C$332,IF(B334&gt;C332,C332,B334-A334))</f>
        <v>7</v>
      </c>
      <c r="F334" s="72">
        <f>(D334*E334)</f>
        <v>54.4572</v>
      </c>
      <c r="G334" s="67"/>
      <c r="H334" s="3"/>
      <c r="I334" s="96"/>
      <c r="J334" s="3"/>
      <c r="K334" s="3"/>
      <c r="L334" s="3"/>
      <c r="M334" s="3"/>
      <c r="N334" s="3"/>
      <c r="O334" s="3"/>
      <c r="P334" s="3"/>
      <c r="Q334" s="3"/>
      <c r="R334" s="97"/>
      <c r="S334" s="3"/>
    </row>
    <row r="335" spans="1:19">
      <c r="A335" s="1">
        <f t="shared" si="57"/>
        <v>0</v>
      </c>
      <c r="B335" s="77">
        <f t="shared" si="58"/>
        <v>0</v>
      </c>
      <c r="C335" s="68">
        <f>R332</f>
        <v>0</v>
      </c>
      <c r="D335" s="68">
        <f>Q332</f>
        <v>0</v>
      </c>
      <c r="E335" s="53">
        <f>IF($D$332&lt;&gt;"Faixa Única",IF($C$332&lt;&gt;"",IF(SUM(E334,B335)&gt;=$C$332,$C$332-(E334),IF(B335=0,$C$332-SUM(E334),B335-A335)),"0"),"0")</f>
        <v>0</v>
      </c>
      <c r="F335" s="72">
        <f>(D335*E335)</f>
        <v>0</v>
      </c>
      <c r="G335" s="67"/>
      <c r="H335" s="3"/>
      <c r="I335" s="96"/>
      <c r="J335" s="3"/>
      <c r="K335" s="3"/>
      <c r="L335" s="3"/>
      <c r="M335" s="3"/>
      <c r="N335" s="3"/>
      <c r="O335" s="3"/>
      <c r="P335" s="3"/>
      <c r="Q335" s="3"/>
      <c r="R335" s="97"/>
      <c r="S335" s="3"/>
    </row>
    <row r="336" spans="1:19">
      <c r="A336" s="1">
        <f t="shared" si="57"/>
        <v>0</v>
      </c>
      <c r="B336" s="77">
        <f t="shared" si="58"/>
        <v>0</v>
      </c>
      <c r="C336" s="68">
        <f>R333</f>
        <v>0</v>
      </c>
      <c r="D336" s="68">
        <f>Q333</f>
        <v>0</v>
      </c>
      <c r="E336" s="53">
        <f>IF($D$332&lt;&gt;"Faixa Única",IF($C$332&lt;&gt;"",IF(SUM(E335,B336)&gt;=$C$332,$C$332-SUM($E$334:E335),IF(B336=0,$C$332-SUM($E$334:E335),B336-A336)),"0"),"0")</f>
        <v>0</v>
      </c>
      <c r="F336" s="72">
        <f>(D336*E336)</f>
        <v>0</v>
      </c>
      <c r="G336" s="2"/>
      <c r="H336" s="3"/>
      <c r="I336" s="96"/>
      <c r="J336" s="3"/>
      <c r="K336" s="3"/>
      <c r="L336" s="3"/>
      <c r="M336" s="3"/>
      <c r="N336" s="3"/>
      <c r="O336" s="3"/>
      <c r="P336" s="3"/>
      <c r="Q336" s="3"/>
      <c r="R336" s="97"/>
      <c r="S336" s="3"/>
    </row>
    <row r="337" spans="1:19">
      <c r="A337" s="1">
        <f t="shared" si="57"/>
        <v>0</v>
      </c>
      <c r="B337" s="77">
        <f t="shared" si="58"/>
        <v>0</v>
      </c>
      <c r="C337" s="68">
        <f t="shared" ref="C337:C347" si="59">R334</f>
        <v>0</v>
      </c>
      <c r="D337" s="68">
        <f>Q334</f>
        <v>0</v>
      </c>
      <c r="E337" s="53">
        <f>IF($D$332&lt;&gt;"Faixa Única",IF($C$332&lt;&gt;"",IF(SUM(E336,B337)&gt;=$C$332,$C$332-SUM($E$334:E336),IF(B337=0,$C$332-SUM($E$334:E336),B337-A337)),"0"),"0")</f>
        <v>0</v>
      </c>
      <c r="F337" s="72">
        <f t="shared" ref="F337:F347" si="60">(D337*E337)</f>
        <v>0</v>
      </c>
      <c r="G337" s="67"/>
      <c r="H337" s="3"/>
      <c r="I337" s="96"/>
      <c r="J337" s="3"/>
      <c r="K337" s="3"/>
      <c r="L337" s="3"/>
      <c r="M337" s="3"/>
      <c r="N337" s="3"/>
      <c r="O337" s="3"/>
      <c r="P337" s="3"/>
      <c r="Q337" s="3"/>
      <c r="R337" s="97"/>
      <c r="S337" s="3"/>
    </row>
    <row r="338" spans="1:19">
      <c r="A338" s="1">
        <f t="shared" si="57"/>
        <v>0</v>
      </c>
      <c r="B338" s="77">
        <f t="shared" si="58"/>
        <v>0</v>
      </c>
      <c r="C338" s="68">
        <f t="shared" si="59"/>
        <v>0</v>
      </c>
      <c r="D338" s="68">
        <f>Q335</f>
        <v>0</v>
      </c>
      <c r="E338" s="53">
        <f>IF($D$332&lt;&gt;"Faixa Única",IF($C$332&lt;&gt;"",IF(SUM(E337,B338)&gt;=$C$332,$C$332-SUM($E$334:E337),IF(B338=0,$C$332-SUM($E$334:E337),B338-A338)),"0"),"0")</f>
        <v>0</v>
      </c>
      <c r="F338" s="72">
        <f t="shared" si="60"/>
        <v>0</v>
      </c>
      <c r="G338" s="67"/>
      <c r="H338" s="3"/>
      <c r="I338" s="96"/>
      <c r="J338" s="3"/>
      <c r="K338" s="3"/>
      <c r="L338" s="3"/>
      <c r="M338" s="3"/>
      <c r="N338" s="3"/>
      <c r="O338" s="3"/>
      <c r="P338" s="3"/>
      <c r="Q338" s="3"/>
      <c r="R338" s="97"/>
      <c r="S338" s="3"/>
    </row>
    <row r="339" spans="1:19">
      <c r="A339" s="1">
        <f t="shared" si="57"/>
        <v>0</v>
      </c>
      <c r="B339" s="77">
        <f t="shared" si="58"/>
        <v>0</v>
      </c>
      <c r="C339" s="68">
        <f t="shared" si="59"/>
        <v>0</v>
      </c>
      <c r="D339" s="68">
        <f t="shared" ref="D339:D347" si="61">Q336</f>
        <v>0</v>
      </c>
      <c r="E339" s="53">
        <f>IF($D$332&lt;&gt;"Faixa Única",IF($C$332&lt;&gt;"",IF(SUM(E338,B339)&gt;=$C$332,$C$332-SUM($E$334:E338),IF(B339=0,$C$332-SUM($E$334:E338),B339-A339)),"0"),"0")</f>
        <v>0</v>
      </c>
      <c r="F339" s="72">
        <f t="shared" si="60"/>
        <v>0</v>
      </c>
      <c r="G339" s="67"/>
      <c r="H339" s="3"/>
      <c r="I339" s="96"/>
      <c r="J339" s="3"/>
      <c r="K339" s="3"/>
      <c r="L339" s="3"/>
      <c r="M339" s="3"/>
      <c r="N339" s="3"/>
      <c r="O339" s="3"/>
      <c r="P339" s="3"/>
      <c r="Q339" s="3"/>
      <c r="R339" s="97"/>
      <c r="S339" s="3"/>
    </row>
    <row r="340" spans="1:19">
      <c r="A340" s="1">
        <f t="shared" si="57"/>
        <v>0</v>
      </c>
      <c r="B340" s="77">
        <f t="shared" si="58"/>
        <v>0</v>
      </c>
      <c r="C340" s="68">
        <f t="shared" si="59"/>
        <v>0</v>
      </c>
      <c r="D340" s="68">
        <f t="shared" si="61"/>
        <v>0</v>
      </c>
      <c r="E340" s="53">
        <f>IF($D$332&lt;&gt;"Faixa Única",IF($C$332&lt;&gt;"",IF(SUM(E339,B340)&gt;=$C$332,$C$332-SUM($E$334:E339),IF(B340=0,$C$332-SUM($E$334:E339),B340-A340)),"0"),"0")</f>
        <v>0</v>
      </c>
      <c r="F340" s="72">
        <f t="shared" si="60"/>
        <v>0</v>
      </c>
      <c r="G340" s="67"/>
      <c r="H340" s="3"/>
      <c r="I340" s="96"/>
      <c r="J340" s="3"/>
      <c r="K340" s="3"/>
      <c r="L340" s="3"/>
      <c r="M340" s="3"/>
      <c r="N340" s="3"/>
      <c r="O340" s="3"/>
      <c r="P340" s="3"/>
      <c r="Q340" s="3"/>
      <c r="R340" s="97"/>
      <c r="S340" s="3"/>
    </row>
    <row r="341" spans="1:19">
      <c r="A341" s="1">
        <f t="shared" si="57"/>
        <v>0</v>
      </c>
      <c r="B341" s="77">
        <f t="shared" si="58"/>
        <v>0</v>
      </c>
      <c r="C341" s="68">
        <f t="shared" si="59"/>
        <v>0</v>
      </c>
      <c r="D341" s="68">
        <f t="shared" si="61"/>
        <v>0</v>
      </c>
      <c r="E341" s="53">
        <f>IF($D$332&lt;&gt;"Faixa Única",IF($C$332&lt;&gt;"",IF(SUM(E340,B341)&gt;=$C$332,$C$332-SUM($E$334:E340),IF(B341=0,$C$332-SUM($E$334:E340),B341-A341)),"0"),"0")</f>
        <v>0</v>
      </c>
      <c r="F341" s="72">
        <f t="shared" si="60"/>
        <v>0</v>
      </c>
      <c r="G341" s="67"/>
      <c r="H341" s="3"/>
      <c r="I341" s="96"/>
      <c r="J341" s="3"/>
      <c r="K341" s="3"/>
      <c r="L341" s="3"/>
      <c r="M341" s="3"/>
      <c r="N341" s="3"/>
      <c r="O341" s="3"/>
      <c r="P341" s="3"/>
      <c r="Q341" s="3"/>
      <c r="R341" s="97"/>
      <c r="S341" s="3"/>
    </row>
    <row r="342" spans="1:19">
      <c r="A342" s="1">
        <f t="shared" si="57"/>
        <v>0</v>
      </c>
      <c r="B342" s="77">
        <f t="shared" si="58"/>
        <v>0</v>
      </c>
      <c r="C342" s="68">
        <f t="shared" si="59"/>
        <v>0</v>
      </c>
      <c r="D342" s="68">
        <f t="shared" si="61"/>
        <v>0</v>
      </c>
      <c r="E342" s="53">
        <f>IF($D$332&lt;&gt;"Faixa Única",IF($C$332&lt;&gt;"",IF(SUM(E341,B342)&gt;=$C$332,$C$332-SUM($E$334:E341),IF(B342=0,$C$332-SUM($E$334:E341),B342-A342)),"0"),"0")</f>
        <v>0</v>
      </c>
      <c r="F342" s="72">
        <f t="shared" si="60"/>
        <v>0</v>
      </c>
      <c r="G342" s="67"/>
      <c r="H342" s="3"/>
      <c r="I342" s="96"/>
      <c r="J342" s="3"/>
      <c r="K342" s="3"/>
      <c r="L342" s="3"/>
      <c r="M342" s="3"/>
      <c r="N342" s="3"/>
      <c r="O342" s="3"/>
      <c r="P342" s="3"/>
      <c r="Q342" s="3"/>
      <c r="R342" s="97"/>
      <c r="S342" s="3"/>
    </row>
    <row r="343" spans="1:19">
      <c r="A343" s="1">
        <f t="shared" si="57"/>
        <v>0</v>
      </c>
      <c r="B343" s="77">
        <f t="shared" si="58"/>
        <v>0</v>
      </c>
      <c r="C343" s="68">
        <f t="shared" si="59"/>
        <v>0</v>
      </c>
      <c r="D343" s="68">
        <f t="shared" si="61"/>
        <v>0</v>
      </c>
      <c r="E343" s="53">
        <f>IF($D$332&lt;&gt;"Faixa Única",IF($C$332&lt;&gt;"",IF(SUM(E342,B343)&gt;=$C$332,$C$332-SUM($E$334:E342),IF(B343=0,$C$332-SUM($E$334:E342),B343-A343)),"0"),"0")</f>
        <v>0</v>
      </c>
      <c r="F343" s="72">
        <f t="shared" si="60"/>
        <v>0</v>
      </c>
      <c r="G343" s="67"/>
      <c r="H343" s="3"/>
      <c r="I343" s="96"/>
      <c r="J343" s="3"/>
      <c r="K343" s="3"/>
      <c r="L343" s="3"/>
      <c r="M343" s="3"/>
      <c r="N343" s="3"/>
      <c r="O343" s="3"/>
      <c r="P343" s="3"/>
      <c r="Q343" s="3"/>
      <c r="R343" s="97"/>
      <c r="S343" s="3"/>
    </row>
    <row r="344" spans="1:19">
      <c r="A344" s="1">
        <f t="shared" si="57"/>
        <v>0</v>
      </c>
      <c r="B344" s="77">
        <f t="shared" si="58"/>
        <v>0</v>
      </c>
      <c r="C344" s="68">
        <f t="shared" si="59"/>
        <v>0</v>
      </c>
      <c r="D344" s="68">
        <f t="shared" si="61"/>
        <v>0</v>
      </c>
      <c r="E344" s="53">
        <f>IF($D$332&lt;&gt;"Faixa Única",IF($C$332&lt;&gt;"",IF(SUM(E343,B344)&gt;=$C$332,$C$332-SUM($E$334:E343),IF(B344=0,$C$332-SUM($E$334:E343),B344-A344)),"0"),"0")</f>
        <v>0</v>
      </c>
      <c r="F344" s="72">
        <f t="shared" si="60"/>
        <v>0</v>
      </c>
      <c r="G344" s="67"/>
      <c r="H344" s="3"/>
      <c r="I344" s="96"/>
      <c r="J344" s="3"/>
      <c r="K344" s="3"/>
      <c r="L344" s="3"/>
      <c r="M344" s="3"/>
      <c r="N344" s="3"/>
      <c r="O344" s="3"/>
      <c r="P344" s="3"/>
      <c r="Q344" s="3"/>
      <c r="R344" s="97"/>
      <c r="S344" s="3"/>
    </row>
    <row r="345" spans="1:19">
      <c r="A345" s="1">
        <f t="shared" si="57"/>
        <v>0</v>
      </c>
      <c r="B345" s="77">
        <f t="shared" si="58"/>
        <v>0</v>
      </c>
      <c r="C345" s="68">
        <f t="shared" si="59"/>
        <v>0</v>
      </c>
      <c r="D345" s="68">
        <f t="shared" si="61"/>
        <v>0</v>
      </c>
      <c r="E345" s="53">
        <f>IF($D$332&lt;&gt;"Faixa Única",IF($C$332&lt;&gt;"",IF(SUM(E344,B345)&gt;=$C$332,$C$332-SUM($E$334:E344),IF(B345=0,$C$332-SUM($E$334:E344),B345-A345)),"0"),"0")</f>
        <v>0</v>
      </c>
      <c r="F345" s="72">
        <f t="shared" si="60"/>
        <v>0</v>
      </c>
      <c r="G345" s="67"/>
      <c r="H345" s="3"/>
      <c r="I345" s="96"/>
      <c r="J345" s="102"/>
      <c r="K345" s="3"/>
      <c r="L345" s="3"/>
      <c r="M345" s="3"/>
      <c r="N345" s="3"/>
      <c r="O345" s="3"/>
      <c r="P345" s="3"/>
      <c r="Q345" s="3"/>
      <c r="R345" s="97"/>
      <c r="S345" s="3"/>
    </row>
    <row r="346" spans="1:19">
      <c r="A346" s="1">
        <f t="shared" si="57"/>
        <v>0</v>
      </c>
      <c r="B346" s="77">
        <f t="shared" si="58"/>
        <v>0</v>
      </c>
      <c r="C346" s="68">
        <f t="shared" si="59"/>
        <v>0</v>
      </c>
      <c r="D346" s="68">
        <f t="shared" si="61"/>
        <v>0</v>
      </c>
      <c r="E346" s="53">
        <f>IF($D$332&lt;&gt;"Faixa Única",IF($C$332&lt;&gt;"",IF(SUM(E345,B346)&gt;=$C$332,$C$332-SUM($E$334:E345),IF(B346=0,$C$332-SUM($E$334:E345),B346-A346)),"0"),"0")</f>
        <v>0</v>
      </c>
      <c r="F346" s="72">
        <f t="shared" si="60"/>
        <v>0</v>
      </c>
      <c r="G346" s="67"/>
      <c r="H346" s="3"/>
      <c r="I346" s="98"/>
      <c r="J346" s="92"/>
      <c r="K346" s="92"/>
      <c r="L346" s="92"/>
      <c r="M346" s="92"/>
      <c r="N346" s="92"/>
      <c r="O346" s="92"/>
      <c r="P346" s="92"/>
      <c r="Q346" s="92"/>
      <c r="R346" s="99"/>
      <c r="S346" s="3"/>
    </row>
    <row r="347" spans="1:19">
      <c r="A347" s="1">
        <f t="shared" si="57"/>
        <v>0</v>
      </c>
      <c r="B347" s="77">
        <f t="shared" si="58"/>
        <v>0</v>
      </c>
      <c r="C347" s="68">
        <f t="shared" si="59"/>
        <v>0</v>
      </c>
      <c r="D347" s="68">
        <f t="shared" si="61"/>
        <v>0</v>
      </c>
      <c r="E347" s="53">
        <f>IF($D$332&lt;&gt;"Faixa Única",IF($C$332&lt;&gt;"",IF(SUM(E346,B347)&gt;=$C$332,$C$332-SUM($E$334:E346),IF(B347=0,$C$332-SUM($E$334:E346),B347-A347)),"0"),"0")</f>
        <v>0</v>
      </c>
      <c r="F347" s="72">
        <f t="shared" si="60"/>
        <v>0</v>
      </c>
      <c r="G347" s="67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>
      <c r="A349" s="3"/>
      <c r="B349" s="70"/>
      <c r="C349" s="71"/>
      <c r="D349" s="64" t="s">
        <v>26</v>
      </c>
      <c r="E349" s="53">
        <f>SUM(E334:E347)</f>
        <v>7</v>
      </c>
      <c r="F349" s="101">
        <f>SUM(F334:F347)</f>
        <v>54.4572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>
      <c r="A350" s="1"/>
      <c r="B350" s="2"/>
      <c r="C350" s="2"/>
      <c r="D350" s="64" t="s">
        <v>27</v>
      </c>
      <c r="E350" s="2"/>
      <c r="F350" s="101">
        <f>LARGE(C334:C347,1)</f>
        <v>0</v>
      </c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>
      <c r="A351" s="1"/>
      <c r="B351" s="2"/>
      <c r="C351" s="2"/>
      <c r="D351" s="64" t="s">
        <v>28</v>
      </c>
      <c r="E351" s="2"/>
      <c r="F351" s="104">
        <f>F349+F350</f>
        <v>54.4572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4" spans="1:19">
      <c r="A354" s="49" t="s">
        <v>5</v>
      </c>
      <c r="B354" s="52" t="s">
        <v>69</v>
      </c>
      <c r="C354" s="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spans="1:19">
      <c r="A355" s="49"/>
      <c r="B355" s="52"/>
      <c r="C355" s="48"/>
      <c r="G355" s="3"/>
      <c r="H355" s="3"/>
      <c r="I355" s="3"/>
      <c r="P355" s="3"/>
    </row>
    <row r="356" spans="1:19">
      <c r="A356" s="49" t="s">
        <v>10</v>
      </c>
      <c r="B356" s="52">
        <f>Calculadora!$J$9</f>
        <v>0.23333333333333334</v>
      </c>
      <c r="C356" s="48" t="s">
        <v>11</v>
      </c>
      <c r="P356" s="3"/>
      <c r="Q356" s="3"/>
      <c r="R356" s="3"/>
    </row>
    <row r="357" spans="1:19">
      <c r="B357" s="75"/>
      <c r="C357" s="49"/>
      <c r="F357" s="2"/>
      <c r="G357" s="47"/>
      <c r="H357" s="3"/>
      <c r="S357" s="3"/>
    </row>
    <row r="358" spans="1:19" ht="16">
      <c r="A358" s="73" t="s">
        <v>19</v>
      </c>
      <c r="B358" s="78">
        <f>IFERROR(F380/E378,"")</f>
        <v>6.4894999999999996</v>
      </c>
      <c r="C358" s="74"/>
      <c r="D358" s="74"/>
      <c r="E358" s="74"/>
      <c r="F358" s="74"/>
      <c r="G358" s="2" t="str" cm="1">
        <f t="array" ref="G358">_xlfn._xlws.FILTER(Tabela1[CONSUMO],(Calculadora!$J$9&gt;=Tabela1[FAIXA INICIAL])*(Calculadora!$J$9&lt;=Tabela1[FAIXA FINAL])*(Calculadora!$G$7=Tabela1[SEGMENTO])*($B$354=Tabela1[DISTRIBUIDORA]),"")</f>
        <v>Mensal</v>
      </c>
      <c r="H358" s="105" t="str" cm="1">
        <f t="array" ref="H358">_xlfn._xlws.FILTER(Tabela1[CONSUMO],(Calculadora!$J$9&gt;=Tabela1[FAIXA INICIAL])*(Calculadora!$G$7=Tabela1[SEGMENTO])*($B$354=Tabela1[DISTRIBUIDORA]),"")</f>
        <v>Mensal</v>
      </c>
      <c r="I358" s="93" t="s">
        <v>8</v>
      </c>
      <c r="J358" s="94"/>
      <c r="K358" s="94"/>
      <c r="L358" s="94"/>
      <c r="M358" s="94"/>
      <c r="N358" s="94"/>
      <c r="O358" s="94"/>
      <c r="P358" s="94"/>
      <c r="Q358" s="94"/>
      <c r="R358" s="95"/>
      <c r="S358" s="3"/>
    </row>
    <row r="359" spans="1:19">
      <c r="A359" s="1"/>
      <c r="B359" s="2"/>
      <c r="C359" s="2"/>
      <c r="D359" s="2"/>
      <c r="E359" s="2"/>
      <c r="F359" s="2"/>
      <c r="G359" s="2"/>
      <c r="H359" s="3"/>
      <c r="I359" s="96" t="s">
        <v>12</v>
      </c>
      <c r="J359" s="3" t="s">
        <v>9</v>
      </c>
      <c r="K359" s="3" t="s">
        <v>13</v>
      </c>
      <c r="L359" s="3" t="s">
        <v>5</v>
      </c>
      <c r="M359" s="3" t="s">
        <v>4</v>
      </c>
      <c r="N359" s="3" t="s">
        <v>14</v>
      </c>
      <c r="O359" s="3" t="s">
        <v>15</v>
      </c>
      <c r="P359" s="3" t="s">
        <v>16</v>
      </c>
      <c r="Q359" s="3" t="s">
        <v>17</v>
      </c>
      <c r="R359" s="97" t="s">
        <v>18</v>
      </c>
      <c r="S359" s="3"/>
    </row>
    <row r="360" spans="1:19">
      <c r="A360" s="1"/>
      <c r="B360" s="2" t="s">
        <v>11</v>
      </c>
      <c r="C360" s="2" t="s">
        <v>11</v>
      </c>
      <c r="D360" s="2"/>
      <c r="E360" s="2"/>
      <c r="F360" s="2"/>
      <c r="G360" s="2"/>
      <c r="H360" s="3"/>
      <c r="I360" s="96" t="str" cm="1">
        <f t="array" ref="I360:R360">_xlfn._xlws.FILTER(Tabela1[[ESTADO]:[FIXO]],($C361&gt;=Tabela1[FAIXA INICIAL])*(Calculadora!$G$7=Tabela1[SEGMENTO])*($B$354=Tabela1[DISTRIBUIDORA]),"Não foi encontrado valor para esse município e segmento com esse volume")</f>
        <v>Pernambuco</v>
      </c>
      <c r="J360" s="3">
        <v>0</v>
      </c>
      <c r="K360" s="3" t="str">
        <v>ARPE</v>
      </c>
      <c r="L360" s="3" t="str">
        <v>COPERGÁS</v>
      </c>
      <c r="M360" s="3" t="str">
        <v>Residencial</v>
      </c>
      <c r="N360" s="3" t="str">
        <v>Mensal</v>
      </c>
      <c r="O360" s="3">
        <v>0</v>
      </c>
      <c r="P360" s="3">
        <v>30</v>
      </c>
      <c r="Q360" s="3">
        <v>6.4894999999999996</v>
      </c>
      <c r="R360" s="97">
        <v>0</v>
      </c>
      <c r="S360" s="3"/>
    </row>
    <row r="361" spans="1:19">
      <c r="A361" s="1"/>
      <c r="B361" s="69">
        <f>B356</f>
        <v>0.23333333333333334</v>
      </c>
      <c r="C361" s="79">
        <f>IF($D361="Mensal",Calculadora!$J$9*30,IF($D361="Semanal",Calculadora!$J$9*7,IF($D361="Faixa Única",Calculadora!$J$9*30,Calculadora!$J$9)))</f>
        <v>7</v>
      </c>
      <c r="D361" s="2" t="str" cm="1">
        <f t="array" ref="D361">IF(_xlfn._xlws.FILTER(Tabela1[CONSUMO],(Calculadora!$J$9&gt;=Tabela1[FAIXA INICIAL])*(Calculadora!$J$9&lt;=Tabela1[FAIXA FINAL])*(Calculadora!$G$7=Tabela1[SEGMENTO])*($B354=Tabela1[DISTRIBUIDORA]),"")="", H358,G358)</f>
        <v>Mensal</v>
      </c>
      <c r="E361" s="2"/>
      <c r="F361" s="2"/>
      <c r="G361" s="2"/>
      <c r="H361" s="3"/>
      <c r="I361" s="96"/>
      <c r="J361" s="3"/>
      <c r="K361" s="3"/>
      <c r="L361" s="3"/>
      <c r="M361" s="3"/>
      <c r="N361" s="3"/>
      <c r="O361" s="3"/>
      <c r="P361" s="3"/>
      <c r="Q361" s="3"/>
      <c r="R361" s="97"/>
      <c r="S361" s="3"/>
    </row>
    <row r="362" spans="1:19" ht="28">
      <c r="A362" s="109" t="s">
        <v>51</v>
      </c>
      <c r="B362" s="110"/>
      <c r="C362" s="4" t="s">
        <v>22</v>
      </c>
      <c r="D362" s="4" t="s">
        <v>23</v>
      </c>
      <c r="E362" s="4" t="s">
        <v>24</v>
      </c>
      <c r="F362" s="107" t="s">
        <v>52</v>
      </c>
      <c r="G362" s="66"/>
      <c r="H362" s="3"/>
      <c r="I362" s="96"/>
      <c r="J362" s="3"/>
      <c r="K362" s="3"/>
      <c r="L362" s="3"/>
      <c r="M362" s="3"/>
      <c r="N362" s="3"/>
      <c r="O362" s="3"/>
      <c r="P362" s="3"/>
      <c r="Q362" s="3"/>
      <c r="R362" s="97"/>
      <c r="S362" s="3"/>
    </row>
    <row r="363" spans="1:19">
      <c r="A363" s="1">
        <f t="shared" ref="A363:A376" si="62">O360</f>
        <v>0</v>
      </c>
      <c r="B363" s="77">
        <f t="shared" ref="B363:B376" si="63">P360</f>
        <v>30</v>
      </c>
      <c r="C363" s="68">
        <f>R360</f>
        <v>0</v>
      </c>
      <c r="D363" s="68">
        <f>Q360</f>
        <v>6.4894999999999996</v>
      </c>
      <c r="E363" s="53">
        <f>IF($D$361="Faixa Única",$C$361,IF(B363&gt;C361,C361,B363-A363))</f>
        <v>7</v>
      </c>
      <c r="F363" s="72">
        <f>(D363*E363)</f>
        <v>45.426499999999997</v>
      </c>
      <c r="G363" s="67"/>
      <c r="H363" s="3"/>
      <c r="I363" s="96"/>
      <c r="J363" s="3"/>
      <c r="K363" s="3"/>
      <c r="L363" s="3"/>
      <c r="M363" s="3"/>
      <c r="N363" s="3"/>
      <c r="O363" s="3"/>
      <c r="P363" s="3"/>
      <c r="Q363" s="3"/>
      <c r="R363" s="97"/>
      <c r="S363" s="3"/>
    </row>
    <row r="364" spans="1:19">
      <c r="A364" s="1">
        <f t="shared" si="62"/>
        <v>0</v>
      </c>
      <c r="B364" s="77">
        <f t="shared" si="63"/>
        <v>0</v>
      </c>
      <c r="C364" s="68">
        <f>R361</f>
        <v>0</v>
      </c>
      <c r="D364" s="68">
        <f>Q361</f>
        <v>0</v>
      </c>
      <c r="E364" s="53">
        <f>IF($D$361&lt;&gt;"Faixa Única",IF($C$361&lt;&gt;"",IF(SUM(E363,B364)&gt;=$C$361,$C$361-(E363),IF(B364=0,$C$361-SUM(E363),B364-A364)),"0"),"0")</f>
        <v>0</v>
      </c>
      <c r="F364" s="72">
        <f>(D364*E364)</f>
        <v>0</v>
      </c>
      <c r="G364" s="67"/>
      <c r="H364" s="3"/>
      <c r="I364" s="96"/>
      <c r="J364" s="3"/>
      <c r="K364" s="3"/>
      <c r="L364" s="3"/>
      <c r="M364" s="3"/>
      <c r="N364" s="3"/>
      <c r="O364" s="3"/>
      <c r="P364" s="3"/>
      <c r="Q364" s="3"/>
      <c r="R364" s="97"/>
      <c r="S364" s="3"/>
    </row>
    <row r="365" spans="1:19">
      <c r="A365" s="1">
        <f t="shared" si="62"/>
        <v>0</v>
      </c>
      <c r="B365" s="77">
        <f t="shared" si="63"/>
        <v>0</v>
      </c>
      <c r="C365" s="68">
        <f>R362</f>
        <v>0</v>
      </c>
      <c r="D365" s="68">
        <f>Q362</f>
        <v>0</v>
      </c>
      <c r="E365" s="53">
        <f>IF($D$361&lt;&gt;"Faixa Única",IF($C$361&lt;&gt;"",IF(SUM(E364,B365)&gt;=$C$361,$C$361-SUM($E$363:E364),IF(B365=0,$C$361-SUM($E$363:E364),B365-A365)),"0"),"0")</f>
        <v>0</v>
      </c>
      <c r="F365" s="72">
        <f>(D365*E365)</f>
        <v>0</v>
      </c>
      <c r="G365" s="2"/>
      <c r="H365" s="3"/>
      <c r="I365" s="96"/>
      <c r="J365" s="3"/>
      <c r="K365" s="3"/>
      <c r="L365" s="3"/>
      <c r="M365" s="3"/>
      <c r="N365" s="3"/>
      <c r="O365" s="3"/>
      <c r="P365" s="3"/>
      <c r="Q365" s="3"/>
      <c r="R365" s="97"/>
      <c r="S365" s="3"/>
    </row>
    <row r="366" spans="1:19">
      <c r="A366" s="1">
        <f t="shared" si="62"/>
        <v>0</v>
      </c>
      <c r="B366" s="77">
        <f t="shared" si="63"/>
        <v>0</v>
      </c>
      <c r="C366" s="68">
        <f t="shared" ref="C366:C376" si="64">R363</f>
        <v>0</v>
      </c>
      <c r="D366" s="68">
        <f>Q363</f>
        <v>0</v>
      </c>
      <c r="E366" s="53">
        <f>IF($D$361&lt;&gt;"Faixa Única",IF($C$361&lt;&gt;"",IF(SUM(E365,B366)&gt;=$C$361,$C$361-SUM($E$363:E365),IF(B366=0,$C$361-SUM($E$363:E365),B366-A366)),"0"),"0")</f>
        <v>0</v>
      </c>
      <c r="F366" s="72">
        <f t="shared" ref="F366:F376" si="65">(D366*E366)</f>
        <v>0</v>
      </c>
      <c r="G366" s="67"/>
      <c r="H366" s="3"/>
      <c r="I366" s="96"/>
      <c r="J366" s="3"/>
      <c r="K366" s="3"/>
      <c r="L366" s="3"/>
      <c r="M366" s="3"/>
      <c r="N366" s="3"/>
      <c r="O366" s="3"/>
      <c r="P366" s="3"/>
      <c r="Q366" s="3"/>
      <c r="R366" s="97"/>
      <c r="S366" s="3"/>
    </row>
    <row r="367" spans="1:19">
      <c r="A367" s="1">
        <f t="shared" si="62"/>
        <v>0</v>
      </c>
      <c r="B367" s="77">
        <f t="shared" si="63"/>
        <v>0</v>
      </c>
      <c r="C367" s="68">
        <f t="shared" si="64"/>
        <v>0</v>
      </c>
      <c r="D367" s="68">
        <f>Q364</f>
        <v>0</v>
      </c>
      <c r="E367" s="53">
        <f>IF($D$361&lt;&gt;"Faixa Única",IF($C$361&lt;&gt;"",IF(SUM(E366,B367)&gt;=$C$361,$C$361-SUM($E$363:E366),IF(B367=0,$C$361-SUM($E$363:E366),B367-A367)),"0"),"0")</f>
        <v>0</v>
      </c>
      <c r="F367" s="72">
        <f t="shared" si="65"/>
        <v>0</v>
      </c>
      <c r="G367" s="67"/>
      <c r="H367" s="3"/>
      <c r="I367" s="96"/>
      <c r="J367" s="3"/>
      <c r="K367" s="3"/>
      <c r="L367" s="3"/>
      <c r="M367" s="3"/>
      <c r="N367" s="3"/>
      <c r="O367" s="3"/>
      <c r="P367" s="3"/>
      <c r="Q367" s="3"/>
      <c r="R367" s="97"/>
      <c r="S367" s="3"/>
    </row>
    <row r="368" spans="1:19">
      <c r="A368" s="1">
        <f t="shared" si="62"/>
        <v>0</v>
      </c>
      <c r="B368" s="77">
        <f t="shared" si="63"/>
        <v>0</v>
      </c>
      <c r="C368" s="68">
        <f t="shared" si="64"/>
        <v>0</v>
      </c>
      <c r="D368" s="68">
        <f t="shared" ref="D368:D376" si="66">Q365</f>
        <v>0</v>
      </c>
      <c r="E368" s="53">
        <f>IF($D$361&lt;&gt;"Faixa Única",IF($C$361&lt;&gt;"",IF(SUM(E367,B368)&gt;=$C$361,$C$361-SUM($E$363:E367),IF(B368=0,$C$361-SUM($E$363:E367),B368-A368)),"0"),"0")</f>
        <v>0</v>
      </c>
      <c r="F368" s="72">
        <f t="shared" si="65"/>
        <v>0</v>
      </c>
      <c r="G368" s="67"/>
      <c r="H368" s="3"/>
      <c r="I368" s="96"/>
      <c r="J368" s="3"/>
      <c r="K368" s="3"/>
      <c r="L368" s="3"/>
      <c r="M368" s="3"/>
      <c r="N368" s="3"/>
      <c r="O368" s="3"/>
      <c r="P368" s="3"/>
      <c r="Q368" s="3"/>
      <c r="R368" s="97"/>
      <c r="S368" s="3"/>
    </row>
    <row r="369" spans="1:19">
      <c r="A369" s="1">
        <f t="shared" si="62"/>
        <v>0</v>
      </c>
      <c r="B369" s="77">
        <f t="shared" si="63"/>
        <v>0</v>
      </c>
      <c r="C369" s="68">
        <f t="shared" si="64"/>
        <v>0</v>
      </c>
      <c r="D369" s="68">
        <f t="shared" si="66"/>
        <v>0</v>
      </c>
      <c r="E369" s="53">
        <f>IF($D$361&lt;&gt;"Faixa Única",IF($C$361&lt;&gt;"",IF(SUM(E368,B369)&gt;=$C$361,$C$361-SUM($E$363:E368),IF(B369=0,$C$361-SUM($E$363:E368),B369-A369)),"0"),"0")</f>
        <v>0</v>
      </c>
      <c r="F369" s="72">
        <f t="shared" si="65"/>
        <v>0</v>
      </c>
      <c r="G369" s="67"/>
      <c r="H369" s="3"/>
      <c r="I369" s="96"/>
      <c r="J369" s="3"/>
      <c r="K369" s="3"/>
      <c r="L369" s="3"/>
      <c r="M369" s="3"/>
      <c r="N369" s="3"/>
      <c r="O369" s="3"/>
      <c r="P369" s="3"/>
      <c r="Q369" s="3"/>
      <c r="R369" s="97"/>
      <c r="S369" s="3"/>
    </row>
    <row r="370" spans="1:19">
      <c r="A370" s="1">
        <f t="shared" si="62"/>
        <v>0</v>
      </c>
      <c r="B370" s="77">
        <f t="shared" si="63"/>
        <v>0</v>
      </c>
      <c r="C370" s="68">
        <f t="shared" si="64"/>
        <v>0</v>
      </c>
      <c r="D370" s="68">
        <f t="shared" si="66"/>
        <v>0</v>
      </c>
      <c r="E370" s="53">
        <f>IF($D$361&lt;&gt;"Faixa Única",IF($C$361&lt;&gt;"",IF(SUM(E369,B370)&gt;=$C$361,$C$361-SUM($E$363:E369),IF(B370=0,$C$361-SUM($E$363:E369),B370-A370)),"0"),"0")</f>
        <v>0</v>
      </c>
      <c r="F370" s="72">
        <f t="shared" si="65"/>
        <v>0</v>
      </c>
      <c r="G370" s="67"/>
      <c r="H370" s="3"/>
      <c r="I370" s="96"/>
      <c r="J370" s="3"/>
      <c r="K370" s="3"/>
      <c r="L370" s="3"/>
      <c r="M370" s="3"/>
      <c r="N370" s="3"/>
      <c r="O370" s="3"/>
      <c r="P370" s="3"/>
      <c r="Q370" s="3"/>
      <c r="R370" s="97"/>
      <c r="S370" s="3"/>
    </row>
    <row r="371" spans="1:19">
      <c r="A371" s="1">
        <f t="shared" si="62"/>
        <v>0</v>
      </c>
      <c r="B371" s="77">
        <f t="shared" si="63"/>
        <v>0</v>
      </c>
      <c r="C371" s="68">
        <f t="shared" si="64"/>
        <v>0</v>
      </c>
      <c r="D371" s="68">
        <f t="shared" si="66"/>
        <v>0</v>
      </c>
      <c r="E371" s="53">
        <f>IF($D$361&lt;&gt;"Faixa Única",IF($C$361&lt;&gt;"",IF(SUM(E370,B371)&gt;=$C$361,$C$361-SUM($E$363:E370),IF(B371=0,$C$361-SUM($E$363:E370),B371-A371)),"0"),"0")</f>
        <v>0</v>
      </c>
      <c r="F371" s="72">
        <f t="shared" si="65"/>
        <v>0</v>
      </c>
      <c r="G371" s="67"/>
      <c r="H371" s="3"/>
      <c r="I371" s="96"/>
      <c r="J371" s="3"/>
      <c r="K371" s="3"/>
      <c r="L371" s="3"/>
      <c r="M371" s="3"/>
      <c r="N371" s="3"/>
      <c r="O371" s="3"/>
      <c r="P371" s="3"/>
      <c r="Q371" s="3"/>
      <c r="R371" s="97"/>
      <c r="S371" s="3"/>
    </row>
    <row r="372" spans="1:19">
      <c r="A372" s="1">
        <f t="shared" si="62"/>
        <v>0</v>
      </c>
      <c r="B372" s="77">
        <f t="shared" si="63"/>
        <v>0</v>
      </c>
      <c r="C372" s="68">
        <f t="shared" si="64"/>
        <v>0</v>
      </c>
      <c r="D372" s="68">
        <f t="shared" si="66"/>
        <v>0</v>
      </c>
      <c r="E372" s="53">
        <f>IF($D$361&lt;&gt;"Faixa Única",IF($C$361&lt;&gt;"",IF(SUM(E371,B372)&gt;=$C$361,$C$361-SUM($E$363:E371),IF(B372=0,$C$361-SUM($E$363:E371),B372-A372)),"0"),"0")</f>
        <v>0</v>
      </c>
      <c r="F372" s="72">
        <f t="shared" si="65"/>
        <v>0</v>
      </c>
      <c r="G372" s="67"/>
      <c r="H372" s="3"/>
      <c r="I372" s="96"/>
      <c r="J372" s="3"/>
      <c r="K372" s="3"/>
      <c r="L372" s="3"/>
      <c r="M372" s="3"/>
      <c r="N372" s="3"/>
      <c r="O372" s="3"/>
      <c r="P372" s="3"/>
      <c r="Q372" s="3"/>
      <c r="R372" s="97"/>
      <c r="S372" s="3"/>
    </row>
    <row r="373" spans="1:19">
      <c r="A373" s="1">
        <f t="shared" si="62"/>
        <v>0</v>
      </c>
      <c r="B373" s="77">
        <f t="shared" si="63"/>
        <v>0</v>
      </c>
      <c r="C373" s="68">
        <f t="shared" si="64"/>
        <v>0</v>
      </c>
      <c r="D373" s="68">
        <f t="shared" si="66"/>
        <v>0</v>
      </c>
      <c r="E373" s="53">
        <f>IF($D$361&lt;&gt;"Faixa Única",IF($C$361&lt;&gt;"",IF(SUM(E372,B373)&gt;=$C$361,$C$361-SUM($E$363:E372),IF(B373=0,$C$361-SUM($E$363:E372),B373-A373)),"0"),"0")</f>
        <v>0</v>
      </c>
      <c r="F373" s="72">
        <f t="shared" si="65"/>
        <v>0</v>
      </c>
      <c r="G373" s="67"/>
      <c r="H373" s="3"/>
      <c r="I373" s="96"/>
      <c r="J373" s="3"/>
      <c r="K373" s="3"/>
      <c r="L373" s="3"/>
      <c r="M373" s="3"/>
      <c r="N373" s="3"/>
      <c r="O373" s="3"/>
      <c r="P373" s="3"/>
      <c r="Q373" s="3"/>
      <c r="R373" s="97"/>
      <c r="S373" s="3"/>
    </row>
    <row r="374" spans="1:19">
      <c r="A374" s="1">
        <f t="shared" si="62"/>
        <v>0</v>
      </c>
      <c r="B374" s="77">
        <f t="shared" si="63"/>
        <v>0</v>
      </c>
      <c r="C374" s="68">
        <f t="shared" si="64"/>
        <v>0</v>
      </c>
      <c r="D374" s="68">
        <f t="shared" si="66"/>
        <v>0</v>
      </c>
      <c r="E374" s="53">
        <f>IF($D$361&lt;&gt;"Faixa Única",IF($C$361&lt;&gt;"",IF(SUM(E373,B374)&gt;=$C$361,$C$361-SUM($E$363:E373),IF(B374=0,$C$361-SUM($E$363:E373),B374-A374)),"0"),"0")</f>
        <v>0</v>
      </c>
      <c r="F374" s="72">
        <f t="shared" si="65"/>
        <v>0</v>
      </c>
      <c r="G374" s="67"/>
      <c r="H374" s="3"/>
      <c r="I374" s="96"/>
      <c r="J374" s="102"/>
      <c r="K374" s="3"/>
      <c r="L374" s="3"/>
      <c r="M374" s="3"/>
      <c r="N374" s="3"/>
      <c r="O374" s="3"/>
      <c r="P374" s="3"/>
      <c r="Q374" s="3"/>
      <c r="R374" s="97"/>
      <c r="S374" s="3"/>
    </row>
    <row r="375" spans="1:19">
      <c r="A375" s="1">
        <f t="shared" si="62"/>
        <v>0</v>
      </c>
      <c r="B375" s="77">
        <f t="shared" si="63"/>
        <v>0</v>
      </c>
      <c r="C375" s="68">
        <f t="shared" si="64"/>
        <v>0</v>
      </c>
      <c r="D375" s="68">
        <f t="shared" si="66"/>
        <v>0</v>
      </c>
      <c r="E375" s="53">
        <f>IF($D$361&lt;&gt;"Faixa Única",IF($C$361&lt;&gt;"",IF(SUM(E374,B375)&gt;=$C$361,$C$361-SUM($E$363:E374),IF(B375=0,$C$361-SUM($E$363:E374),B375-A375)),"0"),"0")</f>
        <v>0</v>
      </c>
      <c r="F375" s="72">
        <f t="shared" si="65"/>
        <v>0</v>
      </c>
      <c r="G375" s="67"/>
      <c r="H375" s="3"/>
      <c r="I375" s="98"/>
      <c r="J375" s="92"/>
      <c r="K375" s="92"/>
      <c r="L375" s="92"/>
      <c r="M375" s="92"/>
      <c r="N375" s="92"/>
      <c r="O375" s="92"/>
      <c r="P375" s="92"/>
      <c r="Q375" s="92"/>
      <c r="R375" s="99"/>
      <c r="S375" s="3"/>
    </row>
    <row r="376" spans="1:19">
      <c r="A376" s="1">
        <f t="shared" si="62"/>
        <v>0</v>
      </c>
      <c r="B376" s="77">
        <f t="shared" si="63"/>
        <v>0</v>
      </c>
      <c r="C376" s="68">
        <f t="shared" si="64"/>
        <v>0</v>
      </c>
      <c r="D376" s="68">
        <f t="shared" si="66"/>
        <v>0</v>
      </c>
      <c r="E376" s="53">
        <f>IF($D$361&lt;&gt;"Faixa Única",IF($C$361&lt;&gt;"",IF(SUM(E375,B376)&gt;=$C$361,$C$361-SUM($E$363:E375),IF(B376=0,$C$361-SUM($E$363:E375),B376-A376)),"0"),"0")</f>
        <v>0</v>
      </c>
      <c r="F376" s="72">
        <f t="shared" si="65"/>
        <v>0</v>
      </c>
      <c r="G376" s="67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>
      <c r="A378" s="3"/>
      <c r="B378" s="70"/>
      <c r="C378" s="71"/>
      <c r="D378" s="64" t="s">
        <v>26</v>
      </c>
      <c r="E378" s="53">
        <f>SUM(E363:E376)</f>
        <v>7</v>
      </c>
      <c r="F378" s="101">
        <f>SUM(F363:F376)</f>
        <v>45.426499999999997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>
      <c r="A379" s="1"/>
      <c r="B379" s="2"/>
      <c r="C379" s="2"/>
      <c r="D379" s="64" t="s">
        <v>27</v>
      </c>
      <c r="E379" s="2"/>
      <c r="F379" s="101">
        <f>LARGE(C363:C376,1)</f>
        <v>0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>
      <c r="A380" s="1"/>
      <c r="B380" s="2"/>
      <c r="C380" s="2"/>
      <c r="D380" s="64" t="s">
        <v>28</v>
      </c>
      <c r="E380" s="2"/>
      <c r="F380" s="104">
        <f>F378+F379</f>
        <v>45.426499999999997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3" spans="1:19">
      <c r="A383" s="49" t="s">
        <v>5</v>
      </c>
      <c r="B383" s="52" t="s">
        <v>70</v>
      </c>
      <c r="C383" s="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spans="1:19">
      <c r="A384" s="49"/>
      <c r="B384" s="52" t="s">
        <v>71</v>
      </c>
      <c r="C384" s="48"/>
      <c r="G384" s="3"/>
      <c r="H384" s="3"/>
      <c r="I384" s="3"/>
      <c r="P384" s="3"/>
    </row>
    <row r="385" spans="1:19">
      <c r="A385" s="49" t="s">
        <v>10</v>
      </c>
      <c r="B385" s="52">
        <f>Calculadora!$J$9</f>
        <v>0.23333333333333334</v>
      </c>
      <c r="C385" s="48" t="s">
        <v>11</v>
      </c>
      <c r="P385" s="3"/>
      <c r="Q385" s="3"/>
      <c r="R385" s="3"/>
    </row>
    <row r="386" spans="1:19">
      <c r="B386" s="75"/>
      <c r="C386" s="49"/>
      <c r="F386" s="2"/>
      <c r="G386" s="47"/>
      <c r="H386" s="3"/>
      <c r="S386" s="3"/>
    </row>
    <row r="387" spans="1:19" ht="16">
      <c r="A387" s="73" t="s">
        <v>19</v>
      </c>
      <c r="B387" s="78">
        <f>IFERROR(F409/E407,"")</f>
        <v>18.14</v>
      </c>
      <c r="C387" s="74"/>
      <c r="D387" s="74"/>
      <c r="E387" s="74"/>
      <c r="F387" s="74"/>
      <c r="G387" s="2" t="str" cm="1">
        <f t="array" ref="G387">_xlfn._xlws.FILTER(Tabela1[CONSUMO],(Calculadora!$J$9&gt;=Tabela1[FAIXA INICIAL])*(Calculadora!$J$9&lt;=Tabela1[FAIXA FINAL])*(Calculadora!$G$7=Tabela1[SEGMENTO])*($B$383=Tabela1[DISTRIBUIDORA]),"")</f>
        <v>Mensal</v>
      </c>
      <c r="H387" s="105" t="str" cm="1">
        <f t="array" ref="H387">_xlfn._xlws.FILTER(Tabela1[CONSUMO],(Calculadora!$J$9&gt;=Tabela1[FAIXA INICIAL])*(Calculadora!$G$7=Tabela1[SEGMENTO])*($B$383=Tabela1[DISTRIBUIDORA]),"")</f>
        <v>Mensal</v>
      </c>
      <c r="I387" s="93" t="s">
        <v>8</v>
      </c>
      <c r="J387" s="94"/>
      <c r="K387" s="94"/>
      <c r="L387" s="94"/>
      <c r="M387" s="94"/>
      <c r="N387" s="94"/>
      <c r="O387" s="94"/>
      <c r="P387" s="94"/>
      <c r="Q387" s="94"/>
      <c r="R387" s="95"/>
      <c r="S387" s="3"/>
    </row>
    <row r="388" spans="1:19">
      <c r="A388" s="1"/>
      <c r="B388" s="2"/>
      <c r="C388" s="2"/>
      <c r="D388" s="2"/>
      <c r="E388" s="2"/>
      <c r="F388" s="2"/>
      <c r="G388" s="2"/>
      <c r="H388" s="3"/>
      <c r="I388" s="96" t="s">
        <v>12</v>
      </c>
      <c r="J388" s="3" t="s">
        <v>9</v>
      </c>
      <c r="K388" s="3" t="s">
        <v>13</v>
      </c>
      <c r="L388" s="3" t="s">
        <v>5</v>
      </c>
      <c r="M388" s="3" t="s">
        <v>4</v>
      </c>
      <c r="N388" s="3" t="s">
        <v>14</v>
      </c>
      <c r="O388" s="3" t="s">
        <v>15</v>
      </c>
      <c r="P388" s="3" t="s">
        <v>16</v>
      </c>
      <c r="Q388" s="3" t="s">
        <v>17</v>
      </c>
      <c r="R388" s="97" t="s">
        <v>18</v>
      </c>
      <c r="S388" s="3"/>
    </row>
    <row r="389" spans="1:19">
      <c r="A389" s="1"/>
      <c r="B389" s="2" t="s">
        <v>11</v>
      </c>
      <c r="C389" s="2" t="s">
        <v>11</v>
      </c>
      <c r="D389" s="2"/>
      <c r="E389" s="2"/>
      <c r="F389" s="2"/>
      <c r="G389" s="2"/>
      <c r="H389" s="3"/>
      <c r="I389" s="96" t="str" cm="1">
        <f t="array" ref="I389:R389">_xlfn._xlws.FILTER(Tabela1[[ESTADO]:[FIXO]],($C390&gt;=Tabela1[FAIXA INICIAL])*(Calculadora!$G$7=Tabela1[SEGMENTO])*($B$383=Tabela1[DISTRIBUIDORA]),"Não foi encontrado valor para esse município e segmento com esse volume")</f>
        <v>Paraíba</v>
      </c>
      <c r="J389" s="3">
        <v>0</v>
      </c>
      <c r="K389" s="3" t="str">
        <v>ARPB</v>
      </c>
      <c r="L389" s="3" t="str">
        <v>PBGÁS</v>
      </c>
      <c r="M389" s="3" t="str">
        <v>Residencial</v>
      </c>
      <c r="N389" s="3" t="str">
        <v>Mensal</v>
      </c>
      <c r="O389" s="3">
        <v>0</v>
      </c>
      <c r="P389" s="3">
        <v>20</v>
      </c>
      <c r="Q389" s="3">
        <v>0</v>
      </c>
      <c r="R389" s="97">
        <v>0</v>
      </c>
      <c r="S389" s="3"/>
    </row>
    <row r="390" spans="1:19">
      <c r="A390" s="1"/>
      <c r="B390" s="69">
        <f>B385</f>
        <v>0.23333333333333334</v>
      </c>
      <c r="C390" s="79">
        <f>IF($D390="Mensal",Calculadora!$J$9*30,IF($D390="Semanal",Calculadora!$J$9*7,IF($D390="Faixa Única",Calculadora!$J$9*30,Calculadora!$J$9)))</f>
        <v>7</v>
      </c>
      <c r="D390" s="2" t="str" cm="1">
        <f t="array" ref="D390">IF(_xlfn._xlws.FILTER(Tabela1[CONSUMO],(Calculadora!$J$9&gt;=Tabela1[FAIXA INICIAL])*(Calculadora!$J$9&lt;=Tabela1[FAIXA FINAL])*(Calculadora!$G$7=Tabela1[SEGMENTO])*($B383=Tabela1[DISTRIBUIDORA]),"")="", H387,G387)</f>
        <v>Mensal</v>
      </c>
      <c r="E390" s="2"/>
      <c r="F390" s="2"/>
      <c r="G390" s="2"/>
      <c r="H390" s="3"/>
      <c r="I390" s="96"/>
      <c r="J390" s="3"/>
      <c r="K390" s="3"/>
      <c r="L390" s="3"/>
      <c r="M390" s="3"/>
      <c r="N390" s="3"/>
      <c r="O390" s="3"/>
      <c r="P390" s="3"/>
      <c r="Q390" s="3"/>
      <c r="R390" s="97"/>
      <c r="S390" s="3"/>
    </row>
    <row r="391" spans="1:19" ht="28">
      <c r="A391" s="109" t="s">
        <v>51</v>
      </c>
      <c r="B391" s="110"/>
      <c r="C391" s="4" t="s">
        <v>22</v>
      </c>
      <c r="D391" s="4" t="s">
        <v>23</v>
      </c>
      <c r="E391" s="4" t="s">
        <v>24</v>
      </c>
      <c r="F391" s="107" t="s">
        <v>52</v>
      </c>
      <c r="G391" s="66"/>
      <c r="H391" s="3"/>
      <c r="I391" s="96"/>
      <c r="J391" s="3"/>
      <c r="K391" s="3"/>
      <c r="L391" s="3"/>
      <c r="M391" s="3"/>
      <c r="N391" s="3"/>
      <c r="O391" s="3"/>
      <c r="P391" s="3"/>
      <c r="Q391" s="3"/>
      <c r="R391" s="97"/>
      <c r="S391" s="3"/>
    </row>
    <row r="392" spans="1:19">
      <c r="A392" s="1">
        <f t="shared" ref="A392:A405" si="67">O389</f>
        <v>0</v>
      </c>
      <c r="B392" s="77">
        <f t="shared" ref="B392:B405" si="68">P389</f>
        <v>20</v>
      </c>
      <c r="C392" s="68">
        <f>IF(C390&lt;20,Cálculo!H515,R389)</f>
        <v>126.98</v>
      </c>
      <c r="D392" s="68">
        <f>Q389</f>
        <v>0</v>
      </c>
      <c r="E392" s="53">
        <f>IF(OR(AND($B$384="PB",$A$393&lt;&gt;0,OR(Calculadora!$G$7="Residencial",Calculadora!$G$7="Comercial")),AND($B$384="CE",$A$393&lt;&gt;0,OR(Calculadora!$G$7="Residencial",Calculadora!$G$7="Comercial"))),0,IF($D$390="Faixa Única",$C$390,IF(B392&gt;C390,C390,B392-A392)))</f>
        <v>7</v>
      </c>
      <c r="F392" s="72">
        <f>(D392*E392)</f>
        <v>0</v>
      </c>
      <c r="G392" s="67"/>
      <c r="H392" s="3"/>
      <c r="I392" s="96"/>
      <c r="J392" s="3"/>
      <c r="K392" s="3"/>
      <c r="L392" s="3"/>
      <c r="M392" s="3"/>
      <c r="N392" s="3"/>
      <c r="O392" s="3"/>
      <c r="P392" s="3"/>
      <c r="Q392" s="3"/>
      <c r="R392" s="97"/>
      <c r="S392" s="3"/>
    </row>
    <row r="393" spans="1:19">
      <c r="A393" s="1">
        <f t="shared" si="67"/>
        <v>0</v>
      </c>
      <c r="B393" s="77">
        <f t="shared" si="68"/>
        <v>0</v>
      </c>
      <c r="C393" s="68">
        <f>R390</f>
        <v>0</v>
      </c>
      <c r="D393" s="68">
        <f>Q390</f>
        <v>0</v>
      </c>
      <c r="E393" s="53">
        <f>IF($D$390&lt;&gt;"Faixa Única",IF($C$390&lt;&gt;"",IF(SUM(E392,B393)&gt;=$C$390,$C$390-(E392),IF(B393=0,$C$390-SUM(E392),B393-A393)),"0"),"0")</f>
        <v>0</v>
      </c>
      <c r="F393" s="72">
        <f>(D393*E393)</f>
        <v>0</v>
      </c>
      <c r="G393" s="67"/>
      <c r="H393" s="3"/>
      <c r="I393" s="96"/>
      <c r="J393" s="3"/>
      <c r="K393" s="3"/>
      <c r="L393" s="3"/>
      <c r="M393" s="3"/>
      <c r="N393" s="3"/>
      <c r="O393" s="3"/>
      <c r="P393" s="3"/>
      <c r="Q393" s="3"/>
      <c r="R393" s="97"/>
      <c r="S393" s="3"/>
    </row>
    <row r="394" spans="1:19">
      <c r="A394" s="1">
        <f t="shared" si="67"/>
        <v>0</v>
      </c>
      <c r="B394" s="77">
        <f t="shared" si="68"/>
        <v>0</v>
      </c>
      <c r="C394" s="68">
        <f>R391</f>
        <v>0</v>
      </c>
      <c r="D394" s="68">
        <f>Q391</f>
        <v>0</v>
      </c>
      <c r="E394" s="53">
        <f>IF($D$390&lt;&gt;"Faixa Única",IF($C$390&lt;&gt;"",IF(SUM(E393,B394)&gt;=$C$390,$C$390-SUM($E$392:E393),IF(B394=0,$C$390-SUM($E$392:E393),B394-A394)),"0"),"0")</f>
        <v>0</v>
      </c>
      <c r="F394" s="72">
        <f>(D394*E394)</f>
        <v>0</v>
      </c>
      <c r="G394" s="2"/>
      <c r="H394" s="3"/>
      <c r="I394" s="96"/>
      <c r="J394" s="3"/>
      <c r="K394" s="3"/>
      <c r="L394" s="3"/>
      <c r="M394" s="3"/>
      <c r="N394" s="3"/>
      <c r="O394" s="3"/>
      <c r="P394" s="3"/>
      <c r="Q394" s="3"/>
      <c r="R394" s="97"/>
      <c r="S394" s="3"/>
    </row>
    <row r="395" spans="1:19">
      <c r="A395" s="1">
        <f t="shared" si="67"/>
        <v>0</v>
      </c>
      <c r="B395" s="77">
        <f t="shared" si="68"/>
        <v>0</v>
      </c>
      <c r="C395" s="68">
        <f t="shared" ref="C395:C405" si="69">R392</f>
        <v>0</v>
      </c>
      <c r="D395" s="68">
        <f>Q392</f>
        <v>0</v>
      </c>
      <c r="E395" s="53">
        <f>IF($D$390&lt;&gt;"Faixa Única",IF($C$390&lt;&gt;"",IF(SUM(E394,B395)&gt;=$C$390,$C$390-SUM($E$392:E394),IF(B395=0,$C$390-SUM($E$392:E394),B395-A395)),"0"),"0")</f>
        <v>0</v>
      </c>
      <c r="F395" s="72">
        <f t="shared" ref="F395:F405" si="70">(D395*E395)</f>
        <v>0</v>
      </c>
      <c r="G395" s="67"/>
      <c r="H395" s="3"/>
      <c r="I395" s="96"/>
      <c r="J395" s="3"/>
      <c r="K395" s="3"/>
      <c r="L395" s="3"/>
      <c r="M395" s="3"/>
      <c r="N395" s="3"/>
      <c r="O395" s="3"/>
      <c r="P395" s="3"/>
      <c r="Q395" s="3"/>
      <c r="R395" s="97"/>
      <c r="S395" s="3"/>
    </row>
    <row r="396" spans="1:19">
      <c r="A396" s="1">
        <f t="shared" si="67"/>
        <v>0</v>
      </c>
      <c r="B396" s="77">
        <f t="shared" si="68"/>
        <v>0</v>
      </c>
      <c r="C396" s="68">
        <f t="shared" si="69"/>
        <v>0</v>
      </c>
      <c r="D396" s="68">
        <f>Q393</f>
        <v>0</v>
      </c>
      <c r="E396" s="53">
        <f>IF($D$390&lt;&gt;"Faixa Única",IF($C$390&lt;&gt;"",IF(SUM(E395,B396)&gt;=$C$390,$C$390-SUM($E$392:E395),IF(B396=0,$C$390-SUM($E$392:E395),B396-A396)),"0"),"0")</f>
        <v>0</v>
      </c>
      <c r="F396" s="72">
        <f t="shared" si="70"/>
        <v>0</v>
      </c>
      <c r="G396" s="67"/>
      <c r="H396" s="3"/>
      <c r="I396" s="96"/>
      <c r="J396" s="3"/>
      <c r="K396" s="3"/>
      <c r="L396" s="3"/>
      <c r="M396" s="3"/>
      <c r="N396" s="3"/>
      <c r="O396" s="3"/>
      <c r="P396" s="3"/>
      <c r="Q396" s="3"/>
      <c r="R396" s="97"/>
      <c r="S396" s="3"/>
    </row>
    <row r="397" spans="1:19">
      <c r="A397" s="1">
        <f t="shared" si="67"/>
        <v>0</v>
      </c>
      <c r="B397" s="77">
        <f t="shared" si="68"/>
        <v>0</v>
      </c>
      <c r="C397" s="68">
        <f t="shared" si="69"/>
        <v>0</v>
      </c>
      <c r="D397" s="68">
        <f t="shared" ref="D397:D405" si="71">Q394</f>
        <v>0</v>
      </c>
      <c r="E397" s="53">
        <f>IF($D$390&lt;&gt;"Faixa Única",IF($C$390&lt;&gt;"",IF(SUM(E396,B397)&gt;=$C$390,$C$390-SUM($E$392:E396),IF(B397=0,$C$390-SUM($E$392:E396),B397-A397)),"0"),"0")</f>
        <v>0</v>
      </c>
      <c r="F397" s="72">
        <f t="shared" si="70"/>
        <v>0</v>
      </c>
      <c r="G397" s="67"/>
      <c r="H397" s="3"/>
      <c r="I397" s="96"/>
      <c r="J397" s="3"/>
      <c r="K397" s="3"/>
      <c r="L397" s="3"/>
      <c r="M397" s="3"/>
      <c r="N397" s="3"/>
      <c r="O397" s="3"/>
      <c r="P397" s="3"/>
      <c r="Q397" s="3"/>
      <c r="R397" s="97"/>
      <c r="S397" s="3"/>
    </row>
    <row r="398" spans="1:19">
      <c r="A398" s="1">
        <f t="shared" si="67"/>
        <v>0</v>
      </c>
      <c r="B398" s="77">
        <f t="shared" si="68"/>
        <v>0</v>
      </c>
      <c r="C398" s="68">
        <f t="shared" si="69"/>
        <v>0</v>
      </c>
      <c r="D398" s="68">
        <f t="shared" si="71"/>
        <v>0</v>
      </c>
      <c r="E398" s="53">
        <f>IF($D$390&lt;&gt;"Faixa Única",IF($C$390&lt;&gt;"",IF(SUM(E397,B398)&gt;=$C$390,$C$390-SUM($E$392:E397),IF(B398=0,$C$390-SUM($E$392:E397),B398-A398)),"0"),"0")</f>
        <v>0</v>
      </c>
      <c r="F398" s="72">
        <f t="shared" si="70"/>
        <v>0</v>
      </c>
      <c r="G398" s="67"/>
      <c r="H398" s="3"/>
      <c r="I398" s="96"/>
      <c r="J398" s="3"/>
      <c r="K398" s="3"/>
      <c r="L398" s="3"/>
      <c r="M398" s="3"/>
      <c r="N398" s="3"/>
      <c r="O398" s="3"/>
      <c r="P398" s="3"/>
      <c r="Q398" s="3"/>
      <c r="R398" s="97"/>
      <c r="S398" s="3"/>
    </row>
    <row r="399" spans="1:19">
      <c r="A399" s="1">
        <f t="shared" si="67"/>
        <v>0</v>
      </c>
      <c r="B399" s="77">
        <f t="shared" si="68"/>
        <v>0</v>
      </c>
      <c r="C399" s="68">
        <f t="shared" si="69"/>
        <v>0</v>
      </c>
      <c r="D399" s="68">
        <f t="shared" si="71"/>
        <v>0</v>
      </c>
      <c r="E399" s="53">
        <f>IF($D$390&lt;&gt;"Faixa Única",IF($C$390&lt;&gt;"",IF(SUM(E398,B399)&gt;=$C$390,$C$390-SUM($E$392:E398),IF(B399=0,$C$390-SUM($E$392:E398),B399-A399)),"0"),"0")</f>
        <v>0</v>
      </c>
      <c r="F399" s="72">
        <f t="shared" si="70"/>
        <v>0</v>
      </c>
      <c r="G399" s="67"/>
      <c r="H399" s="3"/>
      <c r="I399" s="96"/>
      <c r="J399" s="3"/>
      <c r="K399" s="3"/>
      <c r="L399" s="3"/>
      <c r="M399" s="3"/>
      <c r="N399" s="3"/>
      <c r="O399" s="3"/>
      <c r="P399" s="3"/>
      <c r="Q399" s="3"/>
      <c r="R399" s="97"/>
      <c r="S399" s="3"/>
    </row>
    <row r="400" spans="1:19">
      <c r="A400" s="1">
        <f t="shared" si="67"/>
        <v>0</v>
      </c>
      <c r="B400" s="77">
        <f t="shared" si="68"/>
        <v>0</v>
      </c>
      <c r="C400" s="68">
        <f t="shared" si="69"/>
        <v>0</v>
      </c>
      <c r="D400" s="68">
        <f t="shared" si="71"/>
        <v>0</v>
      </c>
      <c r="E400" s="53">
        <f>IF($D$390&lt;&gt;"Faixa Única",IF($C$390&lt;&gt;"",IF(SUM(E399,B400)&gt;=$C$390,$C$390-SUM($E$392:E399),IF(B400=0,$C$390-SUM($E$392:E399),B400-A400)),"0"),"0")</f>
        <v>0</v>
      </c>
      <c r="F400" s="72">
        <f t="shared" si="70"/>
        <v>0</v>
      </c>
      <c r="G400" s="67"/>
      <c r="H400" s="3"/>
      <c r="I400" s="96"/>
      <c r="J400" s="3"/>
      <c r="K400" s="3"/>
      <c r="L400" s="3"/>
      <c r="M400" s="3"/>
      <c r="N400" s="3"/>
      <c r="O400" s="3"/>
      <c r="P400" s="3"/>
      <c r="Q400" s="3"/>
      <c r="R400" s="97"/>
      <c r="S400" s="3"/>
    </row>
    <row r="401" spans="1:19">
      <c r="A401" s="1">
        <f t="shared" si="67"/>
        <v>0</v>
      </c>
      <c r="B401" s="77">
        <f t="shared" si="68"/>
        <v>0</v>
      </c>
      <c r="C401" s="68">
        <f t="shared" si="69"/>
        <v>0</v>
      </c>
      <c r="D401" s="68">
        <f t="shared" si="71"/>
        <v>0</v>
      </c>
      <c r="E401" s="53">
        <f>IF($D$390&lt;&gt;"Faixa Única",IF($C$390&lt;&gt;"",IF(SUM(E400,B401)&gt;=$C$390,$C$390-SUM($E$392:E400),IF(B401=0,$C$390-SUM($E$392:E400),B401-A401)),"0"),"0")</f>
        <v>0</v>
      </c>
      <c r="F401" s="72">
        <f t="shared" si="70"/>
        <v>0</v>
      </c>
      <c r="G401" s="67"/>
      <c r="H401" s="3"/>
      <c r="I401" s="96"/>
      <c r="J401" s="3"/>
      <c r="K401" s="3"/>
      <c r="L401" s="3"/>
      <c r="M401" s="3"/>
      <c r="N401" s="3"/>
      <c r="O401" s="3"/>
      <c r="P401" s="3"/>
      <c r="Q401" s="3"/>
      <c r="R401" s="97"/>
      <c r="S401" s="3"/>
    </row>
    <row r="402" spans="1:19">
      <c r="A402" s="1">
        <f t="shared" si="67"/>
        <v>0</v>
      </c>
      <c r="B402" s="77">
        <f t="shared" si="68"/>
        <v>0</v>
      </c>
      <c r="C402" s="68">
        <f t="shared" si="69"/>
        <v>0</v>
      </c>
      <c r="D402" s="68">
        <f t="shared" si="71"/>
        <v>0</v>
      </c>
      <c r="E402" s="53">
        <f>IF($D$390&lt;&gt;"Faixa Única",IF($C$390&lt;&gt;"",IF(SUM(E401,B402)&gt;=$C$390,$C$390-SUM($E$392:E401),IF(B402=0,$C$390-SUM($E$392:E401),B402-A402)),"0"),"0")</f>
        <v>0</v>
      </c>
      <c r="F402" s="72">
        <f t="shared" si="70"/>
        <v>0</v>
      </c>
      <c r="G402" s="67"/>
      <c r="H402" s="3"/>
      <c r="I402" s="96"/>
      <c r="J402" s="3"/>
      <c r="K402" s="3"/>
      <c r="L402" s="3"/>
      <c r="M402" s="3"/>
      <c r="N402" s="3"/>
      <c r="O402" s="3"/>
      <c r="P402" s="3"/>
      <c r="Q402" s="3"/>
      <c r="R402" s="97"/>
      <c r="S402" s="3"/>
    </row>
    <row r="403" spans="1:19">
      <c r="A403" s="1">
        <f t="shared" si="67"/>
        <v>0</v>
      </c>
      <c r="B403" s="77">
        <f t="shared" si="68"/>
        <v>0</v>
      </c>
      <c r="C403" s="68">
        <f t="shared" si="69"/>
        <v>0</v>
      </c>
      <c r="D403" s="68">
        <f t="shared" si="71"/>
        <v>0</v>
      </c>
      <c r="E403" s="53">
        <f>IF($D$390&lt;&gt;"Faixa Única",IF($C$390&lt;&gt;"",IF(SUM(E402,B403)&gt;=$C$390,$C$390-SUM($E$392:E402),IF(B403=0,$C$390-SUM($E$392:E402),B403-A403)),"0"),"0")</f>
        <v>0</v>
      </c>
      <c r="F403" s="72">
        <f t="shared" si="70"/>
        <v>0</v>
      </c>
      <c r="G403" s="67"/>
      <c r="H403" s="3"/>
      <c r="I403" s="96"/>
      <c r="J403" s="102"/>
      <c r="K403" s="3"/>
      <c r="L403" s="3"/>
      <c r="M403" s="3"/>
      <c r="N403" s="3"/>
      <c r="O403" s="3"/>
      <c r="P403" s="3"/>
      <c r="Q403" s="3"/>
      <c r="R403" s="97"/>
      <c r="S403" s="3"/>
    </row>
    <row r="404" spans="1:19">
      <c r="A404" s="1">
        <f t="shared" si="67"/>
        <v>0</v>
      </c>
      <c r="B404" s="77">
        <f t="shared" si="68"/>
        <v>0</v>
      </c>
      <c r="C404" s="68">
        <f t="shared" si="69"/>
        <v>0</v>
      </c>
      <c r="D404" s="68">
        <f t="shared" si="71"/>
        <v>0</v>
      </c>
      <c r="E404" s="53">
        <f>IF($D$390&lt;&gt;"Faixa Única",IF($C$390&lt;&gt;"",IF(SUM(E403,B404)&gt;=$C$390,$C$390-SUM($E$392:E403),IF(B404=0,$C$390-SUM($E$392:E403),B404-A404)),"0"),"0")</f>
        <v>0</v>
      </c>
      <c r="F404" s="72">
        <f t="shared" si="70"/>
        <v>0</v>
      </c>
      <c r="G404" s="67"/>
      <c r="H404" s="3"/>
      <c r="I404" s="98"/>
      <c r="J404" s="92"/>
      <c r="K404" s="92"/>
      <c r="L404" s="92"/>
      <c r="M404" s="92"/>
      <c r="N404" s="92"/>
      <c r="O404" s="92"/>
      <c r="P404" s="92"/>
      <c r="Q404" s="92"/>
      <c r="R404" s="99"/>
      <c r="S404" s="3"/>
    </row>
    <row r="405" spans="1:19">
      <c r="A405" s="1">
        <f t="shared" si="67"/>
        <v>0</v>
      </c>
      <c r="B405" s="77">
        <f t="shared" si="68"/>
        <v>0</v>
      </c>
      <c r="C405" s="68">
        <f t="shared" si="69"/>
        <v>0</v>
      </c>
      <c r="D405" s="68">
        <f t="shared" si="71"/>
        <v>0</v>
      </c>
      <c r="E405" s="53">
        <f>IF($D$390&lt;&gt;"Faixa Única",IF($C$390&lt;&gt;"",IF(SUM(E404,B405)&gt;=$C$390,$C$390-SUM($E$392:E404),IF(B405=0,$C$390-SUM($E$392:E404),B405-A405)),"0"),"0")</f>
        <v>0</v>
      </c>
      <c r="F405" s="72">
        <f t="shared" si="70"/>
        <v>0</v>
      </c>
      <c r="G405" s="6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>
      <c r="A407" s="3"/>
      <c r="B407" s="70"/>
      <c r="C407" s="71"/>
      <c r="D407" s="64" t="s">
        <v>26</v>
      </c>
      <c r="E407" s="53">
        <f>SUM(E392:E405)</f>
        <v>7</v>
      </c>
      <c r="F407" s="101">
        <f>SUM(F392:F405)</f>
        <v>0</v>
      </c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>
      <c r="A408" s="1"/>
      <c r="B408" s="2"/>
      <c r="C408" s="2"/>
      <c r="D408" s="64" t="s">
        <v>27</v>
      </c>
      <c r="E408" s="2"/>
      <c r="F408" s="101">
        <f>LARGE(C392:C405,1)</f>
        <v>126.98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>
      <c r="A409" s="1"/>
      <c r="B409" s="2"/>
      <c r="C409" s="2"/>
      <c r="D409" s="64" t="s">
        <v>28</v>
      </c>
      <c r="E409" s="2"/>
      <c r="F409" s="104">
        <f>F407+F408</f>
        <v>126.98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2" spans="1:19">
      <c r="A412" s="49" t="s">
        <v>5</v>
      </c>
      <c r="B412" s="52" t="s">
        <v>72</v>
      </c>
      <c r="C412" s="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spans="1:19">
      <c r="A413" s="49"/>
      <c r="B413" s="52"/>
      <c r="C413" s="48"/>
      <c r="G413" s="3"/>
      <c r="H413" s="3"/>
      <c r="I413" s="3"/>
      <c r="P413" s="3"/>
    </row>
    <row r="414" spans="1:19">
      <c r="A414" s="49" t="s">
        <v>10</v>
      </c>
      <c r="B414" s="52">
        <f>Calculadora!$J$9</f>
        <v>0.23333333333333334</v>
      </c>
      <c r="C414" s="48" t="s">
        <v>11</v>
      </c>
      <c r="P414" s="3"/>
      <c r="Q414" s="3"/>
      <c r="R414" s="3"/>
    </row>
    <row r="415" spans="1:19">
      <c r="B415" s="75"/>
      <c r="C415" s="49"/>
      <c r="F415" s="2"/>
      <c r="G415" s="47"/>
      <c r="H415" s="3"/>
      <c r="S415" s="3"/>
    </row>
    <row r="416" spans="1:19" ht="16">
      <c r="A416" s="73" t="s">
        <v>19</v>
      </c>
      <c r="B416" s="78">
        <f>IFERROR(F438/E436,"")</f>
        <v>5.7618</v>
      </c>
      <c r="C416" s="74"/>
      <c r="D416" s="74"/>
      <c r="E416" s="74"/>
      <c r="F416" s="74"/>
      <c r="G416" s="2" t="str" cm="1">
        <f t="array" ref="G416">_xlfn._xlws.FILTER(Tabela1[CONSUMO],(Calculadora!$J$9&gt;=Tabela1[FAIXA INICIAL])*(Calculadora!$J$9&lt;=Tabela1[FAIXA FINAL])*(Calculadora!$G$7=Tabela1[SEGMENTO])*($B$412=Tabela1[DISTRIBUIDORA]),"")</f>
        <v/>
      </c>
      <c r="H416" s="105" t="str" cm="1">
        <f t="array" ref="H416">_xlfn._xlws.FILTER(Tabela1[CONSUMO],(Calculadora!$J$9&gt;=Tabela1[FAIXA INICIAL])*(Calculadora!$G$7=Tabela1[SEGMENTO])*($B$412=Tabela1[DISTRIBUIDORA]),"")</f>
        <v>Faixa Única</v>
      </c>
      <c r="I416" s="93" t="s">
        <v>8</v>
      </c>
      <c r="J416" s="94"/>
      <c r="K416" s="94"/>
      <c r="L416" s="94"/>
      <c r="M416" s="94"/>
      <c r="N416" s="94"/>
      <c r="O416" s="94"/>
      <c r="P416" s="94"/>
      <c r="Q416" s="94"/>
      <c r="R416" s="95"/>
      <c r="S416" s="3"/>
    </row>
    <row r="417" spans="1:19">
      <c r="A417" s="1"/>
      <c r="B417" s="2"/>
      <c r="C417" s="2"/>
      <c r="D417" s="2"/>
      <c r="E417" s="2"/>
      <c r="F417" s="2"/>
      <c r="G417" s="2"/>
      <c r="H417" s="3"/>
      <c r="I417" s="96" t="s">
        <v>12</v>
      </c>
      <c r="J417" s="3" t="s">
        <v>9</v>
      </c>
      <c r="K417" s="3" t="s">
        <v>13</v>
      </c>
      <c r="L417" s="3" t="s">
        <v>5</v>
      </c>
      <c r="M417" s="3" t="s">
        <v>4</v>
      </c>
      <c r="N417" s="3" t="s">
        <v>14</v>
      </c>
      <c r="O417" s="3" t="s">
        <v>15</v>
      </c>
      <c r="P417" s="3" t="s">
        <v>16</v>
      </c>
      <c r="Q417" s="3" t="s">
        <v>17</v>
      </c>
      <c r="R417" s="97" t="s">
        <v>18</v>
      </c>
      <c r="S417" s="3"/>
    </row>
    <row r="418" spans="1:19">
      <c r="A418" s="1"/>
      <c r="B418" s="2" t="s">
        <v>11</v>
      </c>
      <c r="C418" s="2" t="s">
        <v>11</v>
      </c>
      <c r="D418" s="2"/>
      <c r="E418" s="2"/>
      <c r="F418" s="2"/>
      <c r="G418" s="2"/>
      <c r="H418" s="3"/>
      <c r="I418" s="96" t="str" cm="1">
        <f t="array" ref="I418:R418">_xlfn._xlws.FILTER(Tabela1[[ESTADO]:[FIXO]],($C419&gt;=Tabela1[FAIXA INICIAL])*(Calculadora!$G$7=Tabela1[SEGMENTO])*($B$412=Tabela1[DISTRIBUIDORA]),"Não foi encontrado valor para esse município e segmento com esse volume")</f>
        <v>Rio Grande do Norte</v>
      </c>
      <c r="J418" s="3">
        <v>0</v>
      </c>
      <c r="K418" s="3" t="str">
        <v>ARSEP</v>
      </c>
      <c r="L418" s="3" t="str">
        <v>POTIGÁS</v>
      </c>
      <c r="M418" s="3" t="str">
        <v>Residencial</v>
      </c>
      <c r="N418" s="3" t="str">
        <v>Faixa Única</v>
      </c>
      <c r="O418" s="3">
        <v>0</v>
      </c>
      <c r="P418" s="3">
        <v>0</v>
      </c>
      <c r="Q418" s="3">
        <v>5.7618</v>
      </c>
      <c r="R418" s="97">
        <v>0</v>
      </c>
      <c r="S418" s="3"/>
    </row>
    <row r="419" spans="1:19">
      <c r="A419" s="1"/>
      <c r="B419" s="69">
        <f>B414</f>
        <v>0.23333333333333334</v>
      </c>
      <c r="C419" s="79">
        <f>IF($D419="Mensal",Calculadora!$J$9*30,IF($D419="Semanal",Calculadora!$J$9*7,IF($D419="Faixa Única",Calculadora!$J$9*30,Calculadora!$J$9)))</f>
        <v>7</v>
      </c>
      <c r="D419" s="2" t="str" cm="1">
        <f t="array" ref="D419">IF(_xlfn._xlws.FILTER(Tabela1[CONSUMO],(Calculadora!$J$9&gt;=Tabela1[FAIXA INICIAL])*(Calculadora!$J$9&lt;=Tabela1[FAIXA FINAL])*(Calculadora!$G$7=Tabela1[SEGMENTO])*($B$412=Tabela1[DISTRIBUIDORA]),"")="", H416,G416)</f>
        <v>Faixa Única</v>
      </c>
      <c r="E419" s="2"/>
      <c r="F419" s="2"/>
      <c r="G419" s="2"/>
      <c r="H419" s="3"/>
      <c r="I419" s="96"/>
      <c r="J419" s="3"/>
      <c r="K419" s="3"/>
      <c r="L419" s="3"/>
      <c r="M419" s="3"/>
      <c r="N419" s="3"/>
      <c r="O419" s="3"/>
      <c r="P419" s="3"/>
      <c r="Q419" s="3"/>
      <c r="R419" s="97"/>
      <c r="S419" s="3"/>
    </row>
    <row r="420" spans="1:19" ht="28">
      <c r="A420" s="109" t="s">
        <v>51</v>
      </c>
      <c r="B420" s="110"/>
      <c r="C420" s="4" t="s">
        <v>22</v>
      </c>
      <c r="D420" s="4" t="s">
        <v>23</v>
      </c>
      <c r="E420" s="4" t="s">
        <v>24</v>
      </c>
      <c r="F420" s="107" t="s">
        <v>52</v>
      </c>
      <c r="G420" s="66"/>
      <c r="H420" s="3"/>
      <c r="I420" s="96"/>
      <c r="J420" s="3"/>
      <c r="K420" s="3"/>
      <c r="L420" s="3"/>
      <c r="M420" s="3"/>
      <c r="N420" s="3"/>
      <c r="O420" s="3"/>
      <c r="P420" s="3"/>
      <c r="Q420" s="3"/>
      <c r="R420" s="97"/>
      <c r="S420" s="3"/>
    </row>
    <row r="421" spans="1:19">
      <c r="A421" s="1">
        <f t="shared" ref="A421:A434" si="72">O418</f>
        <v>0</v>
      </c>
      <c r="B421" s="77">
        <f t="shared" ref="B421:B434" si="73">P418</f>
        <v>0</v>
      </c>
      <c r="C421" s="68">
        <f>R418</f>
        <v>0</v>
      </c>
      <c r="D421" s="68">
        <f>Q418</f>
        <v>5.7618</v>
      </c>
      <c r="E421" s="53">
        <f>IF($D$419="Faixa Única",$C$419,IF(B421&gt;C419,C419,B421-A421))</f>
        <v>7</v>
      </c>
      <c r="F421" s="72">
        <f>(D421*E421)</f>
        <v>40.332599999999999</v>
      </c>
      <c r="G421" s="67"/>
      <c r="H421" s="3"/>
      <c r="I421" s="96"/>
      <c r="J421" s="3"/>
      <c r="K421" s="3"/>
      <c r="L421" s="3"/>
      <c r="M421" s="3"/>
      <c r="N421" s="3"/>
      <c r="O421" s="3"/>
      <c r="P421" s="3"/>
      <c r="Q421" s="3"/>
      <c r="R421" s="97"/>
      <c r="S421" s="3"/>
    </row>
    <row r="422" spans="1:19">
      <c r="A422" s="1">
        <f t="shared" si="72"/>
        <v>0</v>
      </c>
      <c r="B422" s="77">
        <f t="shared" si="73"/>
        <v>0</v>
      </c>
      <c r="C422" s="68">
        <f>R419</f>
        <v>0</v>
      </c>
      <c r="D422" s="68">
        <f>Q419</f>
        <v>0</v>
      </c>
      <c r="E422" s="53" t="str">
        <f>IF($D$419&lt;&gt;"Faixa Única",IF($C$419&lt;&gt;"",IF(SUM(E421,B422)&gt;=$C$419,$C$419-(E421),IF(B422=0,$C$419-SUM(E421),B422-A422)),"0"),"0")</f>
        <v>0</v>
      </c>
      <c r="F422" s="72">
        <f>(D422*E422)</f>
        <v>0</v>
      </c>
      <c r="G422" s="67"/>
      <c r="H422" s="3"/>
      <c r="I422" s="96"/>
      <c r="J422" s="3"/>
      <c r="K422" s="3"/>
      <c r="L422" s="3"/>
      <c r="M422" s="3"/>
      <c r="N422" s="3"/>
      <c r="O422" s="3"/>
      <c r="P422" s="3"/>
      <c r="Q422" s="3"/>
      <c r="R422" s="97"/>
      <c r="S422" s="3"/>
    </row>
    <row r="423" spans="1:19">
      <c r="A423" s="1">
        <f t="shared" si="72"/>
        <v>0</v>
      </c>
      <c r="B423" s="77">
        <f t="shared" si="73"/>
        <v>0</v>
      </c>
      <c r="C423" s="68">
        <f>R420</f>
        <v>0</v>
      </c>
      <c r="D423" s="68">
        <f>Q420</f>
        <v>0</v>
      </c>
      <c r="E423" s="53" t="str">
        <f>IF($D$419&lt;&gt;"Faixa Única",IF($C$419&lt;&gt;"",IF(SUM(E422,B423)&gt;=$C$419,$C$419-SUM($E$421:E422),IF(B423=0,$C$419-SUM($E$421:E422),B423-A423)),"0"),"0")</f>
        <v>0</v>
      </c>
      <c r="F423" s="72">
        <f>(D423*E423)</f>
        <v>0</v>
      </c>
      <c r="G423" s="2"/>
      <c r="H423" s="3"/>
      <c r="I423" s="96"/>
      <c r="J423" s="3"/>
      <c r="K423" s="3"/>
      <c r="L423" s="3"/>
      <c r="M423" s="3"/>
      <c r="N423" s="3"/>
      <c r="O423" s="3"/>
      <c r="P423" s="3"/>
      <c r="Q423" s="3"/>
      <c r="R423" s="97"/>
      <c r="S423" s="3"/>
    </row>
    <row r="424" spans="1:19">
      <c r="A424" s="1">
        <f t="shared" si="72"/>
        <v>0</v>
      </c>
      <c r="B424" s="77">
        <f t="shared" si="73"/>
        <v>0</v>
      </c>
      <c r="C424" s="68">
        <f t="shared" ref="C424:C434" si="74">R421</f>
        <v>0</v>
      </c>
      <c r="D424" s="68">
        <f>Q421</f>
        <v>0</v>
      </c>
      <c r="E424" s="53" t="str">
        <f>IF($D$419&lt;&gt;"Faixa Única",IF($C$419&lt;&gt;"",IF(SUM(E423,B424)&gt;=$C$419,$C$419-SUM($E$421:E423),IF(B424=0,$C$419-SUM($E$421:E423),B424-A424)),"0"),"0")</f>
        <v>0</v>
      </c>
      <c r="F424" s="72">
        <f t="shared" ref="F424:F434" si="75">(D424*E424)</f>
        <v>0</v>
      </c>
      <c r="G424" s="67"/>
      <c r="H424" s="3"/>
      <c r="I424" s="96"/>
      <c r="J424" s="3"/>
      <c r="K424" s="3"/>
      <c r="L424" s="3"/>
      <c r="M424" s="3"/>
      <c r="N424" s="3"/>
      <c r="O424" s="3"/>
      <c r="P424" s="3"/>
      <c r="Q424" s="3"/>
      <c r="R424" s="97"/>
      <c r="S424" s="3"/>
    </row>
    <row r="425" spans="1:19">
      <c r="A425" s="1">
        <f t="shared" si="72"/>
        <v>0</v>
      </c>
      <c r="B425" s="77">
        <f t="shared" si="73"/>
        <v>0</v>
      </c>
      <c r="C425" s="68">
        <f t="shared" si="74"/>
        <v>0</v>
      </c>
      <c r="D425" s="68">
        <f>Q422</f>
        <v>0</v>
      </c>
      <c r="E425" s="53" t="str">
        <f>IF($D$419&lt;&gt;"Faixa Única",IF($C$419&lt;&gt;"",IF(SUM(E424,B425)&gt;=$C$419,$C$419-SUM($E$421:E424),IF(B425=0,$C$419-SUM($E$421:E424),B425-A425)),"0"),"0")</f>
        <v>0</v>
      </c>
      <c r="F425" s="72">
        <f t="shared" si="75"/>
        <v>0</v>
      </c>
      <c r="G425" s="67"/>
      <c r="H425" s="3"/>
      <c r="I425" s="96"/>
      <c r="J425" s="3"/>
      <c r="K425" s="3"/>
      <c r="L425" s="3"/>
      <c r="M425" s="3"/>
      <c r="N425" s="3"/>
      <c r="O425" s="3"/>
      <c r="P425" s="3"/>
      <c r="Q425" s="3"/>
      <c r="R425" s="97"/>
      <c r="S425" s="3"/>
    </row>
    <row r="426" spans="1:19">
      <c r="A426" s="1">
        <f t="shared" si="72"/>
        <v>0</v>
      </c>
      <c r="B426" s="77">
        <f t="shared" si="73"/>
        <v>0</v>
      </c>
      <c r="C426" s="68">
        <f t="shared" si="74"/>
        <v>0</v>
      </c>
      <c r="D426" s="68">
        <f t="shared" ref="D426:D434" si="76">Q423</f>
        <v>0</v>
      </c>
      <c r="E426" s="53" t="str">
        <f>IF($D$419&lt;&gt;"Faixa Única",IF($C$419&lt;&gt;"",IF(SUM(E425,B426)&gt;=$C$419,$C$419-SUM($E$421:E425),IF(B426=0,$C$419-SUM($E$421:E425),B426-A426)),"0"),"0")</f>
        <v>0</v>
      </c>
      <c r="F426" s="72">
        <f t="shared" si="75"/>
        <v>0</v>
      </c>
      <c r="G426" s="67"/>
      <c r="H426" s="3"/>
      <c r="I426" s="96"/>
      <c r="J426" s="3"/>
      <c r="K426" s="3"/>
      <c r="L426" s="3"/>
      <c r="M426" s="3"/>
      <c r="N426" s="3"/>
      <c r="O426" s="3"/>
      <c r="P426" s="3"/>
      <c r="Q426" s="3"/>
      <c r="R426" s="97"/>
      <c r="S426" s="3"/>
    </row>
    <row r="427" spans="1:19">
      <c r="A427" s="1">
        <f t="shared" si="72"/>
        <v>0</v>
      </c>
      <c r="B427" s="77">
        <f t="shared" si="73"/>
        <v>0</v>
      </c>
      <c r="C427" s="68">
        <f t="shared" si="74"/>
        <v>0</v>
      </c>
      <c r="D427" s="68">
        <f t="shared" si="76"/>
        <v>0</v>
      </c>
      <c r="E427" s="53" t="str">
        <f>IF($D$419&lt;&gt;"Faixa Única",IF($C$419&lt;&gt;"",IF(SUM(E426,B427)&gt;=$C$419,$C$419-SUM($E$421:E426),IF(B427=0,$C$419-SUM($E$421:E426),B427-A427)),"0"),"0")</f>
        <v>0</v>
      </c>
      <c r="F427" s="72">
        <f t="shared" si="75"/>
        <v>0</v>
      </c>
      <c r="G427" s="67"/>
      <c r="H427" s="3"/>
      <c r="I427" s="96"/>
      <c r="J427" s="3"/>
      <c r="K427" s="3"/>
      <c r="L427" s="3"/>
      <c r="M427" s="3"/>
      <c r="N427" s="3"/>
      <c r="O427" s="3"/>
      <c r="P427" s="3"/>
      <c r="Q427" s="3"/>
      <c r="R427" s="97"/>
      <c r="S427" s="3"/>
    </row>
    <row r="428" spans="1:19">
      <c r="A428" s="1">
        <f t="shared" si="72"/>
        <v>0</v>
      </c>
      <c r="B428" s="77">
        <f t="shared" si="73"/>
        <v>0</v>
      </c>
      <c r="C428" s="68">
        <f t="shared" si="74"/>
        <v>0</v>
      </c>
      <c r="D428" s="68">
        <f t="shared" si="76"/>
        <v>0</v>
      </c>
      <c r="E428" s="53" t="str">
        <f>IF($D$419&lt;&gt;"Faixa Única",IF($C$419&lt;&gt;"",IF(SUM(E427,B428)&gt;=$C$419,$C$419-SUM($E$421:E427),IF(B428=0,$C$419-SUM($E$421:E427),B428-A428)),"0"),"0")</f>
        <v>0</v>
      </c>
      <c r="F428" s="72">
        <f t="shared" si="75"/>
        <v>0</v>
      </c>
      <c r="G428" s="67"/>
      <c r="H428" s="3"/>
      <c r="I428" s="96"/>
      <c r="J428" s="3"/>
      <c r="K428" s="3"/>
      <c r="L428" s="3"/>
      <c r="M428" s="3"/>
      <c r="N428" s="3"/>
      <c r="O428" s="3"/>
      <c r="P428" s="3"/>
      <c r="Q428" s="3"/>
      <c r="R428" s="97"/>
      <c r="S428" s="3"/>
    </row>
    <row r="429" spans="1:19">
      <c r="A429" s="1">
        <f t="shared" si="72"/>
        <v>0</v>
      </c>
      <c r="B429" s="77">
        <f t="shared" si="73"/>
        <v>0</v>
      </c>
      <c r="C429" s="68">
        <f t="shared" si="74"/>
        <v>0</v>
      </c>
      <c r="D429" s="68">
        <f t="shared" si="76"/>
        <v>0</v>
      </c>
      <c r="E429" s="53" t="str">
        <f>IF($D$419&lt;&gt;"Faixa Única",IF($C$419&lt;&gt;"",IF(SUM(E428,B429)&gt;=$C$419,$C$419-SUM($E$421:E428),IF(B429=0,$C$419-SUM($E$421:E428),B429-A429)),"0"),"0")</f>
        <v>0</v>
      </c>
      <c r="F429" s="72">
        <f t="shared" si="75"/>
        <v>0</v>
      </c>
      <c r="G429" s="67"/>
      <c r="H429" s="3"/>
      <c r="I429" s="96"/>
      <c r="J429" s="3"/>
      <c r="K429" s="3"/>
      <c r="L429" s="3"/>
      <c r="M429" s="3"/>
      <c r="N429" s="3"/>
      <c r="O429" s="3"/>
      <c r="P429" s="3"/>
      <c r="Q429" s="3"/>
      <c r="R429" s="97"/>
      <c r="S429" s="3"/>
    </row>
    <row r="430" spans="1:19">
      <c r="A430" s="1">
        <f t="shared" si="72"/>
        <v>0</v>
      </c>
      <c r="B430" s="77">
        <f t="shared" si="73"/>
        <v>0</v>
      </c>
      <c r="C430" s="68">
        <f t="shared" si="74"/>
        <v>0</v>
      </c>
      <c r="D430" s="68">
        <f t="shared" si="76"/>
        <v>0</v>
      </c>
      <c r="E430" s="53" t="str">
        <f>IF($D$419&lt;&gt;"Faixa Única",IF($C$419&lt;&gt;"",IF(SUM(E429,B430)&gt;=$C$419,$C$419-SUM($E$421:E429),IF(B430=0,$C$419-SUM($E$421:E429),B430-A430)),"0"),"0")</f>
        <v>0</v>
      </c>
      <c r="F430" s="72">
        <f t="shared" si="75"/>
        <v>0</v>
      </c>
      <c r="G430" s="67"/>
      <c r="H430" s="3"/>
      <c r="I430" s="96"/>
      <c r="J430" s="3"/>
      <c r="K430" s="3"/>
      <c r="L430" s="3"/>
      <c r="M430" s="3"/>
      <c r="N430" s="3"/>
      <c r="O430" s="3"/>
      <c r="P430" s="3"/>
      <c r="Q430" s="3"/>
      <c r="R430" s="97"/>
      <c r="S430" s="3"/>
    </row>
    <row r="431" spans="1:19">
      <c r="A431" s="1">
        <f t="shared" si="72"/>
        <v>0</v>
      </c>
      <c r="B431" s="77">
        <f t="shared" si="73"/>
        <v>0</v>
      </c>
      <c r="C431" s="68">
        <f t="shared" si="74"/>
        <v>0</v>
      </c>
      <c r="D431" s="68">
        <f t="shared" si="76"/>
        <v>0</v>
      </c>
      <c r="E431" s="53" t="str">
        <f>IF($D$419&lt;&gt;"Faixa Única",IF($C$419&lt;&gt;"",IF(SUM(E430,B431)&gt;=$C$419,$C$419-SUM($E$421:E430),IF(B431=0,$C$419-SUM($E$421:E430),B431-A431)),"0"),"0")</f>
        <v>0</v>
      </c>
      <c r="F431" s="72">
        <f t="shared" si="75"/>
        <v>0</v>
      </c>
      <c r="G431" s="67"/>
      <c r="H431" s="3"/>
      <c r="I431" s="96"/>
      <c r="J431" s="3"/>
      <c r="K431" s="3"/>
      <c r="L431" s="3"/>
      <c r="M431" s="3"/>
      <c r="N431" s="3"/>
      <c r="O431" s="3"/>
      <c r="P431" s="3"/>
      <c r="Q431" s="3"/>
      <c r="R431" s="97"/>
      <c r="S431" s="3"/>
    </row>
    <row r="432" spans="1:19">
      <c r="A432" s="1">
        <f t="shared" si="72"/>
        <v>0</v>
      </c>
      <c r="B432" s="77">
        <f t="shared" si="73"/>
        <v>0</v>
      </c>
      <c r="C432" s="68">
        <f t="shared" si="74"/>
        <v>0</v>
      </c>
      <c r="D432" s="68">
        <f t="shared" si="76"/>
        <v>0</v>
      </c>
      <c r="E432" s="53" t="str">
        <f>IF($D$419&lt;&gt;"Faixa Única",IF($C$419&lt;&gt;"",IF(SUM(E431,B432)&gt;=$C$419,$C$419-SUM($E$421:E431),IF(B432=0,$C$419-SUM($E$421:E431),B432-A432)),"0"),"0")</f>
        <v>0</v>
      </c>
      <c r="F432" s="72">
        <f t="shared" si="75"/>
        <v>0</v>
      </c>
      <c r="G432" s="67"/>
      <c r="H432" s="3"/>
      <c r="I432" s="96"/>
      <c r="J432" s="102"/>
      <c r="K432" s="3"/>
      <c r="L432" s="3"/>
      <c r="M432" s="3"/>
      <c r="N432" s="3"/>
      <c r="O432" s="3"/>
      <c r="P432" s="3"/>
      <c r="Q432" s="3"/>
      <c r="R432" s="97"/>
      <c r="S432" s="3"/>
    </row>
    <row r="433" spans="1:19">
      <c r="A433" s="1">
        <f t="shared" si="72"/>
        <v>0</v>
      </c>
      <c r="B433" s="77">
        <f t="shared" si="73"/>
        <v>0</v>
      </c>
      <c r="C433" s="68">
        <f t="shared" si="74"/>
        <v>0</v>
      </c>
      <c r="D433" s="68">
        <f t="shared" si="76"/>
        <v>0</v>
      </c>
      <c r="E433" s="53" t="str">
        <f>IF($D$419&lt;&gt;"Faixa Única",IF($C$419&lt;&gt;"",IF(SUM(E432,B433)&gt;=$C$419,$C$419-SUM($E$421:E432),IF(B433=0,$C$419-SUM($E$421:E432),B433-A433)),"0"),"0")</f>
        <v>0</v>
      </c>
      <c r="F433" s="72">
        <f t="shared" si="75"/>
        <v>0</v>
      </c>
      <c r="G433" s="67"/>
      <c r="H433" s="3"/>
      <c r="I433" s="98"/>
      <c r="J433" s="92"/>
      <c r="K433" s="92"/>
      <c r="L433" s="92"/>
      <c r="M433" s="92"/>
      <c r="N433" s="92"/>
      <c r="O433" s="92"/>
      <c r="P433" s="92"/>
      <c r="Q433" s="92"/>
      <c r="R433" s="99"/>
      <c r="S433" s="3"/>
    </row>
    <row r="434" spans="1:19">
      <c r="A434" s="1">
        <f t="shared" si="72"/>
        <v>0</v>
      </c>
      <c r="B434" s="77">
        <f t="shared" si="73"/>
        <v>0</v>
      </c>
      <c r="C434" s="68">
        <f t="shared" si="74"/>
        <v>0</v>
      </c>
      <c r="D434" s="68">
        <f t="shared" si="76"/>
        <v>0</v>
      </c>
      <c r="E434" s="53" t="str">
        <f>IF($D$419&lt;&gt;"Faixa Única",IF($C$419&lt;&gt;"",IF(SUM(E433,B434)&gt;=$C$419,$C$419-SUM($E$421:E433),IF(B434=0,$C$419-SUM($E$421:E433),B434-A434)),"0"),"0")</f>
        <v>0</v>
      </c>
      <c r="F434" s="72">
        <f t="shared" si="75"/>
        <v>0</v>
      </c>
      <c r="G434" s="67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>
      <c r="A436" s="3"/>
      <c r="B436" s="70"/>
      <c r="C436" s="71"/>
      <c r="D436" s="64" t="s">
        <v>26</v>
      </c>
      <c r="E436" s="53">
        <f>SUM(E421:E434)</f>
        <v>7</v>
      </c>
      <c r="F436" s="101">
        <f>SUM(F421:F434)</f>
        <v>40.332599999999999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>
      <c r="A437" s="1"/>
      <c r="B437" s="2"/>
      <c r="C437" s="2"/>
      <c r="D437" s="64" t="s">
        <v>27</v>
      </c>
      <c r="E437" s="2"/>
      <c r="F437" s="101">
        <f>LARGE(C421:C434,1)</f>
        <v>0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>
      <c r="A438" s="1"/>
      <c r="B438" s="2"/>
      <c r="C438" s="2"/>
      <c r="D438" s="64" t="s">
        <v>28</v>
      </c>
      <c r="E438" s="2"/>
      <c r="F438" s="104">
        <f>F436+F437</f>
        <v>40.332599999999999</v>
      </c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41" spans="1:19">
      <c r="A441" s="49" t="s">
        <v>5</v>
      </c>
      <c r="B441" s="52" t="s">
        <v>73</v>
      </c>
      <c r="C441" s="2"/>
      <c r="D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spans="1:19">
      <c r="A442" s="49"/>
      <c r="B442" s="52" t="s">
        <v>74</v>
      </c>
      <c r="C442" s="48"/>
      <c r="G442" s="3"/>
      <c r="H442" s="3"/>
      <c r="I442" s="3"/>
      <c r="P442" s="3"/>
    </row>
    <row r="443" spans="1:19">
      <c r="A443" s="49" t="s">
        <v>10</v>
      </c>
      <c r="B443" s="52">
        <f>Calculadora!$J$9</f>
        <v>0.23333333333333334</v>
      </c>
      <c r="C443" s="48" t="s">
        <v>11</v>
      </c>
      <c r="P443" s="3"/>
      <c r="Q443" s="3"/>
      <c r="R443" s="3"/>
    </row>
    <row r="444" spans="1:19">
      <c r="B444" s="75"/>
      <c r="C444" s="49"/>
      <c r="F444" s="2"/>
      <c r="G444" s="47"/>
      <c r="H444" s="3"/>
      <c r="S444" s="3"/>
    </row>
    <row r="445" spans="1:19" ht="16">
      <c r="A445" s="73" t="s">
        <v>19</v>
      </c>
      <c r="B445" s="78">
        <f>IFERROR(F467/E465,"")</f>
        <v>12.802857142857144</v>
      </c>
      <c r="C445" s="74"/>
      <c r="D445" s="74"/>
      <c r="E445" s="74"/>
      <c r="F445" s="74"/>
      <c r="G445" s="2" t="str" cm="1">
        <f t="array" ref="G445">_xlfn._xlws.FILTER(Tabela1[CONSUMO],(Calculadora!$J$9&gt;=Tabela1[FAIXA INICIAL])*(Calculadora!$J$9&lt;=Tabela1[FAIXA FINAL])*(Calculadora!$G$7=Tabela1[SEGMENTO])*($B$441=Tabela1[DISTRIBUIDORA]),"")</f>
        <v>Mensal</v>
      </c>
      <c r="H445" s="105" t="str" cm="1">
        <f t="array" ref="H445">_xlfn._xlws.FILTER(Tabela1[CONSUMO],(Calculadora!$J$9&gt;=Tabela1[FAIXA INICIAL])*(Calculadora!$G$7=Tabela1[SEGMENTO])*($B$441=Tabela1[DISTRIBUIDORA]),"")</f>
        <v>Mensal</v>
      </c>
      <c r="I445" s="93" t="s">
        <v>8</v>
      </c>
      <c r="J445" s="94"/>
      <c r="K445" s="94"/>
      <c r="L445" s="94"/>
      <c r="M445" s="94"/>
      <c r="N445" s="94"/>
      <c r="O445" s="94"/>
      <c r="P445" s="94"/>
      <c r="Q445" s="94"/>
      <c r="R445" s="95"/>
      <c r="S445" s="3"/>
    </row>
    <row r="446" spans="1:19">
      <c r="A446" s="1"/>
      <c r="B446" s="2"/>
      <c r="C446" s="2"/>
      <c r="D446" s="2"/>
      <c r="E446" s="2"/>
      <c r="F446" s="2"/>
      <c r="G446" s="2"/>
      <c r="H446" s="3"/>
      <c r="I446" s="96" t="s">
        <v>12</v>
      </c>
      <c r="J446" s="3" t="s">
        <v>9</v>
      </c>
      <c r="K446" s="3" t="s">
        <v>13</v>
      </c>
      <c r="L446" s="3" t="s">
        <v>5</v>
      </c>
      <c r="M446" s="3" t="s">
        <v>4</v>
      </c>
      <c r="N446" s="3" t="s">
        <v>14</v>
      </c>
      <c r="O446" s="3" t="s">
        <v>15</v>
      </c>
      <c r="P446" s="3" t="s">
        <v>16</v>
      </c>
      <c r="Q446" s="3" t="s">
        <v>17</v>
      </c>
      <c r="R446" s="97" t="s">
        <v>18</v>
      </c>
      <c r="S446" s="3"/>
    </row>
    <row r="447" spans="1:19">
      <c r="A447" s="1"/>
      <c r="B447" s="2" t="s">
        <v>11</v>
      </c>
      <c r="C447" s="2" t="s">
        <v>11</v>
      </c>
      <c r="D447" s="2"/>
      <c r="E447" s="2"/>
      <c r="F447" s="2"/>
      <c r="G447" s="2"/>
      <c r="H447" s="3"/>
      <c r="I447" s="96" t="str" cm="1">
        <f t="array" ref="I447:R447">_xlfn._xlws.FILTER(Tabela1[[ESTADO]:[FIXO]],($C448&gt;=Tabela1[FAIXA INICIAL])*(Calculadora!$G$7=Tabela1[SEGMENTO])*($B$441=Tabela1[DISTRIBUIDORA]),"Não foi encontrado valor para esse município e segmento com esse volume")</f>
        <v>Ceará</v>
      </c>
      <c r="J447" s="3">
        <v>0</v>
      </c>
      <c r="K447" s="3" t="str">
        <v>ARCE</v>
      </c>
      <c r="L447" s="3" t="str">
        <v>CEGÁS</v>
      </c>
      <c r="M447" s="3" t="str">
        <v>Residencial</v>
      </c>
      <c r="N447" s="3" t="str">
        <v>Mensal</v>
      </c>
      <c r="O447" s="3">
        <v>0</v>
      </c>
      <c r="P447" s="3">
        <v>20</v>
      </c>
      <c r="Q447" s="3">
        <v>0</v>
      </c>
      <c r="R447" s="97">
        <v>0</v>
      </c>
      <c r="S447" s="3"/>
    </row>
    <row r="448" spans="1:19">
      <c r="A448" s="1"/>
      <c r="B448" s="69">
        <f>B443</f>
        <v>0.23333333333333334</v>
      </c>
      <c r="C448" s="79">
        <f>IF($D448="Mensal",Calculadora!$J$9*30,IF($D448="Semanal",Calculadora!$J$9*7,IF($D448="Faixa Única",Calculadora!$J$9*30,Calculadora!$J$9)))</f>
        <v>7</v>
      </c>
      <c r="D448" s="2" t="str" cm="1">
        <f t="array" ref="D448">IF(_xlfn._xlws.FILTER(Tabela1[CONSUMO],(Calculadora!$J$9&gt;=Tabela1[FAIXA INICIAL])*(Calculadora!$J$9&lt;=Tabela1[FAIXA FINAL])*(Calculadora!$G$7=Tabela1[SEGMENTO])*($B441=Tabela1[DISTRIBUIDORA]),"")="", H445,G445)</f>
        <v>Mensal</v>
      </c>
      <c r="E448" s="2"/>
      <c r="F448" s="2"/>
      <c r="G448" s="2"/>
      <c r="H448" s="3"/>
      <c r="I448" s="96"/>
      <c r="J448" s="3"/>
      <c r="K448" s="3"/>
      <c r="L448" s="3"/>
      <c r="M448" s="3"/>
      <c r="N448" s="3"/>
      <c r="O448" s="3"/>
      <c r="P448" s="3"/>
      <c r="Q448" s="3"/>
      <c r="R448" s="97"/>
      <c r="S448" s="3"/>
    </row>
    <row r="449" spans="1:19" ht="28">
      <c r="A449" s="109" t="s">
        <v>51</v>
      </c>
      <c r="B449" s="110"/>
      <c r="C449" s="4" t="s">
        <v>22</v>
      </c>
      <c r="D449" s="4" t="s">
        <v>23</v>
      </c>
      <c r="E449" s="4" t="s">
        <v>24</v>
      </c>
      <c r="F449" s="107" t="s">
        <v>52</v>
      </c>
      <c r="G449" s="66"/>
      <c r="H449" s="3"/>
      <c r="I449" s="96"/>
      <c r="J449" s="3"/>
      <c r="K449" s="3"/>
      <c r="L449" s="3"/>
      <c r="M449" s="3"/>
      <c r="N449" s="3"/>
      <c r="O449" s="3"/>
      <c r="P449" s="3"/>
      <c r="Q449" s="3"/>
      <c r="R449" s="97"/>
      <c r="S449" s="3"/>
    </row>
    <row r="450" spans="1:19">
      <c r="A450" s="1">
        <f t="shared" ref="A450:A463" si="77">O447</f>
        <v>0</v>
      </c>
      <c r="B450" s="77">
        <f t="shared" ref="B450:B463" si="78">P447</f>
        <v>20</v>
      </c>
      <c r="C450" s="68">
        <f>IF(C448&lt;20,Cálculo!H588,R447)</f>
        <v>89.62</v>
      </c>
      <c r="D450" s="68">
        <f>Q447</f>
        <v>0</v>
      </c>
      <c r="E450" s="53">
        <f>IF(OR(AND($B$442="PB",$A$451&lt;&gt;0,OR(Calculadora!$G$7="Residencial",Calculadora!$G$7="Comercial")),AND($B$442="CE",$A$451&lt;&gt;0,OR(Calculadora!$G$7="Residencial",Calculadora!$G$7="Comercial"))),0,IF($D$448="Faixa Única",$C$448,IF(B450&gt;C448,C448,B450-A450)))</f>
        <v>7</v>
      </c>
      <c r="F450" s="72">
        <f>(D450*E450)</f>
        <v>0</v>
      </c>
      <c r="G450" s="67"/>
      <c r="H450" s="3"/>
      <c r="I450" s="96"/>
      <c r="J450" s="3"/>
      <c r="K450" s="3"/>
      <c r="L450" s="3"/>
      <c r="M450" s="3"/>
      <c r="N450" s="3"/>
      <c r="O450" s="3"/>
      <c r="P450" s="3"/>
      <c r="Q450" s="3"/>
      <c r="R450" s="97"/>
      <c r="S450" s="3"/>
    </row>
    <row r="451" spans="1:19">
      <c r="A451" s="1">
        <f t="shared" si="77"/>
        <v>0</v>
      </c>
      <c r="B451" s="77">
        <f t="shared" si="78"/>
        <v>0</v>
      </c>
      <c r="C451" s="68">
        <f>R448</f>
        <v>0</v>
      </c>
      <c r="D451" s="68">
        <f>Q448</f>
        <v>0</v>
      </c>
      <c r="E451" s="53">
        <f>IF($D$448&lt;&gt;"Faixa Única",IF($C$448&lt;&gt;"",IF(SUM(E450,B451)&gt;=$C$448,$C$448-(E450),IF(B451=0,$C$448-SUM(E450),B451-A451)),"0"),"0")</f>
        <v>0</v>
      </c>
      <c r="F451" s="72">
        <f>(D451*E451)</f>
        <v>0</v>
      </c>
      <c r="G451" s="67"/>
      <c r="H451" s="3"/>
      <c r="I451" s="96"/>
      <c r="J451" s="3"/>
      <c r="K451" s="3"/>
      <c r="L451" s="3"/>
      <c r="M451" s="3"/>
      <c r="N451" s="3"/>
      <c r="O451" s="3"/>
      <c r="P451" s="3"/>
      <c r="Q451" s="3"/>
      <c r="R451" s="97"/>
      <c r="S451" s="3"/>
    </row>
    <row r="452" spans="1:19">
      <c r="A452" s="1">
        <f t="shared" si="77"/>
        <v>0</v>
      </c>
      <c r="B452" s="77">
        <f t="shared" si="78"/>
        <v>0</v>
      </c>
      <c r="C452" s="68">
        <f>R449</f>
        <v>0</v>
      </c>
      <c r="D452" s="68">
        <f>Q449</f>
        <v>0</v>
      </c>
      <c r="E452" s="53">
        <f>IF($D$448&lt;&gt;"Faixa Única",IF($C$448&lt;&gt;"",IF(SUM(E451,B452)&gt;=$C$448,$C$448-SUM($E$450:E451),IF(B452=0,$C$448-SUM($E$450:E451),B452-A452)),"0"),"0")</f>
        <v>0</v>
      </c>
      <c r="F452" s="72">
        <f>(D452*E452)</f>
        <v>0</v>
      </c>
      <c r="G452" s="2"/>
      <c r="H452" s="3"/>
      <c r="I452" s="96"/>
      <c r="J452" s="3"/>
      <c r="K452" s="3"/>
      <c r="L452" s="3"/>
      <c r="M452" s="3"/>
      <c r="N452" s="3"/>
      <c r="O452" s="3"/>
      <c r="P452" s="3"/>
      <c r="Q452" s="3"/>
      <c r="R452" s="97"/>
      <c r="S452" s="3"/>
    </row>
    <row r="453" spans="1:19">
      <c r="A453" s="1">
        <f t="shared" si="77"/>
        <v>0</v>
      </c>
      <c r="B453" s="77">
        <f t="shared" si="78"/>
        <v>0</v>
      </c>
      <c r="C453" s="68">
        <f t="shared" ref="C453:C463" si="79">R450</f>
        <v>0</v>
      </c>
      <c r="D453" s="68">
        <f>Q450</f>
        <v>0</v>
      </c>
      <c r="E453" s="53">
        <f>IF($D$448&lt;&gt;"Faixa Única",IF($C$448&lt;&gt;"",IF(SUM(E452,B453)&gt;=$C$448,$C$448-SUM($E$450:E452),IF(B453=0,$C$448-SUM($E$450:E452),B453-A453)),"0"),"0")</f>
        <v>0</v>
      </c>
      <c r="F453" s="72">
        <f t="shared" ref="F453:F463" si="80">(D453*E453)</f>
        <v>0</v>
      </c>
      <c r="G453" s="67"/>
      <c r="H453" s="3"/>
      <c r="I453" s="96"/>
      <c r="J453" s="3"/>
      <c r="K453" s="3"/>
      <c r="L453" s="3"/>
      <c r="M453" s="3"/>
      <c r="N453" s="3"/>
      <c r="O453" s="3"/>
      <c r="P453" s="3"/>
      <c r="Q453" s="3"/>
      <c r="R453" s="97"/>
      <c r="S453" s="3"/>
    </row>
    <row r="454" spans="1:19">
      <c r="A454" s="1">
        <f t="shared" si="77"/>
        <v>0</v>
      </c>
      <c r="B454" s="77">
        <f t="shared" si="78"/>
        <v>0</v>
      </c>
      <c r="C454" s="68">
        <f t="shared" si="79"/>
        <v>0</v>
      </c>
      <c r="D454" s="68">
        <f>Q451</f>
        <v>0</v>
      </c>
      <c r="E454" s="53">
        <f>IF($D$448&lt;&gt;"Faixa Única",IF($C$448&lt;&gt;"",IF(SUM(E453,B454)&gt;=$C$448,$C$448-SUM($E$450:E453),IF(B454=0,$C$448-SUM($E$450:E453),B454-A454)),"0"),"0")</f>
        <v>0</v>
      </c>
      <c r="F454" s="72">
        <f t="shared" si="80"/>
        <v>0</v>
      </c>
      <c r="G454" s="67"/>
      <c r="H454" s="3"/>
      <c r="I454" s="96"/>
      <c r="J454" s="3"/>
      <c r="K454" s="3"/>
      <c r="L454" s="3"/>
      <c r="M454" s="3"/>
      <c r="N454" s="3"/>
      <c r="O454" s="3"/>
      <c r="P454" s="3"/>
      <c r="Q454" s="3"/>
      <c r="R454" s="97"/>
      <c r="S454" s="3"/>
    </row>
    <row r="455" spans="1:19">
      <c r="A455" s="1">
        <f t="shared" si="77"/>
        <v>0</v>
      </c>
      <c r="B455" s="77">
        <f t="shared" si="78"/>
        <v>0</v>
      </c>
      <c r="C455" s="68">
        <f t="shared" si="79"/>
        <v>0</v>
      </c>
      <c r="D455" s="68">
        <f t="shared" ref="D455:D463" si="81">Q452</f>
        <v>0</v>
      </c>
      <c r="E455" s="53">
        <f>IF($D$448&lt;&gt;"Faixa Única",IF($C$448&lt;&gt;"",IF(SUM(E454,B455)&gt;=$C$448,$C$448-SUM($E$450:E454),IF(B455=0,$C$448-SUM($E$450:E454),B455-A455)),"0"),"0")</f>
        <v>0</v>
      </c>
      <c r="F455" s="72">
        <f t="shared" si="80"/>
        <v>0</v>
      </c>
      <c r="G455" s="67"/>
      <c r="H455" s="3"/>
      <c r="I455" s="96"/>
      <c r="J455" s="3"/>
      <c r="K455" s="3"/>
      <c r="L455" s="3"/>
      <c r="M455" s="3"/>
      <c r="N455" s="3"/>
      <c r="O455" s="3"/>
      <c r="P455" s="3"/>
      <c r="Q455" s="3"/>
      <c r="R455" s="97"/>
      <c r="S455" s="3"/>
    </row>
    <row r="456" spans="1:19">
      <c r="A456" s="1">
        <f t="shared" si="77"/>
        <v>0</v>
      </c>
      <c r="B456" s="77">
        <f t="shared" si="78"/>
        <v>0</v>
      </c>
      <c r="C456" s="68">
        <f t="shared" si="79"/>
        <v>0</v>
      </c>
      <c r="D456" s="68">
        <f t="shared" si="81"/>
        <v>0</v>
      </c>
      <c r="E456" s="53">
        <f>IF($D$448&lt;&gt;"Faixa Única",IF($C$448&lt;&gt;"",IF(SUM(E455,B456)&gt;=$C$448,$C$448-SUM($E$450:E455),IF(B456=0,$C$448-SUM($E$450:E455),B456-A456)),"0"),"0")</f>
        <v>0</v>
      </c>
      <c r="F456" s="72">
        <f t="shared" si="80"/>
        <v>0</v>
      </c>
      <c r="G456" s="67"/>
      <c r="H456" s="3"/>
      <c r="I456" s="96"/>
      <c r="J456" s="3"/>
      <c r="K456" s="3"/>
      <c r="L456" s="3"/>
      <c r="M456" s="3"/>
      <c r="N456" s="3"/>
      <c r="O456" s="3"/>
      <c r="P456" s="3"/>
      <c r="Q456" s="3"/>
      <c r="R456" s="97"/>
      <c r="S456" s="3"/>
    </row>
    <row r="457" spans="1:19">
      <c r="A457" s="1">
        <f t="shared" si="77"/>
        <v>0</v>
      </c>
      <c r="B457" s="77">
        <f t="shared" si="78"/>
        <v>0</v>
      </c>
      <c r="C457" s="68">
        <f t="shared" si="79"/>
        <v>0</v>
      </c>
      <c r="D457" s="68">
        <f t="shared" si="81"/>
        <v>0</v>
      </c>
      <c r="E457" s="53">
        <f>IF($D$448&lt;&gt;"Faixa Única",IF($C$448&lt;&gt;"",IF(SUM(E456,B457)&gt;=$C$448,$C$448-SUM($E$450:E456),IF(B457=0,$C$448-SUM($E$450:E456),B457-A457)),"0"),"0")</f>
        <v>0</v>
      </c>
      <c r="F457" s="72">
        <f t="shared" si="80"/>
        <v>0</v>
      </c>
      <c r="G457" s="67"/>
      <c r="H457" s="3"/>
      <c r="I457" s="96"/>
      <c r="J457" s="3"/>
      <c r="K457" s="3"/>
      <c r="L457" s="3"/>
      <c r="M457" s="3"/>
      <c r="N457" s="3"/>
      <c r="O457" s="3"/>
      <c r="P457" s="3"/>
      <c r="Q457" s="3"/>
      <c r="R457" s="97"/>
      <c r="S457" s="3"/>
    </row>
    <row r="458" spans="1:19">
      <c r="A458" s="1">
        <f t="shared" si="77"/>
        <v>0</v>
      </c>
      <c r="B458" s="77">
        <f t="shared" si="78"/>
        <v>0</v>
      </c>
      <c r="C458" s="68">
        <f t="shared" si="79"/>
        <v>0</v>
      </c>
      <c r="D458" s="68">
        <f t="shared" si="81"/>
        <v>0</v>
      </c>
      <c r="E458" s="53">
        <f>IF($D$448&lt;&gt;"Faixa Única",IF($C$448&lt;&gt;"",IF(SUM(E457,B458)&gt;=$C$448,$C$448-SUM($E$450:E457),IF(B458=0,$C$448-SUM($E$450:E457),B458-A458)),"0"),"0")</f>
        <v>0</v>
      </c>
      <c r="F458" s="72">
        <f t="shared" si="80"/>
        <v>0</v>
      </c>
      <c r="G458" s="67"/>
      <c r="H458" s="3"/>
      <c r="I458" s="96"/>
      <c r="J458" s="3"/>
      <c r="K458" s="3"/>
      <c r="L458" s="3"/>
      <c r="M458" s="3"/>
      <c r="N458" s="3"/>
      <c r="O458" s="3"/>
      <c r="P458" s="3"/>
      <c r="Q458" s="3"/>
      <c r="R458" s="97"/>
      <c r="S458" s="3"/>
    </row>
    <row r="459" spans="1:19">
      <c r="A459" s="1">
        <f t="shared" si="77"/>
        <v>0</v>
      </c>
      <c r="B459" s="77">
        <f t="shared" si="78"/>
        <v>0</v>
      </c>
      <c r="C459" s="68">
        <f t="shared" si="79"/>
        <v>0</v>
      </c>
      <c r="D459" s="68">
        <f t="shared" si="81"/>
        <v>0</v>
      </c>
      <c r="E459" s="53">
        <f>IF($D$448&lt;&gt;"Faixa Única",IF($C$448&lt;&gt;"",IF(SUM(E458,B459)&gt;=$C$448,$C$448-SUM($E$450:E458),IF(B459=0,$C$448-SUM($E$450:E458),B459-A459)),"0"),"0")</f>
        <v>0</v>
      </c>
      <c r="F459" s="72">
        <f t="shared" si="80"/>
        <v>0</v>
      </c>
      <c r="G459" s="67"/>
      <c r="H459" s="3"/>
      <c r="I459" s="96"/>
      <c r="J459" s="3"/>
      <c r="K459" s="3"/>
      <c r="L459" s="3"/>
      <c r="M459" s="3"/>
      <c r="N459" s="3"/>
      <c r="O459" s="3"/>
      <c r="P459" s="3"/>
      <c r="Q459" s="3"/>
      <c r="R459" s="97"/>
      <c r="S459" s="3"/>
    </row>
    <row r="460" spans="1:19">
      <c r="A460" s="1">
        <f t="shared" si="77"/>
        <v>0</v>
      </c>
      <c r="B460" s="77">
        <f t="shared" si="78"/>
        <v>0</v>
      </c>
      <c r="C460" s="68">
        <f t="shared" si="79"/>
        <v>0</v>
      </c>
      <c r="D460" s="68">
        <f t="shared" si="81"/>
        <v>0</v>
      </c>
      <c r="E460" s="53">
        <f>IF($D$448&lt;&gt;"Faixa Única",IF($C$448&lt;&gt;"",IF(SUM(E459,B460)&gt;=$C$448,$C$448-SUM($E$450:E459),IF(B460=0,$C$448-SUM($E$450:E459),B460-A460)),"0"),"0")</f>
        <v>0</v>
      </c>
      <c r="F460" s="72">
        <f t="shared" si="80"/>
        <v>0</v>
      </c>
      <c r="G460" s="67"/>
      <c r="H460" s="3"/>
      <c r="I460" s="96"/>
      <c r="J460" s="3"/>
      <c r="K460" s="3"/>
      <c r="L460" s="3"/>
      <c r="M460" s="3"/>
      <c r="N460" s="3"/>
      <c r="O460" s="3"/>
      <c r="P460" s="3"/>
      <c r="Q460" s="3"/>
      <c r="R460" s="97"/>
      <c r="S460" s="3"/>
    </row>
    <row r="461" spans="1:19">
      <c r="A461" s="1">
        <f t="shared" si="77"/>
        <v>0</v>
      </c>
      <c r="B461" s="77">
        <f t="shared" si="78"/>
        <v>0</v>
      </c>
      <c r="C461" s="68">
        <f t="shared" si="79"/>
        <v>0</v>
      </c>
      <c r="D461" s="68">
        <f t="shared" si="81"/>
        <v>0</v>
      </c>
      <c r="E461" s="53">
        <f>IF($D$448&lt;&gt;"Faixa Única",IF($C$448&lt;&gt;"",IF(SUM(E460,B461)&gt;=$C$448,$C$448-SUM($E$450:E460),IF(B461=0,$C$448-SUM($E$450:E460),B461-A461)),"0"),"0")</f>
        <v>0</v>
      </c>
      <c r="F461" s="72">
        <f t="shared" si="80"/>
        <v>0</v>
      </c>
      <c r="G461" s="67"/>
      <c r="H461" s="3"/>
      <c r="I461" s="96"/>
      <c r="J461" s="102"/>
      <c r="K461" s="3"/>
      <c r="L461" s="3"/>
      <c r="M461" s="3"/>
      <c r="N461" s="3"/>
      <c r="O461" s="3"/>
      <c r="P461" s="3"/>
      <c r="Q461" s="3"/>
      <c r="R461" s="97"/>
      <c r="S461" s="3"/>
    </row>
    <row r="462" spans="1:19">
      <c r="A462" s="1">
        <f t="shared" si="77"/>
        <v>0</v>
      </c>
      <c r="B462" s="77">
        <f t="shared" si="78"/>
        <v>0</v>
      </c>
      <c r="C462" s="68">
        <f t="shared" si="79"/>
        <v>0</v>
      </c>
      <c r="D462" s="68">
        <f t="shared" si="81"/>
        <v>0</v>
      </c>
      <c r="E462" s="53">
        <f>IF($D$448&lt;&gt;"Faixa Única",IF($C$448&lt;&gt;"",IF(SUM(E461,B462)&gt;=$C$448,$C$448-SUM($E$450:E461),IF(B462=0,$C$448-SUM($E$450:E461),B462-A462)),"0"),"0")</f>
        <v>0</v>
      </c>
      <c r="F462" s="72">
        <f t="shared" si="80"/>
        <v>0</v>
      </c>
      <c r="G462" s="67"/>
      <c r="H462" s="3"/>
      <c r="I462" s="98"/>
      <c r="J462" s="92"/>
      <c r="K462" s="92"/>
      <c r="L462" s="92"/>
      <c r="M462" s="92"/>
      <c r="N462" s="92"/>
      <c r="O462" s="92"/>
      <c r="P462" s="92"/>
      <c r="Q462" s="92"/>
      <c r="R462" s="99"/>
      <c r="S462" s="3"/>
    </row>
    <row r="463" spans="1:19">
      <c r="A463" s="1">
        <f t="shared" si="77"/>
        <v>0</v>
      </c>
      <c r="B463" s="77">
        <f t="shared" si="78"/>
        <v>0</v>
      </c>
      <c r="C463" s="68">
        <f t="shared" si="79"/>
        <v>0</v>
      </c>
      <c r="D463" s="68">
        <f t="shared" si="81"/>
        <v>0</v>
      </c>
      <c r="E463" s="53">
        <f>IF($D$448&lt;&gt;"Faixa Única",IF($C$448&lt;&gt;"",IF(SUM(E462,B463)&gt;=$C$448,$C$448-SUM($E$450:E462),IF(B463=0,$C$448-SUM($E$450:E462),B463-A463)),"0"),"0")</f>
        <v>0</v>
      </c>
      <c r="F463" s="72">
        <f t="shared" si="80"/>
        <v>0</v>
      </c>
      <c r="G463" s="67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>
      <c r="A465" s="3"/>
      <c r="B465" s="70"/>
      <c r="C465" s="71"/>
      <c r="D465" s="64" t="s">
        <v>26</v>
      </c>
      <c r="E465" s="53">
        <f>SUM(E450:E463)</f>
        <v>7</v>
      </c>
      <c r="F465" s="101">
        <f>SUM(F450:F463)</f>
        <v>0</v>
      </c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>
      <c r="A466" s="1"/>
      <c r="B466" s="2"/>
      <c r="C466" s="2"/>
      <c r="D466" s="64" t="s">
        <v>27</v>
      </c>
      <c r="E466" s="2"/>
      <c r="F466" s="101">
        <f>LARGE(C450:C463,1)</f>
        <v>89.62</v>
      </c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>
      <c r="A467" s="1"/>
      <c r="B467" s="2"/>
      <c r="C467" s="2"/>
      <c r="D467" s="64" t="s">
        <v>28</v>
      </c>
      <c r="E467" s="2"/>
      <c r="F467" s="104">
        <f>F465+F466</f>
        <v>89.62</v>
      </c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70" spans="1:19">
      <c r="A470" s="49" t="s">
        <v>5</v>
      </c>
      <c r="B470" s="52" t="s">
        <v>75</v>
      </c>
      <c r="C470" s="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spans="1:19">
      <c r="A471" s="49"/>
      <c r="B471" s="52"/>
      <c r="C471" s="48"/>
      <c r="G471" s="3"/>
      <c r="H471" s="3"/>
      <c r="I471" s="3"/>
      <c r="P471" s="3"/>
    </row>
    <row r="472" spans="1:19">
      <c r="A472" s="49" t="s">
        <v>10</v>
      </c>
      <c r="B472" s="52">
        <f>Calculadora!$J$9</f>
        <v>0.23333333333333334</v>
      </c>
      <c r="C472" s="48" t="s">
        <v>11</v>
      </c>
      <c r="P472" s="3"/>
      <c r="Q472" s="3"/>
      <c r="R472" s="3"/>
    </row>
    <row r="473" spans="1:19">
      <c r="B473" s="75"/>
      <c r="C473" s="49"/>
      <c r="F473" s="2"/>
      <c r="G473" s="47"/>
      <c r="H473" s="3"/>
      <c r="S473" s="3"/>
    </row>
    <row r="474" spans="1:19" ht="16">
      <c r="A474" s="73" t="s">
        <v>19</v>
      </c>
      <c r="B474" s="78">
        <f>IFERROR(F496/E494,"")</f>
        <v>7.6860999999999997</v>
      </c>
      <c r="C474" s="74"/>
      <c r="D474" s="74"/>
      <c r="E474" s="74"/>
      <c r="F474" s="74"/>
      <c r="G474" s="2" t="str" cm="1">
        <f t="array" ref="G474">_xlfn._xlws.FILTER(Tabela1[CONSUMO],(Calculadora!$J$9&gt;=Tabela1[FAIXA INICIAL])*(Calculadora!$J$9&lt;=Tabela1[FAIXA FINAL])*(Calculadora!$G$7=Tabela1[SEGMENTO])*($B$470=Tabela1[DISTRIBUIDORA]),"")</f>
        <v>Diário</v>
      </c>
      <c r="H474" s="105" t="str" cm="1">
        <f t="array" ref="H474">_xlfn._xlws.FILTER(Tabela1[CONSUMO],(Calculadora!$J$9&gt;=Tabela1[FAIXA INICIAL])*(Calculadora!$G$7=Tabela1[SEGMENTO])*($B$470=Tabela1[DISTRIBUIDORA]),"")</f>
        <v>Diário</v>
      </c>
      <c r="I474" s="93" t="s">
        <v>8</v>
      </c>
      <c r="J474" s="94"/>
      <c r="K474" s="94"/>
      <c r="L474" s="94"/>
      <c r="M474" s="94"/>
      <c r="N474" s="94"/>
      <c r="O474" s="94"/>
      <c r="P474" s="94"/>
      <c r="Q474" s="94"/>
      <c r="R474" s="95"/>
      <c r="S474" s="3"/>
    </row>
    <row r="475" spans="1:19">
      <c r="A475" s="1"/>
      <c r="B475" s="2"/>
      <c r="C475" s="2"/>
      <c r="D475" s="2"/>
      <c r="E475" s="2"/>
      <c r="F475" s="2"/>
      <c r="G475" s="2"/>
      <c r="H475" s="3"/>
      <c r="I475" s="96" t="s">
        <v>12</v>
      </c>
      <c r="J475" s="3" t="s">
        <v>9</v>
      </c>
      <c r="K475" s="3" t="s">
        <v>13</v>
      </c>
      <c r="L475" s="3" t="s">
        <v>5</v>
      </c>
      <c r="M475" s="3" t="s">
        <v>4</v>
      </c>
      <c r="N475" s="3" t="s">
        <v>14</v>
      </c>
      <c r="O475" s="3" t="s">
        <v>15</v>
      </c>
      <c r="P475" s="3" t="s">
        <v>16</v>
      </c>
      <c r="Q475" s="3" t="s">
        <v>17</v>
      </c>
      <c r="R475" s="97" t="s">
        <v>18</v>
      </c>
      <c r="S475" s="3"/>
    </row>
    <row r="476" spans="1:19">
      <c r="A476" s="1"/>
      <c r="B476" s="2" t="s">
        <v>11</v>
      </c>
      <c r="C476" s="2" t="s">
        <v>11</v>
      </c>
      <c r="D476" s="2"/>
      <c r="E476" s="2"/>
      <c r="F476" s="2"/>
      <c r="G476" s="2"/>
      <c r="H476" s="3"/>
      <c r="I476" s="96" t="str" cm="1">
        <f t="array" ref="I476:R476">_xlfn._xlws.FILTER(Tabela1[[ESTADO]:[FIXO]],($C477&gt;=Tabela1[FAIXA INICIAL])*(Calculadora!$G$7=Tabela1[SEGMENTO])*($B$470=Tabela1[DISTRIBUIDORA]),"Não foi encontrado valor para esse município e segmento com esse volume")</f>
        <v>Mato Grosso do Sul</v>
      </c>
      <c r="J476" s="3">
        <v>0</v>
      </c>
      <c r="K476" s="3" t="str">
        <v>AGEMS</v>
      </c>
      <c r="L476" s="3" t="str">
        <v>MSGÁS</v>
      </c>
      <c r="M476" s="3" t="str">
        <v>Residencial</v>
      </c>
      <c r="N476" s="3" t="str">
        <v>Diário</v>
      </c>
      <c r="O476" s="3">
        <v>0</v>
      </c>
      <c r="P476" s="3">
        <v>0.59989999999999999</v>
      </c>
      <c r="Q476" s="3">
        <v>7.6860999999999997</v>
      </c>
      <c r="R476" s="97">
        <v>0</v>
      </c>
      <c r="S476" s="3"/>
    </row>
    <row r="477" spans="1:19">
      <c r="A477" s="1"/>
      <c r="B477" s="69">
        <f>B472</f>
        <v>0.23333333333333334</v>
      </c>
      <c r="C477" s="79">
        <f>IF($D477="Mensal",Calculadora!$J$9*30,IF($D477="Semanal",Calculadora!$J$9*7,IF($D477="Faixa Única",Calculadora!$J$9*30,Calculadora!$J$9)))</f>
        <v>0.23333333333333334</v>
      </c>
      <c r="D477" s="2" t="str" cm="1">
        <f t="array" ref="D477">IF(_xlfn._xlws.FILTER(Tabela1[CONSUMO],(Calculadora!$J$9&gt;=Tabela1[FAIXA INICIAL])*(Calculadora!$J$9&lt;=Tabela1[FAIXA FINAL])*(Calculadora!$G$7=Tabela1[SEGMENTO])*($B470=Tabela1[DISTRIBUIDORA]),"")="", H474,G474)</f>
        <v>Diário</v>
      </c>
      <c r="E477" s="2"/>
      <c r="F477" s="2"/>
      <c r="G477" s="2"/>
      <c r="H477" s="3"/>
      <c r="I477" s="96"/>
      <c r="J477" s="3"/>
      <c r="K477" s="3"/>
      <c r="L477" s="3"/>
      <c r="M477" s="3"/>
      <c r="N477" s="3"/>
      <c r="O477" s="3"/>
      <c r="P477" s="3"/>
      <c r="Q477" s="3"/>
      <c r="R477" s="97"/>
      <c r="S477" s="3"/>
    </row>
    <row r="478" spans="1:19" ht="28">
      <c r="A478" s="109" t="s">
        <v>51</v>
      </c>
      <c r="B478" s="110"/>
      <c r="C478" s="4" t="s">
        <v>22</v>
      </c>
      <c r="D478" s="4" t="s">
        <v>23</v>
      </c>
      <c r="E478" s="4" t="s">
        <v>24</v>
      </c>
      <c r="F478" s="107" t="s">
        <v>52</v>
      </c>
      <c r="G478" s="66"/>
      <c r="H478" s="3"/>
      <c r="I478" s="96"/>
      <c r="J478" s="3"/>
      <c r="K478" s="3"/>
      <c r="L478" s="3"/>
      <c r="M478" s="3"/>
      <c r="N478" s="3"/>
      <c r="O478" s="3"/>
      <c r="P478" s="3"/>
      <c r="Q478" s="3"/>
      <c r="R478" s="97"/>
      <c r="S478" s="3"/>
    </row>
    <row r="479" spans="1:19">
      <c r="A479" s="1">
        <f t="shared" ref="A479:A492" si="82">O476</f>
        <v>0</v>
      </c>
      <c r="B479" s="77">
        <f t="shared" ref="B479:B492" si="83">P476</f>
        <v>0.59989999999999999</v>
      </c>
      <c r="C479" s="68">
        <f>R476</f>
        <v>0</v>
      </c>
      <c r="D479" s="68">
        <f>Q476</f>
        <v>7.6860999999999997</v>
      </c>
      <c r="E479" s="53">
        <f>IF($D$477="Faixa Única",$C$477,IF(B479&gt;C477,C477,B479-A479))</f>
        <v>0.23333333333333334</v>
      </c>
      <c r="F479" s="72">
        <f>(D479*E479)</f>
        <v>1.7934233333333334</v>
      </c>
      <c r="G479" s="67"/>
      <c r="H479" s="3"/>
      <c r="I479" s="96"/>
      <c r="J479" s="3"/>
      <c r="K479" s="3"/>
      <c r="L479" s="3"/>
      <c r="M479" s="3"/>
      <c r="N479" s="3"/>
      <c r="O479" s="3"/>
      <c r="P479" s="3"/>
      <c r="Q479" s="3"/>
      <c r="R479" s="97"/>
      <c r="S479" s="3"/>
    </row>
    <row r="480" spans="1:19">
      <c r="A480" s="1">
        <f t="shared" si="82"/>
        <v>0</v>
      </c>
      <c r="B480" s="77">
        <f t="shared" si="83"/>
        <v>0</v>
      </c>
      <c r="C480" s="68">
        <f>R477</f>
        <v>0</v>
      </c>
      <c r="D480" s="68">
        <f>Q477</f>
        <v>0</v>
      </c>
      <c r="E480" s="53">
        <f>IF($D$477&lt;&gt;"Faixa Única",IF($C$477&lt;&gt;"",IF(SUM(E479,B480)&gt;=$C$477,$C$477-(E479),IF(B480=0,$C$477-SUM(E479),B480-A480)),"0"),"0")</f>
        <v>0</v>
      </c>
      <c r="F480" s="72">
        <f>(D480*E480)</f>
        <v>0</v>
      </c>
      <c r="G480" s="67"/>
      <c r="H480" s="3"/>
      <c r="I480" s="96"/>
      <c r="J480" s="3"/>
      <c r="K480" s="3"/>
      <c r="L480" s="3"/>
      <c r="M480" s="3"/>
      <c r="N480" s="3"/>
      <c r="O480" s="3"/>
      <c r="P480" s="3"/>
      <c r="Q480" s="3"/>
      <c r="R480" s="97"/>
      <c r="S480" s="3"/>
    </row>
    <row r="481" spans="1:19">
      <c r="A481" s="1">
        <f t="shared" si="82"/>
        <v>0</v>
      </c>
      <c r="B481" s="77">
        <f t="shared" si="83"/>
        <v>0</v>
      </c>
      <c r="C481" s="68">
        <f>R478</f>
        <v>0</v>
      </c>
      <c r="D481" s="68">
        <f>Q478</f>
        <v>0</v>
      </c>
      <c r="E481" s="53">
        <f>IF($D$477&lt;&gt;"Faixa Única",IF($C$477&lt;&gt;"",IF(SUM(E480,B481)&gt;=$C$477,$C$477-SUM($E$479:E480),IF(B481=0,$C$477-SUM($E$479:E480),B481-A481)),"0"),"0")</f>
        <v>0</v>
      </c>
      <c r="F481" s="72">
        <f>(D481*E481)</f>
        <v>0</v>
      </c>
      <c r="G481" s="2"/>
      <c r="H481" s="3"/>
      <c r="I481" s="96"/>
      <c r="J481" s="3"/>
      <c r="K481" s="3"/>
      <c r="L481" s="3"/>
      <c r="M481" s="3"/>
      <c r="N481" s="3"/>
      <c r="O481" s="3"/>
      <c r="P481" s="3"/>
      <c r="Q481" s="3"/>
      <c r="R481" s="97"/>
      <c r="S481" s="3"/>
    </row>
    <row r="482" spans="1:19">
      <c r="A482" s="1">
        <f t="shared" si="82"/>
        <v>0</v>
      </c>
      <c r="B482" s="77">
        <f t="shared" si="83"/>
        <v>0</v>
      </c>
      <c r="C482" s="68">
        <f t="shared" ref="C482:C492" si="84">R479</f>
        <v>0</v>
      </c>
      <c r="D482" s="68">
        <f>Q479</f>
        <v>0</v>
      </c>
      <c r="E482" s="53">
        <f>IF($D$477&lt;&gt;"Faixa Única",IF($C$477&lt;&gt;"",IF(SUM(E481,B482)&gt;=$C$477,$C$477-SUM($E$479:E481),IF(B482=0,$C$477-SUM($E$479:E481),B482-A482)),"0"),"0")</f>
        <v>0</v>
      </c>
      <c r="F482" s="72">
        <f t="shared" ref="F482:F492" si="85">(D482*E482)</f>
        <v>0</v>
      </c>
      <c r="G482" s="67"/>
      <c r="H482" s="3"/>
      <c r="I482" s="96"/>
      <c r="J482" s="3"/>
      <c r="K482" s="3"/>
      <c r="L482" s="3"/>
      <c r="M482" s="3"/>
      <c r="N482" s="3"/>
      <c r="O482" s="3"/>
      <c r="P482" s="3"/>
      <c r="Q482" s="3"/>
      <c r="R482" s="97"/>
      <c r="S482" s="3"/>
    </row>
    <row r="483" spans="1:19">
      <c r="A483" s="1">
        <f t="shared" si="82"/>
        <v>0</v>
      </c>
      <c r="B483" s="77">
        <f t="shared" si="83"/>
        <v>0</v>
      </c>
      <c r="C483" s="68">
        <f t="shared" si="84"/>
        <v>0</v>
      </c>
      <c r="D483" s="68">
        <f>Q480</f>
        <v>0</v>
      </c>
      <c r="E483" s="53">
        <f>IF($D$477&lt;&gt;"Faixa Única",IF($C$477&lt;&gt;"",IF(SUM(E482,B483)&gt;=$C$477,$C$477-SUM($E$479:E482),IF(B483=0,$C$477-SUM($E$479:E482),B483-A483)),"0"),"0")</f>
        <v>0</v>
      </c>
      <c r="F483" s="72">
        <f t="shared" si="85"/>
        <v>0</v>
      </c>
      <c r="G483" s="67"/>
      <c r="H483" s="3"/>
      <c r="I483" s="96"/>
      <c r="J483" s="3"/>
      <c r="K483" s="3"/>
      <c r="L483" s="3"/>
      <c r="M483" s="3"/>
      <c r="N483" s="3"/>
      <c r="O483" s="3"/>
      <c r="P483" s="3"/>
      <c r="Q483" s="3"/>
      <c r="R483" s="97"/>
      <c r="S483" s="3"/>
    </row>
    <row r="484" spans="1:19">
      <c r="A484" s="1">
        <f t="shared" si="82"/>
        <v>0</v>
      </c>
      <c r="B484" s="77">
        <f t="shared" si="83"/>
        <v>0</v>
      </c>
      <c r="C484" s="68">
        <f t="shared" si="84"/>
        <v>0</v>
      </c>
      <c r="D484" s="68">
        <f t="shared" ref="D484:D492" si="86">Q481</f>
        <v>0</v>
      </c>
      <c r="E484" s="53">
        <f>IF($D$477&lt;&gt;"Faixa Única",IF($C$477&lt;&gt;"",IF(SUM(E483,B484)&gt;=$C$477,$C$477-SUM($E$479:E483),IF(B484=0,$C$477-SUM($E$479:E483),B484-A484)),"0"),"0")</f>
        <v>0</v>
      </c>
      <c r="F484" s="72">
        <f t="shared" si="85"/>
        <v>0</v>
      </c>
      <c r="G484" s="67"/>
      <c r="H484" s="3"/>
      <c r="I484" s="96"/>
      <c r="J484" s="3"/>
      <c r="K484" s="3"/>
      <c r="L484" s="3"/>
      <c r="M484" s="3"/>
      <c r="N484" s="3"/>
      <c r="O484" s="3"/>
      <c r="P484" s="3"/>
      <c r="Q484" s="3"/>
      <c r="R484" s="97"/>
      <c r="S484" s="3"/>
    </row>
    <row r="485" spans="1:19">
      <c r="A485" s="1">
        <f t="shared" si="82"/>
        <v>0</v>
      </c>
      <c r="B485" s="77">
        <f t="shared" si="83"/>
        <v>0</v>
      </c>
      <c r="C485" s="68">
        <f t="shared" si="84"/>
        <v>0</v>
      </c>
      <c r="D485" s="68">
        <f t="shared" si="86"/>
        <v>0</v>
      </c>
      <c r="E485" s="53">
        <f>IF($D$477&lt;&gt;"Faixa Única",IF($C$477&lt;&gt;"",IF(SUM(E484,B485)&gt;=$C$477,$C$477-SUM($E$479:E484),IF(B485=0,$C$477-SUM($E$479:E484),B485-A485)),"0"),"0")</f>
        <v>0</v>
      </c>
      <c r="F485" s="72">
        <f t="shared" si="85"/>
        <v>0</v>
      </c>
      <c r="G485" s="67"/>
      <c r="H485" s="3"/>
      <c r="I485" s="96"/>
      <c r="J485" s="3"/>
      <c r="K485" s="3"/>
      <c r="L485" s="3"/>
      <c r="M485" s="3"/>
      <c r="N485" s="3"/>
      <c r="O485" s="3"/>
      <c r="P485" s="3"/>
      <c r="Q485" s="3"/>
      <c r="R485" s="97"/>
      <c r="S485" s="3"/>
    </row>
    <row r="486" spans="1:19">
      <c r="A486" s="1">
        <f t="shared" si="82"/>
        <v>0</v>
      </c>
      <c r="B486" s="77">
        <f t="shared" si="83"/>
        <v>0</v>
      </c>
      <c r="C486" s="68">
        <f t="shared" si="84"/>
        <v>0</v>
      </c>
      <c r="D486" s="68">
        <f t="shared" si="86"/>
        <v>0</v>
      </c>
      <c r="E486" s="53">
        <f>IF($D$477&lt;&gt;"Faixa Única",IF($C$477&lt;&gt;"",IF(SUM(E485,B486)&gt;=$C$477,$C$477-SUM($E$479:E485),IF(B486=0,$C$477-SUM($E$479:E485),B486-A486)),"0"),"0")</f>
        <v>0</v>
      </c>
      <c r="F486" s="72">
        <f t="shared" si="85"/>
        <v>0</v>
      </c>
      <c r="G486" s="67"/>
      <c r="H486" s="3"/>
      <c r="I486" s="96"/>
      <c r="J486" s="3"/>
      <c r="K486" s="3"/>
      <c r="L486" s="3"/>
      <c r="M486" s="3"/>
      <c r="N486" s="3"/>
      <c r="O486" s="3"/>
      <c r="P486" s="3"/>
      <c r="Q486" s="3"/>
      <c r="R486" s="97"/>
      <c r="S486" s="3"/>
    </row>
    <row r="487" spans="1:19">
      <c r="A487" s="1">
        <f t="shared" si="82"/>
        <v>0</v>
      </c>
      <c r="B487" s="77">
        <f t="shared" si="83"/>
        <v>0</v>
      </c>
      <c r="C487" s="68">
        <f t="shared" si="84"/>
        <v>0</v>
      </c>
      <c r="D487" s="68">
        <f t="shared" si="86"/>
        <v>0</v>
      </c>
      <c r="E487" s="53">
        <f>IF($D$477&lt;&gt;"Faixa Única",IF($C$477&lt;&gt;"",IF(SUM(E486,B487)&gt;=$C$477,$C$477-SUM($E$479:E486),IF(B487=0,$C$477-SUM($E$479:E486),B487-A487)),"0"),"0")</f>
        <v>0</v>
      </c>
      <c r="F487" s="72">
        <f t="shared" si="85"/>
        <v>0</v>
      </c>
      <c r="G487" s="67"/>
      <c r="H487" s="3"/>
      <c r="I487" s="96"/>
      <c r="J487" s="3"/>
      <c r="K487" s="3"/>
      <c r="L487" s="3"/>
      <c r="M487" s="3"/>
      <c r="N487" s="3"/>
      <c r="O487" s="3"/>
      <c r="P487" s="3"/>
      <c r="Q487" s="3"/>
      <c r="R487" s="97"/>
      <c r="S487" s="3"/>
    </row>
    <row r="488" spans="1:19">
      <c r="A488" s="1">
        <f t="shared" si="82"/>
        <v>0</v>
      </c>
      <c r="B488" s="77">
        <f t="shared" si="83"/>
        <v>0</v>
      </c>
      <c r="C488" s="68">
        <f t="shared" si="84"/>
        <v>0</v>
      </c>
      <c r="D488" s="68">
        <f t="shared" si="86"/>
        <v>0</v>
      </c>
      <c r="E488" s="53">
        <f>IF($D$477&lt;&gt;"Faixa Única",IF($C$477&lt;&gt;"",IF(SUM(E487,B488)&gt;=$C$477,$C$477-SUM($E$479:E487),IF(B488=0,$C$477-SUM($E$479:E487),B488-A488)),"0"),"0")</f>
        <v>0</v>
      </c>
      <c r="F488" s="72">
        <f t="shared" si="85"/>
        <v>0</v>
      </c>
      <c r="G488" s="67"/>
      <c r="H488" s="3"/>
      <c r="I488" s="96"/>
      <c r="J488" s="3"/>
      <c r="K488" s="3"/>
      <c r="L488" s="3"/>
      <c r="M488" s="3"/>
      <c r="N488" s="3"/>
      <c r="O488" s="3"/>
      <c r="P488" s="3"/>
      <c r="Q488" s="3"/>
      <c r="R488" s="97"/>
      <c r="S488" s="3"/>
    </row>
    <row r="489" spans="1:19">
      <c r="A489" s="1">
        <f t="shared" si="82"/>
        <v>0</v>
      </c>
      <c r="B489" s="77">
        <f t="shared" si="83"/>
        <v>0</v>
      </c>
      <c r="C489" s="68">
        <f t="shared" si="84"/>
        <v>0</v>
      </c>
      <c r="D489" s="68">
        <f t="shared" si="86"/>
        <v>0</v>
      </c>
      <c r="E489" s="53">
        <f>IF($D$477&lt;&gt;"Faixa Única",IF($C$477&lt;&gt;"",IF(SUM(E488,B489)&gt;=$C$477,$C$477-SUM($E$479:E488),IF(B489=0,$C$477-SUM($E$479:E488),B489-A489)),"0"),"0")</f>
        <v>0</v>
      </c>
      <c r="F489" s="72">
        <f t="shared" si="85"/>
        <v>0</v>
      </c>
      <c r="G489" s="67"/>
      <c r="H489" s="3"/>
      <c r="I489" s="96"/>
      <c r="J489" s="3"/>
      <c r="K489" s="3"/>
      <c r="L489" s="3"/>
      <c r="M489" s="3"/>
      <c r="N489" s="3"/>
      <c r="O489" s="3"/>
      <c r="P489" s="3"/>
      <c r="Q489" s="3"/>
      <c r="R489" s="97"/>
      <c r="S489" s="3"/>
    </row>
    <row r="490" spans="1:19">
      <c r="A490" s="1">
        <f t="shared" si="82"/>
        <v>0</v>
      </c>
      <c r="B490" s="77">
        <f t="shared" si="83"/>
        <v>0</v>
      </c>
      <c r="C490" s="68">
        <f t="shared" si="84"/>
        <v>0</v>
      </c>
      <c r="D490" s="68">
        <f t="shared" si="86"/>
        <v>0</v>
      </c>
      <c r="E490" s="53">
        <f>IF($D$477&lt;&gt;"Faixa Única",IF($C$477&lt;&gt;"",IF(SUM(E489,B490)&gt;=$C$477,$C$477-SUM($E$479:E489),IF(B490=0,$C$477-SUM($E$479:E489),B490-A490)),"0"),"0")</f>
        <v>0</v>
      </c>
      <c r="F490" s="72">
        <f t="shared" si="85"/>
        <v>0</v>
      </c>
      <c r="G490" s="67"/>
      <c r="H490" s="3"/>
      <c r="I490" s="96"/>
      <c r="J490" s="102"/>
      <c r="K490" s="3"/>
      <c r="L490" s="3"/>
      <c r="M490" s="3"/>
      <c r="N490" s="3"/>
      <c r="O490" s="3"/>
      <c r="P490" s="3"/>
      <c r="Q490" s="3"/>
      <c r="R490" s="97"/>
      <c r="S490" s="3"/>
    </row>
    <row r="491" spans="1:19">
      <c r="A491" s="1">
        <f t="shared" si="82"/>
        <v>0</v>
      </c>
      <c r="B491" s="77">
        <f t="shared" si="83"/>
        <v>0</v>
      </c>
      <c r="C491" s="68">
        <f t="shared" si="84"/>
        <v>0</v>
      </c>
      <c r="D491" s="68">
        <f t="shared" si="86"/>
        <v>0</v>
      </c>
      <c r="E491" s="53">
        <f>IF($D$477&lt;&gt;"Faixa Única",IF($C$477&lt;&gt;"",IF(SUM(E490,B491)&gt;=$C$477,$C$477-SUM($E$479:E490),IF(B491=0,$C$477-SUM($E$479:E490),B491-A491)),"0"),"0")</f>
        <v>0</v>
      </c>
      <c r="F491" s="72">
        <f t="shared" si="85"/>
        <v>0</v>
      </c>
      <c r="G491" s="67"/>
      <c r="H491" s="3"/>
      <c r="I491" s="98"/>
      <c r="J491" s="92"/>
      <c r="K491" s="92"/>
      <c r="L491" s="92"/>
      <c r="M491" s="92"/>
      <c r="N491" s="92"/>
      <c r="O491" s="92"/>
      <c r="P491" s="92"/>
      <c r="Q491" s="92"/>
      <c r="R491" s="99"/>
      <c r="S491" s="3"/>
    </row>
    <row r="492" spans="1:19">
      <c r="A492" s="1">
        <f t="shared" si="82"/>
        <v>0</v>
      </c>
      <c r="B492" s="77">
        <f t="shared" si="83"/>
        <v>0</v>
      </c>
      <c r="C492" s="68">
        <f t="shared" si="84"/>
        <v>0</v>
      </c>
      <c r="D492" s="68">
        <f t="shared" si="86"/>
        <v>0</v>
      </c>
      <c r="E492" s="53">
        <f>IF($D$477&lt;&gt;"Faixa Única",IF($C$477&lt;&gt;"",IF(SUM(E491,B492)&gt;=$C$477,$C$477-SUM($E$479:E491),IF(B492=0,$C$477-SUM($E$479:E491),B492-A492)),"0"),"0")</f>
        <v>0</v>
      </c>
      <c r="F492" s="72">
        <f t="shared" si="85"/>
        <v>0</v>
      </c>
      <c r="G492" s="67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>
      <c r="A494" s="3"/>
      <c r="B494" s="70"/>
      <c r="C494" s="71"/>
      <c r="D494" s="64" t="s">
        <v>26</v>
      </c>
      <c r="E494" s="53">
        <f>SUM(E479:E492)</f>
        <v>0.23333333333333334</v>
      </c>
      <c r="F494" s="101">
        <f>SUM(F479:F492)</f>
        <v>1.7934233333333334</v>
      </c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>
      <c r="A495" s="1"/>
      <c r="B495" s="2"/>
      <c r="C495" s="2"/>
      <c r="D495" s="64" t="s">
        <v>27</v>
      </c>
      <c r="E495" s="2"/>
      <c r="F495" s="101">
        <f>LARGE(C479:C492,1)</f>
        <v>0</v>
      </c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>
      <c r="A496" s="1"/>
      <c r="B496" s="2"/>
      <c r="C496" s="2"/>
      <c r="D496" s="64" t="s">
        <v>28</v>
      </c>
      <c r="E496" s="2"/>
      <c r="F496" s="104">
        <f>F494+F495</f>
        <v>1.7934233333333334</v>
      </c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9" spans="1:19">
      <c r="A499" s="49" t="s">
        <v>5</v>
      </c>
      <c r="B499" s="52" t="s">
        <v>76</v>
      </c>
      <c r="C499" s="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spans="1:19">
      <c r="A500" s="49"/>
      <c r="B500" s="52"/>
      <c r="C500" s="48"/>
      <c r="G500" s="3"/>
      <c r="H500" s="3"/>
      <c r="I500" s="3"/>
      <c r="P500" s="3"/>
    </row>
    <row r="501" spans="1:19">
      <c r="A501" s="49" t="s">
        <v>10</v>
      </c>
      <c r="B501" s="52">
        <f>Calculadora!$J$9</f>
        <v>0.23333333333333334</v>
      </c>
      <c r="C501" s="48" t="s">
        <v>11</v>
      </c>
      <c r="P501" s="3"/>
      <c r="Q501" s="3"/>
      <c r="R501" s="3"/>
    </row>
    <row r="502" spans="1:19">
      <c r="B502" s="75"/>
      <c r="C502" s="49"/>
      <c r="F502" s="2"/>
      <c r="G502" s="47"/>
      <c r="H502" s="3"/>
      <c r="S502" s="3"/>
    </row>
    <row r="503" spans="1:19" ht="16">
      <c r="A503" s="73" t="s">
        <v>19</v>
      </c>
      <c r="B503" s="78">
        <f>IFERROR(F525/E523,"")</f>
        <v>6.7069999999999999</v>
      </c>
      <c r="C503" s="74"/>
      <c r="D503" s="74"/>
      <c r="E503" s="74"/>
      <c r="F503" s="74"/>
      <c r="G503" s="2" t="str" cm="1">
        <f t="array" ref="G503">_xlfn._xlws.FILTER(Tabela1[CONSUMO],(Calculadora!$J$9&gt;=Tabela1[FAIXA INICIAL])*(Calculadora!$J$9&lt;=Tabela1[FAIXA FINAL])*(Calculadora!$G$7=Tabela1[SEGMENTO])*($B$499=Tabela1[DISTRIBUIDORA]),"")</f>
        <v/>
      </c>
      <c r="H503" s="105" t="str" cm="1">
        <f t="array" ref="H503">_xlfn._xlws.FILTER(Tabela1[CONSUMO],(Calculadora!$J$9&gt;=Tabela1[FAIXA INICIAL])*(Calculadora!$G$7=Tabela1[SEGMENTO])*($B$499=Tabela1[DISTRIBUIDORA]),"")</f>
        <v>Faixa Única</v>
      </c>
      <c r="I503" s="93" t="s">
        <v>8</v>
      </c>
      <c r="J503" s="94"/>
      <c r="K503" s="94"/>
      <c r="L503" s="94"/>
      <c r="M503" s="94"/>
      <c r="N503" s="94"/>
      <c r="O503" s="94"/>
      <c r="P503" s="94"/>
      <c r="Q503" s="94"/>
      <c r="R503" s="95"/>
      <c r="S503" s="3"/>
    </row>
    <row r="504" spans="1:19">
      <c r="A504" s="1"/>
      <c r="B504" s="2"/>
      <c r="C504" s="2"/>
      <c r="D504" s="2"/>
      <c r="E504" s="2"/>
      <c r="F504" s="2"/>
      <c r="G504" s="2"/>
      <c r="H504" s="3"/>
      <c r="I504" s="96" t="s">
        <v>12</v>
      </c>
      <c r="J504" s="3" t="s">
        <v>9</v>
      </c>
      <c r="K504" s="3" t="s">
        <v>13</v>
      </c>
      <c r="L504" s="3" t="s">
        <v>5</v>
      </c>
      <c r="M504" s="3" t="s">
        <v>4</v>
      </c>
      <c r="N504" s="3" t="s">
        <v>14</v>
      </c>
      <c r="O504" s="3" t="s">
        <v>15</v>
      </c>
      <c r="P504" s="3" t="s">
        <v>16</v>
      </c>
      <c r="Q504" s="3" t="s">
        <v>17</v>
      </c>
      <c r="R504" s="97" t="s">
        <v>18</v>
      </c>
      <c r="S504" s="3"/>
    </row>
    <row r="505" spans="1:19">
      <c r="A505" s="1"/>
      <c r="B505" s="2" t="s">
        <v>11</v>
      </c>
      <c r="C505" s="2" t="s">
        <v>11</v>
      </c>
      <c r="D505" s="2"/>
      <c r="E505" s="2"/>
      <c r="F505" s="2"/>
      <c r="G505" s="2"/>
      <c r="H505" s="3"/>
      <c r="I505" s="96" t="str" cm="1">
        <f t="array" ref="I505:R505">_xlfn._xlws.FILTER(Tabela1[[ESTADO]:[FIXO]],($C506&gt;=Tabela1[FAIXA INICIAL])*(Calculadora!$G$7=Tabela1[SEGMENTO])*($B$499=Tabela1[DISTRIBUIDORA]),"Não foi encontrado valor para esse município e segmento com esse volume")</f>
        <v>Amazonas</v>
      </c>
      <c r="J505" s="3">
        <v>0</v>
      </c>
      <c r="K505" s="3" t="str">
        <v>ARSEPAM</v>
      </c>
      <c r="L505" s="3" t="str">
        <v>CIGÁS</v>
      </c>
      <c r="M505" s="3" t="str">
        <v>Residencial</v>
      </c>
      <c r="N505" s="3" t="str">
        <v>Faixa Única</v>
      </c>
      <c r="O505" s="3">
        <v>0</v>
      </c>
      <c r="P505" s="3">
        <v>0</v>
      </c>
      <c r="Q505" s="3">
        <v>6.7069999999999999</v>
      </c>
      <c r="R505" s="97">
        <v>0</v>
      </c>
      <c r="S505" s="3"/>
    </row>
    <row r="506" spans="1:19">
      <c r="A506" s="1"/>
      <c r="B506" s="69">
        <f>B501</f>
        <v>0.23333333333333334</v>
      </c>
      <c r="C506" s="79">
        <f>IF($D506="Mensal",Calculadora!$J$9*30,IF($D506="Semanal",Calculadora!$J$9*7,IF($D506="Faixa Única",Calculadora!$J$9*30,Calculadora!$J$9)))</f>
        <v>7</v>
      </c>
      <c r="D506" s="2" t="str" cm="1">
        <f t="array" ref="D506">IF(_xlfn._xlws.FILTER(Tabela1[CONSUMO],(Calculadora!$J$9&gt;=Tabela1[FAIXA INICIAL])*(Calculadora!$J$9&lt;=Tabela1[FAIXA FINAL])*(Calculadora!$G$7=Tabela1[SEGMENTO])*($B$499=Tabela1[DISTRIBUIDORA]),"")="", H503,G503)</f>
        <v>Faixa Única</v>
      </c>
      <c r="E506" s="2"/>
      <c r="F506" s="2"/>
      <c r="G506" s="2"/>
      <c r="H506" s="3"/>
      <c r="I506" s="96"/>
      <c r="J506" s="3"/>
      <c r="K506" s="3"/>
      <c r="L506" s="3"/>
      <c r="M506" s="3"/>
      <c r="N506" s="3"/>
      <c r="O506" s="3"/>
      <c r="P506" s="3"/>
      <c r="Q506" s="3"/>
      <c r="R506" s="97"/>
      <c r="S506" s="3"/>
    </row>
    <row r="507" spans="1:19" ht="28">
      <c r="A507" s="109" t="s">
        <v>51</v>
      </c>
      <c r="B507" s="110"/>
      <c r="C507" s="4" t="s">
        <v>22</v>
      </c>
      <c r="D507" s="4" t="s">
        <v>23</v>
      </c>
      <c r="E507" s="4" t="s">
        <v>24</v>
      </c>
      <c r="F507" s="107" t="s">
        <v>52</v>
      </c>
      <c r="G507" s="66"/>
      <c r="H507" s="3"/>
      <c r="I507" s="96"/>
      <c r="J507" s="3"/>
      <c r="K507" s="3"/>
      <c r="L507" s="3"/>
      <c r="M507" s="3"/>
      <c r="N507" s="3"/>
      <c r="O507" s="3"/>
      <c r="P507" s="3"/>
      <c r="Q507" s="3"/>
      <c r="R507" s="97"/>
      <c r="S507" s="3"/>
    </row>
    <row r="508" spans="1:19">
      <c r="A508" s="1">
        <f t="shared" ref="A508:A521" si="87">O505</f>
        <v>0</v>
      </c>
      <c r="B508" s="77">
        <f t="shared" ref="B508:B521" si="88">P505</f>
        <v>0</v>
      </c>
      <c r="C508" s="68">
        <f>R505</f>
        <v>0</v>
      </c>
      <c r="D508" s="68">
        <f>Q505</f>
        <v>6.7069999999999999</v>
      </c>
      <c r="E508" s="53">
        <f>IF($D$506="Faixa Única",$C$506,IF(B508&gt;C506,C506,B508-A508))</f>
        <v>7</v>
      </c>
      <c r="F508" s="72">
        <f>(D508*E508)</f>
        <v>46.948999999999998</v>
      </c>
      <c r="G508" s="67"/>
      <c r="H508" s="3"/>
      <c r="I508" s="96"/>
      <c r="J508" s="3"/>
      <c r="K508" s="3"/>
      <c r="L508" s="3"/>
      <c r="M508" s="3"/>
      <c r="N508" s="3"/>
      <c r="O508" s="3"/>
      <c r="P508" s="3"/>
      <c r="Q508" s="3"/>
      <c r="R508" s="97"/>
      <c r="S508" s="3"/>
    </row>
    <row r="509" spans="1:19">
      <c r="A509" s="1">
        <f t="shared" si="87"/>
        <v>0</v>
      </c>
      <c r="B509" s="77">
        <f t="shared" si="88"/>
        <v>0</v>
      </c>
      <c r="C509" s="68">
        <f>R506</f>
        <v>0</v>
      </c>
      <c r="D509" s="68">
        <f>Q506</f>
        <v>0</v>
      </c>
      <c r="E509" s="53" t="str">
        <f>IF($D$506&lt;&gt;"Faixa Única",IF($C$506&lt;&gt;"",IF(SUM(E508,B509)&gt;=$C$506,$C$506-(E508),IF(B509=0,$C$506-SUM(E508),B509-A509)),"0"),"0")</f>
        <v>0</v>
      </c>
      <c r="F509" s="72">
        <f>(D509*E509)</f>
        <v>0</v>
      </c>
      <c r="G509" s="67"/>
      <c r="H509" s="3"/>
      <c r="I509" s="96"/>
      <c r="J509" s="3"/>
      <c r="K509" s="3"/>
      <c r="L509" s="3"/>
      <c r="M509" s="3"/>
      <c r="N509" s="3"/>
      <c r="O509" s="3"/>
      <c r="P509" s="3"/>
      <c r="Q509" s="3"/>
      <c r="R509" s="97"/>
      <c r="S509" s="3"/>
    </row>
    <row r="510" spans="1:19">
      <c r="A510" s="1">
        <f t="shared" si="87"/>
        <v>0</v>
      </c>
      <c r="B510" s="77">
        <f t="shared" si="88"/>
        <v>0</v>
      </c>
      <c r="C510" s="68">
        <f>R507</f>
        <v>0</v>
      </c>
      <c r="D510" s="68">
        <f>Q507</f>
        <v>0</v>
      </c>
      <c r="E510" s="53" t="str">
        <f>IF($D$506&lt;&gt;"Faixa Única",IF($C$506&lt;&gt;"",IF(SUM(E509,B510)&gt;=$C$506,$C$506-SUM($E$508:E509),IF(B510=0,$C$506-SUM($E$508:E509),B510-A510)),"0"),"0")</f>
        <v>0</v>
      </c>
      <c r="F510" s="72">
        <f>(D510*E510)</f>
        <v>0</v>
      </c>
      <c r="G510" s="2"/>
      <c r="H510" s="3"/>
      <c r="I510" s="96"/>
      <c r="J510" s="3"/>
      <c r="K510" s="3"/>
      <c r="L510" s="3"/>
      <c r="M510" s="3"/>
      <c r="N510" s="3"/>
      <c r="O510" s="3"/>
      <c r="P510" s="3"/>
      <c r="Q510" s="3"/>
      <c r="R510" s="97"/>
      <c r="S510" s="3"/>
    </row>
    <row r="511" spans="1:19">
      <c r="A511" s="1">
        <f t="shared" si="87"/>
        <v>0</v>
      </c>
      <c r="B511" s="77">
        <f t="shared" si="88"/>
        <v>0</v>
      </c>
      <c r="C511" s="68">
        <f t="shared" ref="C511:C521" si="89">R508</f>
        <v>0</v>
      </c>
      <c r="D511" s="68">
        <f>Q508</f>
        <v>0</v>
      </c>
      <c r="E511" s="53" t="str">
        <f>IF($D$506&lt;&gt;"Faixa Única",IF($C$506&lt;&gt;"",IF(SUM(E510,B511)&gt;=$C$506,$C$506-SUM($E$508:E510),IF(B511=0,$C$506-SUM($E$508:E510),B511-A511)),"0"),"0")</f>
        <v>0</v>
      </c>
      <c r="F511" s="72">
        <f t="shared" ref="F511:F521" si="90">(D511*E511)</f>
        <v>0</v>
      </c>
      <c r="G511" s="67"/>
      <c r="H511" s="3"/>
      <c r="I511" s="96"/>
      <c r="J511" s="3"/>
      <c r="K511" s="3"/>
      <c r="L511" s="3"/>
      <c r="M511" s="3"/>
      <c r="N511" s="3"/>
      <c r="O511" s="3"/>
      <c r="P511" s="3"/>
      <c r="Q511" s="3"/>
      <c r="R511" s="97"/>
      <c r="S511" s="3"/>
    </row>
    <row r="512" spans="1:19">
      <c r="A512" s="1">
        <f t="shared" si="87"/>
        <v>0</v>
      </c>
      <c r="B512" s="77">
        <f t="shared" si="88"/>
        <v>0</v>
      </c>
      <c r="C512" s="68">
        <f t="shared" si="89"/>
        <v>0</v>
      </c>
      <c r="D512" s="68">
        <f>Q509</f>
        <v>0</v>
      </c>
      <c r="E512" s="53" t="str">
        <f>IF($D$506&lt;&gt;"Faixa Única",IF($C$506&lt;&gt;"",IF(SUM(E511,B512)&gt;=$C$506,$C$506-SUM($E$508:E511),IF(B512=0,$C$506-SUM($E$508:E511),B512-A512)),"0"),"0")</f>
        <v>0</v>
      </c>
      <c r="F512" s="72">
        <f t="shared" si="90"/>
        <v>0</v>
      </c>
      <c r="G512" s="67"/>
      <c r="H512" s="3"/>
      <c r="I512" s="96"/>
      <c r="J512" s="3"/>
      <c r="K512" s="3"/>
      <c r="L512" s="3"/>
      <c r="M512" s="3"/>
      <c r="N512" s="3"/>
      <c r="O512" s="3"/>
      <c r="P512" s="3"/>
      <c r="Q512" s="3"/>
      <c r="R512" s="97"/>
      <c r="S512" s="3"/>
    </row>
    <row r="513" spans="1:19">
      <c r="A513" s="1">
        <f t="shared" si="87"/>
        <v>0</v>
      </c>
      <c r="B513" s="77">
        <f t="shared" si="88"/>
        <v>0</v>
      </c>
      <c r="C513" s="68">
        <f t="shared" si="89"/>
        <v>0</v>
      </c>
      <c r="D513" s="68">
        <f t="shared" ref="D513:D521" si="91">Q510</f>
        <v>0</v>
      </c>
      <c r="E513" s="53" t="str">
        <f>IF($D$506&lt;&gt;"Faixa Única",IF($C$506&lt;&gt;"",IF(SUM(E512,B513)&gt;=$C$506,$C$506-SUM($E$508:E512),IF(B513=0,$C$506-SUM($E$508:E512),B513-A513)),"0"),"0")</f>
        <v>0</v>
      </c>
      <c r="F513" s="72">
        <f t="shared" si="90"/>
        <v>0</v>
      </c>
      <c r="G513" s="67"/>
      <c r="H513" s="3"/>
      <c r="I513" s="96"/>
      <c r="J513" s="3"/>
      <c r="K513" s="3"/>
      <c r="L513" s="3"/>
      <c r="M513" s="3"/>
      <c r="N513" s="3"/>
      <c r="O513" s="3"/>
      <c r="P513" s="3"/>
      <c r="Q513" s="3"/>
      <c r="R513" s="97"/>
      <c r="S513" s="3"/>
    </row>
    <row r="514" spans="1:19">
      <c r="A514" s="1">
        <f t="shared" si="87"/>
        <v>0</v>
      </c>
      <c r="B514" s="77">
        <f t="shared" si="88"/>
        <v>0</v>
      </c>
      <c r="C514" s="68">
        <f t="shared" si="89"/>
        <v>0</v>
      </c>
      <c r="D514" s="68">
        <f t="shared" si="91"/>
        <v>0</v>
      </c>
      <c r="E514" s="53" t="str">
        <f>IF($D$506&lt;&gt;"Faixa Única",IF($C$506&lt;&gt;"",IF(SUM(E513,B514)&gt;=$C$506,$C$506-SUM($E$508:E513),IF(B514=0,$C$506-SUM($E$508:E513),B514-A514)),"0"),"0")</f>
        <v>0</v>
      </c>
      <c r="F514" s="72">
        <f t="shared" si="90"/>
        <v>0</v>
      </c>
      <c r="G514" s="67"/>
      <c r="H514" s="3"/>
      <c r="I514" s="96"/>
      <c r="J514" s="3"/>
      <c r="K514" s="3"/>
      <c r="L514" s="3"/>
      <c r="M514" s="3"/>
      <c r="N514" s="3"/>
      <c r="O514" s="3"/>
      <c r="P514" s="3"/>
      <c r="Q514" s="3"/>
      <c r="R514" s="97"/>
      <c r="S514" s="3"/>
    </row>
    <row r="515" spans="1:19">
      <c r="A515" s="1">
        <f t="shared" si="87"/>
        <v>0</v>
      </c>
      <c r="B515" s="77">
        <f t="shared" si="88"/>
        <v>0</v>
      </c>
      <c r="C515" s="68">
        <f t="shared" si="89"/>
        <v>0</v>
      </c>
      <c r="D515" s="68">
        <f t="shared" si="91"/>
        <v>0</v>
      </c>
      <c r="E515" s="53" t="str">
        <f>IF($D$506&lt;&gt;"Faixa Única",IF($C$506&lt;&gt;"",IF(SUM(E514,B515)&gt;=$C$506,$C$506-SUM($E$508:E514),IF(B515=0,$C$506-SUM($E$508:E514),B515-A515)),"0"),"0")</f>
        <v>0</v>
      </c>
      <c r="F515" s="72">
        <f t="shared" si="90"/>
        <v>0</v>
      </c>
      <c r="G515" s="67"/>
      <c r="H515" s="3"/>
      <c r="I515" s="96"/>
      <c r="J515" s="3"/>
      <c r="K515" s="3"/>
      <c r="L515" s="3"/>
      <c r="M515" s="3"/>
      <c r="N515" s="3"/>
      <c r="O515" s="3"/>
      <c r="P515" s="3"/>
      <c r="Q515" s="3"/>
      <c r="R515" s="97"/>
      <c r="S515" s="3"/>
    </row>
    <row r="516" spans="1:19">
      <c r="A516" s="1">
        <f t="shared" si="87"/>
        <v>0</v>
      </c>
      <c r="B516" s="77">
        <f t="shared" si="88"/>
        <v>0</v>
      </c>
      <c r="C516" s="68">
        <f t="shared" si="89"/>
        <v>0</v>
      </c>
      <c r="D516" s="68">
        <f t="shared" si="91"/>
        <v>0</v>
      </c>
      <c r="E516" s="53" t="str">
        <f>IF($D$506&lt;&gt;"Faixa Única",IF($C$506&lt;&gt;"",IF(SUM(E515,B516)&gt;=$C$506,$C$506-SUM($E$508:E515),IF(B516=0,$C$506-SUM($E$508:E515),B516-A516)),"0"),"0")</f>
        <v>0</v>
      </c>
      <c r="F516" s="72">
        <f t="shared" si="90"/>
        <v>0</v>
      </c>
      <c r="G516" s="67"/>
      <c r="H516" s="3"/>
      <c r="I516" s="96"/>
      <c r="J516" s="3"/>
      <c r="K516" s="3"/>
      <c r="L516" s="3"/>
      <c r="M516" s="3"/>
      <c r="N516" s="3"/>
      <c r="O516" s="3"/>
      <c r="P516" s="3"/>
      <c r="Q516" s="3"/>
      <c r="R516" s="97"/>
      <c r="S516" s="3"/>
    </row>
    <row r="517" spans="1:19">
      <c r="A517" s="1">
        <f t="shared" si="87"/>
        <v>0</v>
      </c>
      <c r="B517" s="77">
        <f t="shared" si="88"/>
        <v>0</v>
      </c>
      <c r="C517" s="68">
        <f t="shared" si="89"/>
        <v>0</v>
      </c>
      <c r="D517" s="68">
        <f t="shared" si="91"/>
        <v>0</v>
      </c>
      <c r="E517" s="53" t="str">
        <f>IF($D$506&lt;&gt;"Faixa Única",IF($C$506&lt;&gt;"",IF(SUM(E516,B517)&gt;=$C$506,$C$506-SUM($E$508:E516),IF(B517=0,$C$506-SUM($E$508:E516),B517-A517)),"0"),"0")</f>
        <v>0</v>
      </c>
      <c r="F517" s="72">
        <f t="shared" si="90"/>
        <v>0</v>
      </c>
      <c r="G517" s="67"/>
      <c r="H517" s="3"/>
      <c r="I517" s="96"/>
      <c r="J517" s="3"/>
      <c r="K517" s="3"/>
      <c r="L517" s="3"/>
      <c r="M517" s="3"/>
      <c r="N517" s="3"/>
      <c r="O517" s="3"/>
      <c r="P517" s="3"/>
      <c r="Q517" s="3"/>
      <c r="R517" s="97"/>
      <c r="S517" s="3"/>
    </row>
    <row r="518" spans="1:19">
      <c r="A518" s="1">
        <f t="shared" si="87"/>
        <v>0</v>
      </c>
      <c r="B518" s="77">
        <f t="shared" si="88"/>
        <v>0</v>
      </c>
      <c r="C518" s="68">
        <f t="shared" si="89"/>
        <v>0</v>
      </c>
      <c r="D518" s="68">
        <f t="shared" si="91"/>
        <v>0</v>
      </c>
      <c r="E518" s="53" t="str">
        <f>IF($D$506&lt;&gt;"Faixa Única",IF($C$506&lt;&gt;"",IF(SUM(E517,B518)&gt;=$C$506,$C$506-SUM($E$508:E517),IF(B518=0,$C$506-SUM($E$508:E517),B518-A518)),"0"),"0")</f>
        <v>0</v>
      </c>
      <c r="F518" s="72">
        <f t="shared" si="90"/>
        <v>0</v>
      </c>
      <c r="G518" s="67"/>
      <c r="H518" s="3"/>
      <c r="I518" s="96"/>
      <c r="J518" s="3"/>
      <c r="K518" s="3"/>
      <c r="L518" s="3"/>
      <c r="M518" s="3"/>
      <c r="N518" s="3"/>
      <c r="O518" s="3"/>
      <c r="P518" s="3"/>
      <c r="Q518" s="3"/>
      <c r="R518" s="97"/>
      <c r="S518" s="3"/>
    </row>
    <row r="519" spans="1:19">
      <c r="A519" s="1">
        <f t="shared" si="87"/>
        <v>0</v>
      </c>
      <c r="B519" s="77">
        <f t="shared" si="88"/>
        <v>0</v>
      </c>
      <c r="C519" s="68">
        <f t="shared" si="89"/>
        <v>0</v>
      </c>
      <c r="D519" s="68">
        <f t="shared" si="91"/>
        <v>0</v>
      </c>
      <c r="E519" s="53" t="str">
        <f>IF($D$506&lt;&gt;"Faixa Única",IF($C$506&lt;&gt;"",IF(SUM(E518,B519)&gt;=$C$506,$C$506-SUM($E$508:E518),IF(B519=0,$C$506-SUM($E$508:E518),B519-A519)),"0"),"0")</f>
        <v>0</v>
      </c>
      <c r="F519" s="72">
        <f t="shared" si="90"/>
        <v>0</v>
      </c>
      <c r="G519" s="67"/>
      <c r="H519" s="3"/>
      <c r="I519" s="96"/>
      <c r="J519" s="102"/>
      <c r="K519" s="3"/>
      <c r="L519" s="3"/>
      <c r="M519" s="3"/>
      <c r="N519" s="3"/>
      <c r="O519" s="3"/>
      <c r="P519" s="3"/>
      <c r="Q519" s="3"/>
      <c r="R519" s="97"/>
      <c r="S519" s="3"/>
    </row>
    <row r="520" spans="1:19">
      <c r="A520" s="1">
        <f t="shared" si="87"/>
        <v>0</v>
      </c>
      <c r="B520" s="77">
        <f t="shared" si="88"/>
        <v>0</v>
      </c>
      <c r="C520" s="68">
        <f t="shared" si="89"/>
        <v>0</v>
      </c>
      <c r="D520" s="68">
        <f t="shared" si="91"/>
        <v>0</v>
      </c>
      <c r="E520" s="53" t="str">
        <f>IF($D$506&lt;&gt;"Faixa Única",IF($C$506&lt;&gt;"",IF(SUM(E519,B520)&gt;=$C$506,$C$506-SUM($E$508:E519),IF(B520=0,$C$506-SUM($E$508:E519),B520-A520)),"0"),"0")</f>
        <v>0</v>
      </c>
      <c r="F520" s="72">
        <f t="shared" si="90"/>
        <v>0</v>
      </c>
      <c r="G520" s="67"/>
      <c r="H520" s="3"/>
      <c r="I520" s="98"/>
      <c r="J520" s="92"/>
      <c r="K520" s="92"/>
      <c r="L520" s="92"/>
      <c r="M520" s="92"/>
      <c r="N520" s="92"/>
      <c r="O520" s="92"/>
      <c r="P520" s="92"/>
      <c r="Q520" s="92"/>
      <c r="R520" s="99"/>
      <c r="S520" s="3"/>
    </row>
    <row r="521" spans="1:19">
      <c r="A521" s="1">
        <f t="shared" si="87"/>
        <v>0</v>
      </c>
      <c r="B521" s="77">
        <f t="shared" si="88"/>
        <v>0</v>
      </c>
      <c r="C521" s="68">
        <f t="shared" si="89"/>
        <v>0</v>
      </c>
      <c r="D521" s="68">
        <f t="shared" si="91"/>
        <v>0</v>
      </c>
      <c r="E521" s="53" t="str">
        <f>IF($D$506&lt;&gt;"Faixa Única",IF($C$506&lt;&gt;"",IF(SUM(E520,B521)&gt;=$C$506,$C$506-SUM($E$508:E520),IF(B521=0,$C$506-SUM($E$508:E520),B521-A521)),"0"),"0")</f>
        <v>0</v>
      </c>
      <c r="F521" s="72">
        <f t="shared" si="90"/>
        <v>0</v>
      </c>
      <c r="G521" s="67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>
      <c r="A523" s="3"/>
      <c r="B523" s="70"/>
      <c r="C523" s="71"/>
      <c r="D523" s="64" t="s">
        <v>26</v>
      </c>
      <c r="E523" s="53">
        <f>SUM(E508:E521)</f>
        <v>7</v>
      </c>
      <c r="F523" s="101">
        <f>SUM(F508:F521)</f>
        <v>46.948999999999998</v>
      </c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>
      <c r="A524" s="1"/>
      <c r="B524" s="2"/>
      <c r="C524" s="2"/>
      <c r="D524" s="64" t="s">
        <v>27</v>
      </c>
      <c r="E524" s="2"/>
      <c r="F524" s="101">
        <f>LARGE(C508:C521,1)</f>
        <v>0</v>
      </c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>
      <c r="A525" s="1"/>
      <c r="B525" s="2"/>
      <c r="C525" s="2"/>
      <c r="D525" s="64" t="s">
        <v>28</v>
      </c>
      <c r="E525" s="2"/>
      <c r="F525" s="104">
        <f>F523+F524</f>
        <v>46.948999999999998</v>
      </c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8" spans="1:19">
      <c r="A528" s="49" t="s">
        <v>5</v>
      </c>
      <c r="B528" s="52" t="s">
        <v>77</v>
      </c>
      <c r="C528" s="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spans="1:19">
      <c r="A529" s="49"/>
      <c r="B529" s="52"/>
      <c r="C529" s="48"/>
      <c r="G529" s="3"/>
      <c r="H529" s="3"/>
      <c r="I529" s="3"/>
      <c r="P529" s="3"/>
    </row>
    <row r="530" spans="1:19">
      <c r="A530" s="49" t="s">
        <v>10</v>
      </c>
      <c r="B530" s="52">
        <f>Calculadora!$J$9</f>
        <v>0.23333333333333334</v>
      </c>
      <c r="C530" s="48" t="s">
        <v>11</v>
      </c>
      <c r="P530" s="3"/>
      <c r="Q530" s="3"/>
      <c r="R530" s="3"/>
    </row>
    <row r="531" spans="1:19">
      <c r="B531" s="75"/>
      <c r="C531" s="49"/>
      <c r="F531" s="2"/>
      <c r="G531" s="47"/>
      <c r="H531" s="3"/>
      <c r="S531" s="3"/>
    </row>
    <row r="532" spans="1:19" ht="16">
      <c r="A532" s="73" t="s">
        <v>19</v>
      </c>
      <c r="B532" s="78">
        <f>IFERROR(F554/E552,"")</f>
        <v>9.6108064285714274</v>
      </c>
      <c r="C532" s="74"/>
      <c r="D532" s="74"/>
      <c r="E532" s="74"/>
      <c r="F532" s="74"/>
      <c r="G532" s="2" t="str" cm="1">
        <f t="array" ref="G532">_xlfn._xlws.FILTER(Tabela1[CONSUMO],(Calculadora!$J$9&gt;=Tabela1[FAIXA INICIAL])*(Calculadora!$J$9&lt;=Tabela1[FAIXA FINAL])*(Calculadora!$G$7=Tabela1[SEGMENTO])*($B$528=Tabela1[DISTRIBUIDORA]),"")</f>
        <v>Mensal</v>
      </c>
      <c r="H532" s="105" t="str" cm="1">
        <f t="array" ref="H532:H533">_xlfn._xlws.FILTER(Tabela1[CONSUMO],(Calculadora!$J$9&gt;=Tabela1[FAIXA INICIAL])*(Calculadora!$G$7=Tabela1[SEGMENTO])*($B$528=Tabela1[DISTRIBUIDORA]),"")</f>
        <v>Mensal</v>
      </c>
      <c r="I532" s="93" t="s">
        <v>8</v>
      </c>
      <c r="J532" s="94"/>
      <c r="K532" s="94"/>
      <c r="L532" s="94"/>
      <c r="M532" s="94"/>
      <c r="N532" s="94"/>
      <c r="O532" s="94"/>
      <c r="P532" s="94"/>
      <c r="Q532" s="94"/>
      <c r="R532" s="95"/>
      <c r="S532" s="3"/>
    </row>
    <row r="533" spans="1:19">
      <c r="A533" s="1"/>
      <c r="B533" s="2"/>
      <c r="C533" s="2"/>
      <c r="D533" s="2"/>
      <c r="E533" s="2"/>
      <c r="F533" s="2"/>
      <c r="G533" s="2"/>
      <c r="H533" s="3" t="str">
        <v>Mensal</v>
      </c>
      <c r="I533" s="96" t="s">
        <v>12</v>
      </c>
      <c r="J533" s="3" t="s">
        <v>9</v>
      </c>
      <c r="K533" s="3" t="s">
        <v>13</v>
      </c>
      <c r="L533" s="3" t="s">
        <v>5</v>
      </c>
      <c r="M533" s="3" t="s">
        <v>4</v>
      </c>
      <c r="N533" s="3" t="s">
        <v>14</v>
      </c>
      <c r="O533" s="3" t="s">
        <v>15</v>
      </c>
      <c r="P533" s="3" t="s">
        <v>16</v>
      </c>
      <c r="Q533" s="3" t="s">
        <v>17</v>
      </c>
      <c r="R533" s="97" t="s">
        <v>18</v>
      </c>
      <c r="S533" s="3"/>
    </row>
    <row r="534" spans="1:19">
      <c r="A534" s="1"/>
      <c r="B534" s="2" t="s">
        <v>11</v>
      </c>
      <c r="C534" s="2" t="s">
        <v>704</v>
      </c>
      <c r="D534" s="2"/>
      <c r="E534" s="2"/>
      <c r="F534" s="2"/>
      <c r="G534" s="2"/>
      <c r="H534" s="3"/>
      <c r="I534" s="96" t="str" cm="1">
        <f t="array" ref="I534:R540">_xlfn._xlws.FILTER(Tabela1[[ESTADO]:[FIXO]],($C535&gt;=Tabela1[FAIXA INICIAL])*(Calculadora!$G$7=Tabela1[SEGMENTO])*($B$528=Tabela1[DISTRIBUIDORA]),"Não foi encontrado valor para esse município e segmento com esse volume")</f>
        <v>Paraná</v>
      </c>
      <c r="J534" s="3">
        <v>0</v>
      </c>
      <c r="K534" s="3" t="str">
        <v>AGEPAR</v>
      </c>
      <c r="L534" s="3" t="str">
        <v>COMPAGAS</v>
      </c>
      <c r="M534" s="3" t="str">
        <v>Residencial</v>
      </c>
      <c r="N534" s="3" t="str">
        <v>Mensal</v>
      </c>
      <c r="O534" s="3">
        <v>0</v>
      </c>
      <c r="P534" s="3">
        <v>0.1</v>
      </c>
      <c r="Q534" s="3">
        <v>8.0678999999999998</v>
      </c>
      <c r="R534" s="97">
        <v>18.924099999999999</v>
      </c>
      <c r="S534" s="3"/>
    </row>
    <row r="535" spans="1:19">
      <c r="A535" s="1"/>
      <c r="B535" s="222">
        <f>B530</f>
        <v>0.23333333333333334</v>
      </c>
      <c r="C535" s="79">
        <f>IF($D535="Mensal",Calculadora!$J$9*30,IF($D535="Semanal",Calculadora!$J$9*7,IF($D535="Faixa Única",Calculadora!$J$9*30,Calculadora!$J$9)))</f>
        <v>7</v>
      </c>
      <c r="D535" s="2" t="str" cm="1">
        <f t="array" ref="D535">IF(_xlfn._xlws.FILTER(Tabela1[CONSUMO],(Calculadora!$J$9&gt;=Tabela1[FAIXA INICIAL])*(Calculadora!$J$9&lt;=Tabela1[FAIXA FINAL])*(Calculadora!$G$7=Tabela1[SEGMENTO])*($B$528=Tabela1[DISTRIBUIDORA]),"")="", H532,G532)</f>
        <v>Mensal</v>
      </c>
      <c r="E535" s="2"/>
      <c r="F535" s="2"/>
      <c r="G535" s="2"/>
      <c r="H535" s="3"/>
      <c r="I535" s="96" t="str">
        <v>Paraná</v>
      </c>
      <c r="J535" s="3">
        <v>0</v>
      </c>
      <c r="K535" s="3" t="str">
        <v>AGEPAR</v>
      </c>
      <c r="L535" s="3" t="str">
        <v>COMPAGAS</v>
      </c>
      <c r="M535" s="3" t="str">
        <v>Residencial</v>
      </c>
      <c r="N535" s="3" t="str">
        <v>Mensal</v>
      </c>
      <c r="O535" s="3">
        <v>0.11</v>
      </c>
      <c r="P535" s="3">
        <v>0.7</v>
      </c>
      <c r="Q535" s="3">
        <v>7.5576999999999996</v>
      </c>
      <c r="R535" s="97">
        <v>18.924099999999999</v>
      </c>
      <c r="S535" s="3"/>
    </row>
    <row r="536" spans="1:19" ht="28">
      <c r="A536" s="109" t="s">
        <v>51</v>
      </c>
      <c r="B536" s="110"/>
      <c r="C536" s="4" t="s">
        <v>22</v>
      </c>
      <c r="D536" s="4" t="s">
        <v>23</v>
      </c>
      <c r="E536" s="4" t="s">
        <v>24</v>
      </c>
      <c r="F536" s="107" t="s">
        <v>52</v>
      </c>
      <c r="G536" s="66"/>
      <c r="H536" s="3"/>
      <c r="I536" s="96" t="str">
        <v>Paraná</v>
      </c>
      <c r="J536" s="3">
        <v>0</v>
      </c>
      <c r="K536" s="3" t="str">
        <v>AGEPAR</v>
      </c>
      <c r="L536" s="3" t="str">
        <v>COMPAGAS</v>
      </c>
      <c r="M536" s="3" t="str">
        <v>Residencial</v>
      </c>
      <c r="N536" s="3" t="str">
        <v>Mensal</v>
      </c>
      <c r="O536" s="3">
        <v>0.71</v>
      </c>
      <c r="P536" s="3">
        <v>1.5</v>
      </c>
      <c r="Q536" s="3">
        <v>7.4657</v>
      </c>
      <c r="R536" s="97">
        <v>18.924099999999999</v>
      </c>
      <c r="S536" s="3"/>
    </row>
    <row r="537" spans="1:19">
      <c r="A537" s="1">
        <f t="shared" ref="A537:A550" si="92">O534</f>
        <v>0</v>
      </c>
      <c r="B537" s="221">
        <f t="shared" ref="B537:B550" si="93">P534</f>
        <v>0.1</v>
      </c>
      <c r="C537" s="68">
        <f>R534</f>
        <v>18.924099999999999</v>
      </c>
      <c r="D537" s="68">
        <f>Q534</f>
        <v>8.0678999999999998</v>
      </c>
      <c r="E537" s="223">
        <f>IF($D$535="Faixa Única",$C$535,IF(B537&gt;C535,C535,B537-A537))</f>
        <v>0.1</v>
      </c>
      <c r="F537" s="72">
        <f>(D537*E537)</f>
        <v>0.80679000000000001</v>
      </c>
      <c r="G537" s="67"/>
      <c r="H537" s="3"/>
      <c r="I537" s="96" t="str">
        <v>Paraná</v>
      </c>
      <c r="J537" s="3">
        <v>0</v>
      </c>
      <c r="K537" s="3" t="str">
        <v>AGEPAR</v>
      </c>
      <c r="L537" s="3" t="str">
        <v>COMPAGAS</v>
      </c>
      <c r="M537" s="3" t="str">
        <v>Residencial</v>
      </c>
      <c r="N537" s="3" t="str">
        <v>Mensal</v>
      </c>
      <c r="O537" s="3">
        <v>1.51</v>
      </c>
      <c r="P537" s="3">
        <v>2</v>
      </c>
      <c r="Q537" s="3">
        <v>7.2408000000000001</v>
      </c>
      <c r="R537" s="97">
        <v>18.924099999999999</v>
      </c>
      <c r="S537" s="3"/>
    </row>
    <row r="538" spans="1:19">
      <c r="A538" s="1">
        <f t="shared" si="92"/>
        <v>0.11</v>
      </c>
      <c r="B538" s="221">
        <f>P535</f>
        <v>0.7</v>
      </c>
      <c r="C538" s="68">
        <f>R535</f>
        <v>18.924099999999999</v>
      </c>
      <c r="D538" s="68">
        <f>Q535</f>
        <v>7.5576999999999996</v>
      </c>
      <c r="E538" s="223">
        <f>IF($D$535&lt;&gt;"Faixa Única",IF($C$535&lt;&gt;"",IF(SUM(E537,B538)&gt;=$C$535,$C$535-(E537),IF(B538=0,$C$535-SUM(E537),B538-A538)),"0"),"0")</f>
        <v>0.59</v>
      </c>
      <c r="F538" s="72">
        <f>(D538*E538)</f>
        <v>4.4590429999999994</v>
      </c>
      <c r="G538" s="67"/>
      <c r="H538" s="3"/>
      <c r="I538" s="96" t="str">
        <v>Paraná</v>
      </c>
      <c r="J538" s="3">
        <v>0</v>
      </c>
      <c r="K538" s="3" t="str">
        <v>AGEPAR</v>
      </c>
      <c r="L538" s="3" t="str">
        <v>COMPAGAS</v>
      </c>
      <c r="M538" s="3" t="str">
        <v>Residencial</v>
      </c>
      <c r="N538" s="3" t="str">
        <v>Mensal</v>
      </c>
      <c r="O538" s="3">
        <v>2.0099999999999998</v>
      </c>
      <c r="P538" s="3">
        <v>3</v>
      </c>
      <c r="Q538" s="3">
        <v>7.0269000000000004</v>
      </c>
      <c r="R538" s="97">
        <v>18.924099999999999</v>
      </c>
      <c r="S538" s="3"/>
    </row>
    <row r="539" spans="1:19">
      <c r="A539" s="1">
        <f t="shared" si="92"/>
        <v>0.71</v>
      </c>
      <c r="B539" s="221">
        <f t="shared" si="93"/>
        <v>1.5</v>
      </c>
      <c r="C539" s="68">
        <f>R536</f>
        <v>18.924099999999999</v>
      </c>
      <c r="D539" s="68">
        <f>Q536</f>
        <v>7.4657</v>
      </c>
      <c r="E539" s="223">
        <f>IF($D$535&lt;&gt;"Faixa Única",IF($C$535&lt;&gt;"",IF(SUM(E538,B539)&gt;=$C$535,$C$535-SUM($E$537:E538),IF(B539=0,$C$535-SUM($E$537:E538),B539-A539)),"0"),"0")</f>
        <v>0.79</v>
      </c>
      <c r="F539" s="72">
        <f>(D539*E539)</f>
        <v>5.8979030000000003</v>
      </c>
      <c r="G539" s="2"/>
      <c r="H539" s="3"/>
      <c r="I539" s="96" t="str">
        <v>Paraná</v>
      </c>
      <c r="J539" s="3">
        <v>0</v>
      </c>
      <c r="K539" s="3" t="str">
        <v>AGEPAR</v>
      </c>
      <c r="L539" s="3" t="str">
        <v>COMPAGAS</v>
      </c>
      <c r="M539" s="3" t="str">
        <v>Residencial</v>
      </c>
      <c r="N539" s="3" t="str">
        <v>Mensal</v>
      </c>
      <c r="O539" s="3">
        <v>3.01</v>
      </c>
      <c r="P539" s="3">
        <v>6</v>
      </c>
      <c r="Q539" s="3">
        <v>6.7019000000000002</v>
      </c>
      <c r="R539" s="97">
        <v>18.924099999999999</v>
      </c>
      <c r="S539" s="3"/>
    </row>
    <row r="540" spans="1:19">
      <c r="A540" s="1">
        <f t="shared" si="92"/>
        <v>1.51</v>
      </c>
      <c r="B540" s="221">
        <f t="shared" si="93"/>
        <v>2</v>
      </c>
      <c r="C540" s="68">
        <f t="shared" ref="C540:C550" si="94">R537</f>
        <v>18.924099999999999</v>
      </c>
      <c r="D540" s="68">
        <f>Q537</f>
        <v>7.2408000000000001</v>
      </c>
      <c r="E540" s="223">
        <f>IF($D$535&lt;&gt;"Faixa Única",IF($C$535&lt;&gt;"",IF(SUM(E539,B540)&gt;=$C$535,$C$535-SUM($E$537:E539),IF(B540=0,$C$535-SUM($E$537:E539),B540-A540)),"0"),"0")</f>
        <v>0.49</v>
      </c>
      <c r="F540" s="72">
        <f t="shared" ref="F540:F550" si="95">(D540*E540)</f>
        <v>3.5479919999999998</v>
      </c>
      <c r="G540" s="67"/>
      <c r="H540" s="3"/>
      <c r="I540" s="96" t="str">
        <v>Paraná</v>
      </c>
      <c r="J540" s="3">
        <v>0</v>
      </c>
      <c r="K540" s="3" t="str">
        <v>AGEPAR</v>
      </c>
      <c r="L540" s="3" t="str">
        <v>COMPAGAS</v>
      </c>
      <c r="M540" s="3" t="str">
        <v>Residencial</v>
      </c>
      <c r="N540" s="3" t="str">
        <v>Mensal</v>
      </c>
      <c r="O540" s="3">
        <v>6.01</v>
      </c>
      <c r="P540" s="3">
        <v>13</v>
      </c>
      <c r="Q540" s="3">
        <v>6.3281000000000001</v>
      </c>
      <c r="R540" s="97">
        <v>18.924099999999999</v>
      </c>
      <c r="S540" s="3"/>
    </row>
    <row r="541" spans="1:19">
      <c r="A541" s="1">
        <f t="shared" si="92"/>
        <v>2.0099999999999998</v>
      </c>
      <c r="B541" s="221">
        <f t="shared" si="93"/>
        <v>3</v>
      </c>
      <c r="C541" s="68">
        <f t="shared" si="94"/>
        <v>18.924099999999999</v>
      </c>
      <c r="D541" s="68">
        <f>Q538</f>
        <v>7.0269000000000004</v>
      </c>
      <c r="E541" s="223">
        <f>IF($D$535&lt;&gt;"Faixa Única",IF($C$535&lt;&gt;"",IF(SUM(E540,B541)&gt;=$C$535,$C$535-SUM($E$537:E540),IF(B541=0,$C$535-SUM($E$537:E540),B541-A541)),"0"),"0")</f>
        <v>0.99000000000000021</v>
      </c>
      <c r="F541" s="72">
        <f t="shared" si="95"/>
        <v>6.9566310000000016</v>
      </c>
      <c r="G541" s="67"/>
      <c r="H541" s="3"/>
      <c r="I541" s="96"/>
      <c r="J541" s="3"/>
      <c r="K541" s="3"/>
      <c r="L541" s="3"/>
      <c r="M541" s="3"/>
      <c r="N541" s="3"/>
      <c r="O541" s="3"/>
      <c r="P541" s="3"/>
      <c r="Q541" s="3"/>
      <c r="R541" s="97"/>
      <c r="S541" s="3"/>
    </row>
    <row r="542" spans="1:19">
      <c r="A542" s="1">
        <f t="shared" si="92"/>
        <v>3.01</v>
      </c>
      <c r="B542" s="221">
        <f t="shared" si="93"/>
        <v>6</v>
      </c>
      <c r="C542" s="68">
        <f t="shared" si="94"/>
        <v>18.924099999999999</v>
      </c>
      <c r="D542" s="68">
        <f t="shared" ref="D542:D550" si="96">Q539</f>
        <v>6.7019000000000002</v>
      </c>
      <c r="E542" s="223">
        <f>IF($D$535&lt;&gt;"Faixa Única",IF($C$535&lt;&gt;"",IF(SUM(E541,B542)&gt;=$C$535,$C$535-SUM($E$537:E541),IF(B542=0,$C$535-SUM($E$537:E541),B542-A542)),"0"),"0")</f>
        <v>2.99</v>
      </c>
      <c r="F542" s="72">
        <f t="shared" si="95"/>
        <v>20.038681</v>
      </c>
      <c r="G542" s="67"/>
      <c r="H542" s="3"/>
      <c r="I542" s="96"/>
      <c r="J542" s="3"/>
      <c r="K542" s="3"/>
      <c r="L542" s="3"/>
      <c r="M542" s="3"/>
      <c r="N542" s="3"/>
      <c r="O542" s="3"/>
      <c r="P542" s="3"/>
      <c r="Q542" s="3"/>
      <c r="R542" s="97"/>
      <c r="S542" s="3"/>
    </row>
    <row r="543" spans="1:19">
      <c r="A543" s="1">
        <f t="shared" si="92"/>
        <v>6.01</v>
      </c>
      <c r="B543" s="221">
        <f t="shared" si="93"/>
        <v>13</v>
      </c>
      <c r="C543" s="68">
        <f t="shared" si="94"/>
        <v>18.924099999999999</v>
      </c>
      <c r="D543" s="68">
        <f t="shared" si="96"/>
        <v>6.3281000000000001</v>
      </c>
      <c r="E543" s="223">
        <f>IF($D$535&lt;&gt;"Faixa Única",IF($C$535&lt;&gt;"",IF(SUM(E542,B543)&gt;=$C$535,$C$535-SUM($E$537:E542),IF(B543=0,$C$535-SUM($E$537:E542),B543-A543)),"0"),"0")</f>
        <v>1.0499999999999998</v>
      </c>
      <c r="F543" s="72">
        <f t="shared" si="95"/>
        <v>6.6445049999999988</v>
      </c>
      <c r="G543" s="67"/>
      <c r="H543" s="3"/>
      <c r="I543" s="96"/>
      <c r="J543" s="3"/>
      <c r="K543" s="3"/>
      <c r="L543" s="3"/>
      <c r="M543" s="3"/>
      <c r="N543" s="3"/>
      <c r="O543" s="3"/>
      <c r="P543" s="3"/>
      <c r="Q543" s="3"/>
      <c r="R543" s="97"/>
      <c r="S543" s="3"/>
    </row>
    <row r="544" spans="1:19">
      <c r="A544" s="1">
        <f t="shared" si="92"/>
        <v>0</v>
      </c>
      <c r="B544" s="77">
        <f t="shared" si="93"/>
        <v>0</v>
      </c>
      <c r="C544" s="68">
        <f t="shared" si="94"/>
        <v>0</v>
      </c>
      <c r="D544" s="68">
        <f t="shared" si="96"/>
        <v>0</v>
      </c>
      <c r="E544" s="53">
        <f>IF($D$535&lt;&gt;"Faixa Única",IF($C$535&lt;&gt;"",IF(SUM(E543,B544)&gt;=$C$535,$C$535-SUM($E$537:E543),IF(B544=0,$C$535-SUM($E$537:E543),B544-A544)),"0"),"0")</f>
        <v>0</v>
      </c>
      <c r="F544" s="72">
        <f t="shared" si="95"/>
        <v>0</v>
      </c>
      <c r="G544" s="67"/>
      <c r="H544" s="3"/>
      <c r="I544" s="96"/>
      <c r="J544" s="3"/>
      <c r="K544" s="3"/>
      <c r="L544" s="3"/>
      <c r="M544" s="3"/>
      <c r="N544" s="3"/>
      <c r="O544" s="3"/>
      <c r="P544" s="3"/>
      <c r="Q544" s="3"/>
      <c r="R544" s="97"/>
      <c r="S544" s="3"/>
    </row>
    <row r="545" spans="1:19">
      <c r="A545" s="1">
        <f t="shared" si="92"/>
        <v>0</v>
      </c>
      <c r="B545" s="77">
        <f t="shared" si="93"/>
        <v>0</v>
      </c>
      <c r="C545" s="68">
        <f t="shared" si="94"/>
        <v>0</v>
      </c>
      <c r="D545" s="68">
        <f t="shared" si="96"/>
        <v>0</v>
      </c>
      <c r="E545" s="53">
        <f>IF($D$535&lt;&gt;"Faixa Única",IF($C$535&lt;&gt;"",IF(SUM(E544,B545)&gt;=$C$535,$C$535-SUM($E$537:E544),IF(B545=0,$C$535-SUM($E$537:E544),B545-A545)),"0"),"0")</f>
        <v>0</v>
      </c>
      <c r="F545" s="72">
        <f t="shared" si="95"/>
        <v>0</v>
      </c>
      <c r="G545" s="67"/>
      <c r="H545" s="3"/>
      <c r="I545" s="96"/>
      <c r="J545" s="3"/>
      <c r="K545" s="3"/>
      <c r="L545" s="3"/>
      <c r="M545" s="3"/>
      <c r="N545" s="3"/>
      <c r="O545" s="3"/>
      <c r="P545" s="3"/>
      <c r="Q545" s="3"/>
      <c r="R545" s="97"/>
      <c r="S545" s="3"/>
    </row>
    <row r="546" spans="1:19">
      <c r="A546" s="1">
        <f t="shared" si="92"/>
        <v>0</v>
      </c>
      <c r="B546" s="77">
        <f t="shared" si="93"/>
        <v>0</v>
      </c>
      <c r="C546" s="68">
        <f t="shared" si="94"/>
        <v>0</v>
      </c>
      <c r="D546" s="68">
        <f t="shared" si="96"/>
        <v>0</v>
      </c>
      <c r="E546" s="53">
        <f>IF($D$535&lt;&gt;"Faixa Única",IF($C$535&lt;&gt;"",IF(SUM(E545,B546)&gt;=$C$535,$C$535-SUM($E$537:E545),IF(B546=0,$C$535-SUM($E$537:E545),B546-A546)),"0"),"0")</f>
        <v>0</v>
      </c>
      <c r="F546" s="72">
        <f t="shared" si="95"/>
        <v>0</v>
      </c>
      <c r="G546" s="67"/>
      <c r="H546" s="3"/>
      <c r="I546" s="96"/>
      <c r="J546" s="3"/>
      <c r="K546" s="3"/>
      <c r="L546" s="3"/>
      <c r="M546" s="3"/>
      <c r="N546" s="3"/>
      <c r="O546" s="3"/>
      <c r="P546" s="3"/>
      <c r="Q546" s="3"/>
      <c r="R546" s="97"/>
      <c r="S546" s="3"/>
    </row>
    <row r="547" spans="1:19">
      <c r="A547" s="1">
        <f t="shared" si="92"/>
        <v>0</v>
      </c>
      <c r="B547" s="77">
        <f t="shared" si="93"/>
        <v>0</v>
      </c>
      <c r="C547" s="68">
        <f t="shared" si="94"/>
        <v>0</v>
      </c>
      <c r="D547" s="68">
        <f t="shared" si="96"/>
        <v>0</v>
      </c>
      <c r="E547" s="53">
        <f>IF($D$535&lt;&gt;"Faixa Única",IF($C$535&lt;&gt;"",IF(SUM(E546,B547)&gt;=$C$535,$C$535-SUM($E$537:E546),IF(B547=0,$C$535-SUM($E$537:E546),B547-A547)),"0"),"0")</f>
        <v>0</v>
      </c>
      <c r="F547" s="72">
        <f t="shared" si="95"/>
        <v>0</v>
      </c>
      <c r="G547" s="67"/>
      <c r="H547" s="3"/>
      <c r="I547" s="96"/>
      <c r="J547" s="3"/>
      <c r="K547" s="3"/>
      <c r="L547" s="3"/>
      <c r="M547" s="3"/>
      <c r="N547" s="3"/>
      <c r="O547" s="3"/>
      <c r="P547" s="3"/>
      <c r="Q547" s="3"/>
      <c r="R547" s="97"/>
      <c r="S547" s="3"/>
    </row>
    <row r="548" spans="1:19">
      <c r="A548" s="1">
        <f t="shared" si="92"/>
        <v>0</v>
      </c>
      <c r="B548" s="77">
        <f t="shared" si="93"/>
        <v>0</v>
      </c>
      <c r="C548" s="68">
        <f t="shared" si="94"/>
        <v>0</v>
      </c>
      <c r="D548" s="68">
        <f t="shared" si="96"/>
        <v>0</v>
      </c>
      <c r="E548" s="53">
        <f>IF($D$535&lt;&gt;"Faixa Única",IF($C$535&lt;&gt;"",IF(SUM(E547,B548)&gt;=$C$535,$C$535-SUM($E$537:E547),IF(B548=0,$C$535-SUM($E$537:E547),B548-A548)),"0"),"0")</f>
        <v>0</v>
      </c>
      <c r="F548" s="72">
        <f t="shared" si="95"/>
        <v>0</v>
      </c>
      <c r="G548" s="67"/>
      <c r="H548" s="3"/>
      <c r="I548" s="96"/>
      <c r="J548" s="102"/>
      <c r="K548" s="3"/>
      <c r="L548" s="3"/>
      <c r="M548" s="3"/>
      <c r="N548" s="3"/>
      <c r="O548" s="3"/>
      <c r="P548" s="3"/>
      <c r="Q548" s="3"/>
      <c r="R548" s="97"/>
      <c r="S548" s="3"/>
    </row>
    <row r="549" spans="1:19">
      <c r="A549" s="1">
        <f t="shared" si="92"/>
        <v>0</v>
      </c>
      <c r="B549" s="77">
        <f t="shared" si="93"/>
        <v>0</v>
      </c>
      <c r="C549" s="68">
        <f t="shared" si="94"/>
        <v>0</v>
      </c>
      <c r="D549" s="68">
        <f t="shared" si="96"/>
        <v>0</v>
      </c>
      <c r="E549" s="53">
        <f>IF($D$535&lt;&gt;"Faixa Única",IF($C$535&lt;&gt;"",IF(SUM(E548,B549)&gt;=$C$535,$C$535-SUM($E$537:E548),IF(B549=0,$C$535-SUM($E$537:E548),B549-A549)),"0"),"0")</f>
        <v>0</v>
      </c>
      <c r="F549" s="72">
        <f t="shared" si="95"/>
        <v>0</v>
      </c>
      <c r="G549" s="67"/>
      <c r="H549" s="3"/>
      <c r="I549" s="98"/>
      <c r="J549" s="92"/>
      <c r="K549" s="92"/>
      <c r="L549" s="92"/>
      <c r="M549" s="92"/>
      <c r="N549" s="92"/>
      <c r="O549" s="92"/>
      <c r="P549" s="92"/>
      <c r="Q549" s="92"/>
      <c r="R549" s="99"/>
      <c r="S549" s="3"/>
    </row>
    <row r="550" spans="1:19">
      <c r="A550" s="1">
        <f t="shared" si="92"/>
        <v>0</v>
      </c>
      <c r="B550" s="77">
        <f t="shared" si="93"/>
        <v>0</v>
      </c>
      <c r="C550" s="68">
        <f t="shared" si="94"/>
        <v>0</v>
      </c>
      <c r="D550" s="68">
        <f t="shared" si="96"/>
        <v>0</v>
      </c>
      <c r="E550" s="53">
        <f>IF($D$535&lt;&gt;"Faixa Única",IF($C$535&lt;&gt;"",IF(SUM(E549,B550)&gt;=$C$535,$C$535-SUM($E$537:E549),IF(B550=0,$C$535-SUM($E$537:E549),B550-A550)),"0"),"0")</f>
        <v>0</v>
      </c>
      <c r="F550" s="72">
        <f t="shared" si="95"/>
        <v>0</v>
      </c>
      <c r="G550" s="67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>
      <c r="A552" s="3"/>
      <c r="B552" s="70"/>
      <c r="C552" s="71"/>
      <c r="D552" s="64" t="s">
        <v>26</v>
      </c>
      <c r="E552" s="53">
        <f>SUM(E537:E550)</f>
        <v>7</v>
      </c>
      <c r="F552" s="101">
        <f>SUM(F537:F550)</f>
        <v>48.351545000000002</v>
      </c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>
      <c r="A553" s="1"/>
      <c r="B553" s="2"/>
      <c r="C553" s="2"/>
      <c r="D553" s="64" t="s">
        <v>27</v>
      </c>
      <c r="E553" s="2"/>
      <c r="F553" s="101">
        <f>LARGE(C537:C550,1)</f>
        <v>18.924099999999999</v>
      </c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>
      <c r="A554" s="1"/>
      <c r="B554" s="2"/>
      <c r="C554" s="2"/>
      <c r="D554" s="64" t="s">
        <v>28</v>
      </c>
      <c r="E554" s="2"/>
      <c r="F554" s="104">
        <f>F552+F553</f>
        <v>67.275644999999997</v>
      </c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</sheetData>
  <conditionalFormatting sqref="D9:F9">
    <cfRule type="cellIs" dxfId="18" priority="20" operator="lessThan">
      <formula>0</formula>
    </cfRule>
  </conditionalFormatting>
  <conditionalFormatting sqref="D97:F97">
    <cfRule type="cellIs" dxfId="17" priority="16" operator="lessThan">
      <formula>0</formula>
    </cfRule>
  </conditionalFormatting>
  <conditionalFormatting sqref="D126:F126">
    <cfRule type="cellIs" dxfId="16" priority="15" operator="lessThan">
      <formula>0</formula>
    </cfRule>
  </conditionalFormatting>
  <conditionalFormatting sqref="D155:F155">
    <cfRule type="cellIs" dxfId="15" priority="14" operator="lessThan">
      <formula>0</formula>
    </cfRule>
  </conditionalFormatting>
  <conditionalFormatting sqref="D184:F184">
    <cfRule type="cellIs" dxfId="14" priority="13" operator="lessThan">
      <formula>0</formula>
    </cfRule>
  </conditionalFormatting>
  <conditionalFormatting sqref="D213:F213">
    <cfRule type="cellIs" dxfId="13" priority="12" operator="lessThan">
      <formula>0</formula>
    </cfRule>
  </conditionalFormatting>
  <conditionalFormatting sqref="D242:F242">
    <cfRule type="cellIs" dxfId="12" priority="11" operator="lessThan">
      <formula>0</formula>
    </cfRule>
  </conditionalFormatting>
  <conditionalFormatting sqref="D271:F271">
    <cfRule type="cellIs" dxfId="11" priority="10" operator="lessThan">
      <formula>0</formula>
    </cfRule>
  </conditionalFormatting>
  <conditionalFormatting sqref="D300:F300">
    <cfRule type="cellIs" dxfId="10" priority="9" operator="lessThan">
      <formula>0</formula>
    </cfRule>
  </conditionalFormatting>
  <conditionalFormatting sqref="D329:F329">
    <cfRule type="cellIs" dxfId="9" priority="8" operator="lessThan">
      <formula>0</formula>
    </cfRule>
  </conditionalFormatting>
  <conditionalFormatting sqref="D358:F358">
    <cfRule type="cellIs" dxfId="8" priority="7" operator="lessThan">
      <formula>0</formula>
    </cfRule>
  </conditionalFormatting>
  <conditionalFormatting sqref="D387:F387">
    <cfRule type="cellIs" dxfId="7" priority="6" operator="lessThan">
      <formula>0</formula>
    </cfRule>
  </conditionalFormatting>
  <conditionalFormatting sqref="D416:F416">
    <cfRule type="cellIs" dxfId="6" priority="5" operator="lessThan">
      <formula>0</formula>
    </cfRule>
  </conditionalFormatting>
  <conditionalFormatting sqref="D445:F445">
    <cfRule type="cellIs" dxfId="5" priority="4" operator="lessThan">
      <formula>0</formula>
    </cfRule>
  </conditionalFormatting>
  <conditionalFormatting sqref="D474:F474">
    <cfRule type="cellIs" dxfId="4" priority="3" operator="lessThan">
      <formula>0</formula>
    </cfRule>
  </conditionalFormatting>
  <conditionalFormatting sqref="D503:F503">
    <cfRule type="cellIs" dxfId="3" priority="2" operator="lessThan">
      <formula>0</formula>
    </cfRule>
  </conditionalFormatting>
  <conditionalFormatting sqref="D532:F532">
    <cfRule type="cellIs" dxfId="2" priority="1" operator="lessThan">
      <formula>0</formula>
    </cfRule>
  </conditionalFormatting>
  <conditionalFormatting sqref="F39">
    <cfRule type="cellIs" dxfId="1" priority="18" operator="lessThan">
      <formula>0</formula>
    </cfRule>
  </conditionalFormatting>
  <conditionalFormatting sqref="F68">
    <cfRule type="cellIs" dxfId="0" priority="17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66D71F91-BDD3-41B7-A1DE-99327A8C4A2C}">
          <x14:formula1>
            <xm:f>Inputs!$K$2:$K$18</xm:f>
          </x14:formula1>
          <xm:sqref>B122 B35 B64 B93</xm:sqref>
        </x14:dataValidation>
        <x14:dataValidation type="list" allowBlank="1" showInputMessage="1" showErrorMessage="1" xr:uid="{1D33DF5B-1379-49DC-84F6-2EDA63EFA1F6}">
          <x14:formula1>
            <xm:f>Inputs!$K$2:$K$20</xm:f>
          </x14:formula1>
          <xm:sqref>B5 B151 B180 B209 B238 B267 B296 B325 B354 B383 B412 B441 B470 B499 B528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E636E-4A3C-410D-9A1C-2657C8B01CDA}">
  <sheetPr codeName="Planilha6"/>
  <dimension ref="A1:L24"/>
  <sheetViews>
    <sheetView showGridLines="0" workbookViewId="0">
      <selection activeCell="H515" sqref="H515"/>
    </sheetView>
  </sheetViews>
  <sheetFormatPr baseColWidth="10" defaultColWidth="8.83203125" defaultRowHeight="14"/>
  <cols>
    <col min="1" max="1" width="17" bestFit="1" customWidth="1"/>
    <col min="2" max="2" width="14.6640625" style="7" bestFit="1" customWidth="1"/>
    <col min="4" max="4" width="17.1640625" bestFit="1" customWidth="1"/>
  </cols>
  <sheetData>
    <row r="1" spans="1:6">
      <c r="A1" s="115" t="s">
        <v>5</v>
      </c>
      <c r="B1" s="116" t="s">
        <v>19</v>
      </c>
      <c r="D1" t="s">
        <v>5</v>
      </c>
      <c r="E1" t="s">
        <v>19</v>
      </c>
      <c r="F1" t="s">
        <v>696</v>
      </c>
    </row>
    <row r="2" spans="1:6">
      <c r="A2" s="32" t="s">
        <v>31</v>
      </c>
      <c r="B2" s="114">
        <f>'Base Gráfico'!B329</f>
        <v>7.7796000000000003</v>
      </c>
      <c r="D2" t="str">
        <f>INDEX($A$2:$B$20,MATCH(ROW(A1),$F$2:$F$20,0),1)</f>
        <v>PBGÁS (PB)</v>
      </c>
      <c r="E2">
        <f>INDEX($A$2:$B$20,MATCH(ROW(A1),$F$2:$F$20,0),2)</f>
        <v>18.14</v>
      </c>
      <c r="F2" s="65">
        <f>_xlfn.RANK.EQ(B2,$B$2:$B$20,0)+COUNTIF($B$2:B2,B2)-1</f>
        <v>9</v>
      </c>
    </row>
    <row r="3" spans="1:6">
      <c r="A3" s="32" t="s">
        <v>32</v>
      </c>
      <c r="B3" s="114">
        <f>'Base Gráfico'!B271</f>
        <v>6.8068714285714282</v>
      </c>
      <c r="D3" t="str">
        <f t="shared" ref="D3:D18" si="0">INDEX($A$2:$B$20,MATCH(ROW(A2),$F$2:$F$20,0),1)</f>
        <v>CEGÁS (CE)</v>
      </c>
      <c r="E3">
        <f t="shared" ref="E3:E20" si="1">INDEX($A$2:$B$20,MATCH(ROW(A2),$F$2:$F$20,0),2)</f>
        <v>12.802857142857144</v>
      </c>
      <c r="F3" s="65">
        <f>_xlfn.RANK.EQ(B3,$B$2:$B$20,0)+COUNTIF($B$2:B3,B3)-1</f>
        <v>15</v>
      </c>
    </row>
    <row r="4" spans="1:6">
      <c r="A4" s="113" t="s">
        <v>33</v>
      </c>
      <c r="B4" s="114">
        <f>'Base Gráfico'!B9</f>
        <v>9.5297000000000001</v>
      </c>
      <c r="D4" t="str">
        <f t="shared" si="0"/>
        <v>GASMIG (MG)</v>
      </c>
      <c r="E4">
        <f t="shared" si="1"/>
        <v>12.559082</v>
      </c>
      <c r="F4">
        <f>_xlfn.RANK.EQ(B4,$B$2:$B$20,0)+COUNTIF($B$2:B4,B4)-1</f>
        <v>6</v>
      </c>
    </row>
    <row r="5" spans="1:6">
      <c r="A5" s="32" t="s">
        <v>34</v>
      </c>
      <c r="B5" s="114">
        <f>'Base Gráfico'!B155</f>
        <v>7.2915999999999999</v>
      </c>
      <c r="D5" t="str">
        <f t="shared" si="0"/>
        <v>Naturgy SPS (SP)</v>
      </c>
      <c r="E5">
        <f t="shared" si="1"/>
        <v>11.200832643704873</v>
      </c>
      <c r="F5" s="65">
        <f>_xlfn.RANK.EQ(B5,$B$2:$B$20,0)+COUNTIF($B$2:B5,B5)-1</f>
        <v>12</v>
      </c>
    </row>
    <row r="6" spans="1:6">
      <c r="A6" s="32" t="s">
        <v>35</v>
      </c>
      <c r="B6" s="114">
        <f>'Base Gráfico'!B445</f>
        <v>12.802857142857144</v>
      </c>
      <c r="D6" t="str">
        <f t="shared" si="0"/>
        <v>COMPAGAS (PR)</v>
      </c>
      <c r="E6">
        <f t="shared" si="1"/>
        <v>9.6108064285714274</v>
      </c>
      <c r="F6" s="65">
        <f>_xlfn.RANK.EQ(B6,$B$2:$B$20,0)+COUNTIF($B$2:B6,B6)-1</f>
        <v>2</v>
      </c>
    </row>
    <row r="7" spans="1:6">
      <c r="A7" s="32" t="s">
        <v>36</v>
      </c>
      <c r="B7" s="114">
        <f>'Base Gráfico'!B503</f>
        <v>6.7069999999999999</v>
      </c>
      <c r="D7" t="str">
        <f t="shared" si="0"/>
        <v>CEG (RJ)</v>
      </c>
      <c r="E7">
        <f t="shared" si="1"/>
        <v>9.5297000000000001</v>
      </c>
      <c r="F7" s="65">
        <f>_xlfn.RANK.EQ(B7,$B$2:$B$20,0)+COUNTIF($B$2:B7,B7)-1</f>
        <v>16</v>
      </c>
    </row>
    <row r="8" spans="1:6">
      <c r="A8" s="32" t="s">
        <v>37</v>
      </c>
      <c r="B8" s="114">
        <f>'Base Gráfico'!B68</f>
        <v>8.9087328571428568</v>
      </c>
      <c r="D8" t="str">
        <f t="shared" si="0"/>
        <v>COMGÁS (SP)</v>
      </c>
      <c r="E8">
        <f t="shared" si="1"/>
        <v>8.9087328571428568</v>
      </c>
      <c r="F8" s="65">
        <f>_xlfn.RANK.EQ(B8,$B$2:$B$20,0)+COUNTIF($B$2:B8,B8)-1</f>
        <v>7</v>
      </c>
    </row>
    <row r="9" spans="1:6">
      <c r="A9" s="32" t="s">
        <v>38</v>
      </c>
      <c r="B9" s="114">
        <f>'Base Gráfico'!B532</f>
        <v>9.6108064285714274</v>
      </c>
      <c r="D9" t="str">
        <f t="shared" si="0"/>
        <v xml:space="preserve">GÁS BRASILIANO (SP) </v>
      </c>
      <c r="E9">
        <f t="shared" si="1"/>
        <v>8.2584269012059739</v>
      </c>
      <c r="F9" s="65">
        <f>_xlfn.RANK.EQ(B9,$B$2:$B$20,0)+COUNTIF($B$2:B9,B9)-1</f>
        <v>5</v>
      </c>
    </row>
    <row r="10" spans="1:6">
      <c r="A10" s="32" t="s">
        <v>39</v>
      </c>
      <c r="B10" s="114">
        <f>'Base Gráfico'!B358</f>
        <v>6.4894999999999996</v>
      </c>
      <c r="D10" t="str">
        <f t="shared" si="0"/>
        <v>ALGÁS (AL)</v>
      </c>
      <c r="E10">
        <f t="shared" si="1"/>
        <v>7.7796000000000003</v>
      </c>
      <c r="F10" s="65">
        <f>_xlfn.RANK.EQ(B10,$B$2:$B$20,0)+COUNTIF($B$2:B10,B10)-1</f>
        <v>17</v>
      </c>
    </row>
    <row r="11" spans="1:6">
      <c r="A11" s="32" t="s">
        <v>40</v>
      </c>
      <c r="B11" s="114">
        <f>'Base Gráfico'!B184</f>
        <v>7.484285714285714</v>
      </c>
      <c r="D11" t="str">
        <f t="shared" si="0"/>
        <v>MSGÁS (MS)</v>
      </c>
      <c r="E11">
        <f t="shared" si="1"/>
        <v>7.6860999999999997</v>
      </c>
      <c r="F11" s="65">
        <f>_xlfn.RANK.EQ(B11,$B$2:$B$20,0)+COUNTIF($B$2:B11,B11)-1</f>
        <v>11</v>
      </c>
    </row>
    <row r="12" spans="1:6">
      <c r="A12" s="32" t="s">
        <v>41</v>
      </c>
      <c r="B12" s="114">
        <f>'Base Gráfico'!B97</f>
        <v>8.2584269012059739</v>
      </c>
      <c r="D12" t="str">
        <f t="shared" si="0"/>
        <v>ESGÁS (ES)</v>
      </c>
      <c r="E12">
        <f t="shared" si="1"/>
        <v>7.484285714285714</v>
      </c>
      <c r="F12" s="65">
        <f>_xlfn.RANK.EQ(B12,$B$2:$B$20,0)+COUNTIF($B$2:B12,B12)-1</f>
        <v>8</v>
      </c>
    </row>
    <row r="13" spans="1:6">
      <c r="A13" s="113" t="s">
        <v>42</v>
      </c>
      <c r="B13" s="114">
        <f>'Base Gráfico'!B39</f>
        <v>12.559082</v>
      </c>
      <c r="D13" t="str">
        <f t="shared" si="0"/>
        <v>CEG RIO (RJ)</v>
      </c>
      <c r="E13">
        <f t="shared" si="1"/>
        <v>7.2915999999999999</v>
      </c>
      <c r="F13" s="65">
        <f>_xlfn.RANK.EQ(B13,$B$2:$B$20,0)+COUNTIF($B$2:B13,B13)-1</f>
        <v>3</v>
      </c>
    </row>
    <row r="14" spans="1:6">
      <c r="A14" s="32" t="s">
        <v>43</v>
      </c>
      <c r="B14" s="114">
        <f>'Base Gráfico'!B474</f>
        <v>7.6860999999999997</v>
      </c>
      <c r="D14" t="str">
        <f t="shared" si="0"/>
        <v>SULGÁS (RS)</v>
      </c>
      <c r="E14">
        <f t="shared" si="1"/>
        <v>7.1623000000000001</v>
      </c>
      <c r="F14" s="65">
        <f>_xlfn.RANK.EQ(B14,$B$2:$B$20,0)+COUNTIF($B$2:B14,B14)-1</f>
        <v>10</v>
      </c>
    </row>
    <row r="15" spans="1:6">
      <c r="A15" s="32" t="s">
        <v>44</v>
      </c>
      <c r="B15" s="114">
        <f>'Base Gráfico'!B126</f>
        <v>11.200832643704873</v>
      </c>
      <c r="D15" t="str">
        <f t="shared" si="0"/>
        <v>SCGÁS (SC)</v>
      </c>
      <c r="E15">
        <f t="shared" si="1"/>
        <v>7.1505000000000001</v>
      </c>
      <c r="F15" s="65">
        <f>_xlfn.RANK.EQ(B15,$B$2:$B$20,0)+COUNTIF($B$2:B15,B15)-1</f>
        <v>4</v>
      </c>
    </row>
    <row r="16" spans="1:6">
      <c r="A16" s="32" t="s">
        <v>45</v>
      </c>
      <c r="B16" s="114">
        <f>'Base Gráfico'!B387</f>
        <v>18.14</v>
      </c>
      <c r="D16" t="str">
        <f t="shared" si="0"/>
        <v>BAHIAGÁS (BA)</v>
      </c>
      <c r="E16">
        <f t="shared" si="1"/>
        <v>6.8068714285714282</v>
      </c>
      <c r="F16" s="65">
        <f>_xlfn.RANK.EQ(B16,$B$2:$B$20,0)+COUNTIF($B$2:B16,B16)-1</f>
        <v>1</v>
      </c>
    </row>
    <row r="17" spans="1:12">
      <c r="A17" s="32" t="s">
        <v>46</v>
      </c>
      <c r="B17" s="114">
        <f>'Base Gráfico'!B416</f>
        <v>5.7618</v>
      </c>
      <c r="D17" t="str">
        <f t="shared" si="0"/>
        <v>CIGÁS (AM)</v>
      </c>
      <c r="E17">
        <f t="shared" si="1"/>
        <v>6.7069999999999999</v>
      </c>
      <c r="F17" s="65">
        <f>_xlfn.RANK.EQ(B17,$B$2:$B$20,0)+COUNTIF($B$2:B17,B17)-1</f>
        <v>19</v>
      </c>
    </row>
    <row r="18" spans="1:12">
      <c r="A18" s="32" t="s">
        <v>47</v>
      </c>
      <c r="B18" s="114">
        <f>'Base Gráfico'!B213</f>
        <v>7.1505000000000001</v>
      </c>
      <c r="D18" t="str">
        <f t="shared" si="0"/>
        <v>COPERGÁS (PE)</v>
      </c>
      <c r="E18">
        <f t="shared" si="1"/>
        <v>6.4894999999999996</v>
      </c>
      <c r="F18" s="65">
        <f>_xlfn.RANK.EQ(B18,$B$2:$B$20,0)+COUNTIF($B$2:B18,B18)-1</f>
        <v>14</v>
      </c>
    </row>
    <row r="19" spans="1:12">
      <c r="A19" s="32" t="s">
        <v>48</v>
      </c>
      <c r="B19" s="114">
        <f>'Base Gráfico'!B300</f>
        <v>6.1525999999999996</v>
      </c>
      <c r="D19" t="str">
        <f>INDEX($A$2:$B$20,MATCH(ROW(A18),$F$2:$F$20,0),1)</f>
        <v>SERGÁS (SE)</v>
      </c>
      <c r="E19">
        <f t="shared" si="1"/>
        <v>6.1525999999999996</v>
      </c>
      <c r="F19" s="65">
        <f>_xlfn.RANK.EQ(B19,$B$2:$B$20,0)+COUNTIF($B$2:B19,B19)-1</f>
        <v>18</v>
      </c>
    </row>
    <row r="20" spans="1:12">
      <c r="A20" s="32" t="s">
        <v>49</v>
      </c>
      <c r="B20" s="114">
        <f>'Base Gráfico'!B242</f>
        <v>7.1623000000000001</v>
      </c>
      <c r="D20" t="str">
        <f>INDEX($A$2:$B$20,MATCH(ROW(A19),$F$2:$F$20,0),1)</f>
        <v>POTIGÁS (RN)</v>
      </c>
      <c r="E20">
        <f t="shared" si="1"/>
        <v>5.7618</v>
      </c>
      <c r="F20" s="65">
        <f>_xlfn.RANK.EQ(B20,$B$2:$B$20,0)+COUNTIF($B$2:B20,B20)-1</f>
        <v>13</v>
      </c>
    </row>
    <row r="24" spans="1:12">
      <c r="C24" t="s">
        <v>697</v>
      </c>
      <c r="G24" t="s">
        <v>698</v>
      </c>
      <c r="L24" t="s">
        <v>699</v>
      </c>
    </row>
  </sheetData>
  <autoFilter ref="A1:B20" xr:uid="{B11E636E-4A3C-410D-9A1C-2657C8B01CDA}">
    <sortState xmlns:xlrd2="http://schemas.microsoft.com/office/spreadsheetml/2017/richdata2" ref="A2:B20">
      <sortCondition ref="A1:A20"/>
    </sortState>
  </autoFilter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C1E-5520-4138-978D-65CC5D8F2D0D}">
  <sheetPr codeName="Planilha4"/>
  <dimension ref="A1:L6207"/>
  <sheetViews>
    <sheetView workbookViewId="0">
      <pane ySplit="1" topLeftCell="A194" activePane="bottomLeft" state="frozen"/>
      <selection activeCell="H515" sqref="H515"/>
      <selection pane="bottomLeft" activeCell="H515" sqref="H515"/>
    </sheetView>
  </sheetViews>
  <sheetFormatPr baseColWidth="10" defaultColWidth="8.83203125" defaultRowHeight="14"/>
  <cols>
    <col min="2" max="2" width="15.33203125" bestFit="1" customWidth="1"/>
    <col min="3" max="3" width="21.33203125" bestFit="1" customWidth="1"/>
    <col min="4" max="4" width="20.83203125" customWidth="1"/>
    <col min="5" max="5" width="15.1640625" customWidth="1"/>
    <col min="6" max="6" width="11.5" customWidth="1"/>
    <col min="7" max="7" width="10.6640625" customWidth="1"/>
    <col min="8" max="8" width="13.5" customWidth="1"/>
    <col min="9" max="9" width="12.33203125" customWidth="1"/>
    <col min="10" max="10" width="14.33203125" bestFit="1" customWidth="1"/>
    <col min="11" max="11" width="10.33203125" bestFit="1" customWidth="1"/>
    <col min="12" max="12" width="16.5" bestFit="1" customWidth="1"/>
  </cols>
  <sheetData>
    <row r="1" spans="1:12" s="27" customFormat="1">
      <c r="A1" s="27" t="s">
        <v>6</v>
      </c>
      <c r="B1" s="27" t="s">
        <v>78</v>
      </c>
      <c r="C1" s="27" t="s">
        <v>79</v>
      </c>
      <c r="D1" s="27" t="s">
        <v>80</v>
      </c>
      <c r="E1" s="27" t="s">
        <v>81</v>
      </c>
      <c r="F1" s="27" t="s">
        <v>82</v>
      </c>
      <c r="G1" s="27" t="s">
        <v>83</v>
      </c>
      <c r="H1" s="27" t="s">
        <v>84</v>
      </c>
      <c r="I1" s="27" t="s">
        <v>85</v>
      </c>
      <c r="J1" s="27" t="s">
        <v>86</v>
      </c>
      <c r="K1" s="27" t="s">
        <v>87</v>
      </c>
      <c r="L1" s="27" t="s">
        <v>88</v>
      </c>
    </row>
    <row r="2" spans="1:12">
      <c r="A2" t="s">
        <v>89</v>
      </c>
      <c r="B2" t="s">
        <v>90</v>
      </c>
      <c r="C2" t="s">
        <v>91</v>
      </c>
      <c r="D2" t="s">
        <v>92</v>
      </c>
      <c r="E2" t="s">
        <v>62</v>
      </c>
      <c r="F2" t="s">
        <v>93</v>
      </c>
      <c r="G2" t="s">
        <v>94</v>
      </c>
      <c r="H2">
        <v>0</v>
      </c>
      <c r="I2">
        <v>7</v>
      </c>
      <c r="J2">
        <f>Cálculo!$G$3</f>
        <v>7.2915999999999999</v>
      </c>
      <c r="K2" s="15"/>
    </row>
    <row r="3" spans="1:12">
      <c r="A3" t="s">
        <v>89</v>
      </c>
      <c r="B3" t="s">
        <v>90</v>
      </c>
      <c r="C3" t="s">
        <v>91</v>
      </c>
      <c r="D3" t="s">
        <v>92</v>
      </c>
      <c r="E3" t="s">
        <v>62</v>
      </c>
      <c r="F3" t="s">
        <v>93</v>
      </c>
      <c r="G3" t="s">
        <v>94</v>
      </c>
      <c r="H3">
        <v>7.01</v>
      </c>
      <c r="I3">
        <v>23</v>
      </c>
      <c r="J3">
        <f>Cálculo!$G$4</f>
        <v>9.15</v>
      </c>
      <c r="K3" s="15"/>
    </row>
    <row r="4" spans="1:12">
      <c r="A4" t="s">
        <v>89</v>
      </c>
      <c r="B4" t="s">
        <v>90</v>
      </c>
      <c r="C4" t="s">
        <v>91</v>
      </c>
      <c r="D4" t="s">
        <v>92</v>
      </c>
      <c r="E4" t="s">
        <v>62</v>
      </c>
      <c r="F4" t="s">
        <v>93</v>
      </c>
      <c r="G4" t="s">
        <v>94</v>
      </c>
      <c r="H4">
        <v>23.01</v>
      </c>
      <c r="I4">
        <v>83</v>
      </c>
      <c r="J4">
        <f>Cálculo!$G$5</f>
        <v>10.852499999999999</v>
      </c>
      <c r="K4" s="15"/>
    </row>
    <row r="5" spans="1:12">
      <c r="A5" t="s">
        <v>89</v>
      </c>
      <c r="B5" t="s">
        <v>90</v>
      </c>
      <c r="C5" t="s">
        <v>91</v>
      </c>
      <c r="D5" t="s">
        <v>92</v>
      </c>
      <c r="E5" t="s">
        <v>62</v>
      </c>
      <c r="F5" t="s">
        <v>93</v>
      </c>
      <c r="G5" t="s">
        <v>94</v>
      </c>
      <c r="H5">
        <v>83.01</v>
      </c>
      <c r="J5">
        <f>Cálculo!$G$6</f>
        <v>12.052199999999999</v>
      </c>
      <c r="K5" s="15"/>
    </row>
    <row r="6" spans="1:12">
      <c r="A6" t="s">
        <v>89</v>
      </c>
      <c r="B6" t="s">
        <v>90</v>
      </c>
      <c r="C6" t="s">
        <v>91</v>
      </c>
      <c r="D6" t="s">
        <v>92</v>
      </c>
      <c r="E6" t="s">
        <v>62</v>
      </c>
      <c r="F6" t="s">
        <v>95</v>
      </c>
      <c r="G6" t="s">
        <v>94</v>
      </c>
      <c r="H6">
        <v>0</v>
      </c>
      <c r="I6">
        <v>200</v>
      </c>
      <c r="J6">
        <f>Cálculo!$G$9</f>
        <v>6.2965999999999998</v>
      </c>
      <c r="K6" s="15"/>
    </row>
    <row r="7" spans="1:12">
      <c r="A7" t="s">
        <v>89</v>
      </c>
      <c r="B7" t="s">
        <v>90</v>
      </c>
      <c r="C7" t="s">
        <v>91</v>
      </c>
      <c r="D7" t="s">
        <v>92</v>
      </c>
      <c r="E7" t="s">
        <v>62</v>
      </c>
      <c r="F7" t="s">
        <v>95</v>
      </c>
      <c r="G7" t="s">
        <v>94</v>
      </c>
      <c r="H7">
        <v>200.01</v>
      </c>
      <c r="I7">
        <v>500</v>
      </c>
      <c r="J7">
        <f>Cálculo!$G$10</f>
        <v>6.2278000000000002</v>
      </c>
      <c r="K7" s="15"/>
    </row>
    <row r="8" spans="1:12">
      <c r="A8" t="s">
        <v>89</v>
      </c>
      <c r="B8" t="s">
        <v>90</v>
      </c>
      <c r="C8" t="s">
        <v>91</v>
      </c>
      <c r="D8" t="s">
        <v>92</v>
      </c>
      <c r="E8" t="s">
        <v>62</v>
      </c>
      <c r="F8" t="s">
        <v>95</v>
      </c>
      <c r="G8" t="s">
        <v>94</v>
      </c>
      <c r="H8">
        <v>500.01</v>
      </c>
      <c r="I8">
        <v>2000</v>
      </c>
      <c r="J8">
        <f>Cálculo!$G$11</f>
        <v>5.1668000000000003</v>
      </c>
      <c r="K8" s="15"/>
    </row>
    <row r="9" spans="1:12">
      <c r="A9" t="s">
        <v>89</v>
      </c>
      <c r="B9" t="s">
        <v>90</v>
      </c>
      <c r="C9" t="s">
        <v>91</v>
      </c>
      <c r="D9" t="s">
        <v>92</v>
      </c>
      <c r="E9" t="s">
        <v>62</v>
      </c>
      <c r="F9" t="s">
        <v>95</v>
      </c>
      <c r="G9" t="s">
        <v>94</v>
      </c>
      <c r="H9">
        <v>2000.01</v>
      </c>
      <c r="I9">
        <v>20000</v>
      </c>
      <c r="J9">
        <f>Cálculo!$G$12</f>
        <v>5.0536000000000003</v>
      </c>
      <c r="K9" s="15"/>
    </row>
    <row r="10" spans="1:12">
      <c r="A10" t="s">
        <v>89</v>
      </c>
      <c r="B10" t="s">
        <v>90</v>
      </c>
      <c r="C10" t="s">
        <v>91</v>
      </c>
      <c r="D10" t="s">
        <v>92</v>
      </c>
      <c r="E10" t="s">
        <v>62</v>
      </c>
      <c r="F10" t="s">
        <v>95</v>
      </c>
      <c r="G10" t="s">
        <v>94</v>
      </c>
      <c r="H10">
        <v>20000.009999999998</v>
      </c>
      <c r="I10">
        <v>50000</v>
      </c>
      <c r="J10">
        <f>Cálculo!$G$13</f>
        <v>4.9550999999999998</v>
      </c>
      <c r="K10" s="15"/>
    </row>
    <row r="11" spans="1:12">
      <c r="A11" t="s">
        <v>89</v>
      </c>
      <c r="B11" t="s">
        <v>90</v>
      </c>
      <c r="C11" t="s">
        <v>91</v>
      </c>
      <c r="D11" t="s">
        <v>92</v>
      </c>
      <c r="E11" t="s">
        <v>62</v>
      </c>
      <c r="F11" t="s">
        <v>95</v>
      </c>
      <c r="G11" t="s">
        <v>94</v>
      </c>
      <c r="H11">
        <v>50000.01</v>
      </c>
      <c r="J11">
        <f>Cálculo!$G$14</f>
        <v>4.8567</v>
      </c>
      <c r="K11" s="15"/>
    </row>
    <row r="12" spans="1:12">
      <c r="A12" t="s">
        <v>89</v>
      </c>
      <c r="B12" t="s">
        <v>90</v>
      </c>
      <c r="C12" t="s">
        <v>91</v>
      </c>
      <c r="D12" t="s">
        <v>92</v>
      </c>
      <c r="E12" t="s">
        <v>62</v>
      </c>
      <c r="F12" t="s">
        <v>96</v>
      </c>
      <c r="G12" t="s">
        <v>94</v>
      </c>
      <c r="H12">
        <v>0</v>
      </c>
      <c r="I12">
        <v>200</v>
      </c>
      <c r="J12">
        <f>Cálculo!$G$17</f>
        <v>5.1243999999999996</v>
      </c>
      <c r="K12" s="15"/>
    </row>
    <row r="13" spans="1:12">
      <c r="A13" t="s">
        <v>89</v>
      </c>
      <c r="B13" t="s">
        <v>90</v>
      </c>
      <c r="C13" t="s">
        <v>91</v>
      </c>
      <c r="D13" t="s">
        <v>92</v>
      </c>
      <c r="E13" t="s">
        <v>62</v>
      </c>
      <c r="F13" t="s">
        <v>96</v>
      </c>
      <c r="G13" t="s">
        <v>94</v>
      </c>
      <c r="H13">
        <v>200.01</v>
      </c>
      <c r="I13">
        <v>2000</v>
      </c>
      <c r="J13">
        <f>Cálculo!$G$18</f>
        <v>2.9883999999999999</v>
      </c>
      <c r="K13" s="15"/>
    </row>
    <row r="14" spans="1:12">
      <c r="A14" t="s">
        <v>89</v>
      </c>
      <c r="B14" t="s">
        <v>90</v>
      </c>
      <c r="C14" t="s">
        <v>91</v>
      </c>
      <c r="D14" t="s">
        <v>92</v>
      </c>
      <c r="E14" t="s">
        <v>62</v>
      </c>
      <c r="F14" t="s">
        <v>96</v>
      </c>
      <c r="G14" t="s">
        <v>94</v>
      </c>
      <c r="H14">
        <v>2000.01</v>
      </c>
      <c r="I14">
        <v>10000</v>
      </c>
      <c r="J14">
        <f>Cálculo!$G$19</f>
        <v>4.9067999999999996</v>
      </c>
      <c r="K14" s="15"/>
    </row>
    <row r="15" spans="1:12">
      <c r="A15" t="s">
        <v>89</v>
      </c>
      <c r="B15" t="s">
        <v>90</v>
      </c>
      <c r="C15" t="s">
        <v>91</v>
      </c>
      <c r="D15" t="s">
        <v>92</v>
      </c>
      <c r="E15" t="s">
        <v>62</v>
      </c>
      <c r="F15" t="s">
        <v>96</v>
      </c>
      <c r="G15" t="s">
        <v>94</v>
      </c>
      <c r="H15">
        <v>10000.01</v>
      </c>
      <c r="I15">
        <v>50000</v>
      </c>
      <c r="J15">
        <f>Cálculo!$G$20</f>
        <v>4.3433999999999999</v>
      </c>
      <c r="K15" s="15"/>
    </row>
    <row r="16" spans="1:12">
      <c r="A16" t="s">
        <v>89</v>
      </c>
      <c r="B16" t="s">
        <v>90</v>
      </c>
      <c r="C16" t="s">
        <v>91</v>
      </c>
      <c r="D16" t="s">
        <v>92</v>
      </c>
      <c r="E16" t="s">
        <v>62</v>
      </c>
      <c r="F16" t="s">
        <v>96</v>
      </c>
      <c r="G16" t="s">
        <v>94</v>
      </c>
      <c r="H16">
        <v>50000.01</v>
      </c>
      <c r="I16">
        <v>100000</v>
      </c>
      <c r="J16">
        <f>Cálculo!$G$21</f>
        <v>4.1002000000000001</v>
      </c>
      <c r="K16" s="15"/>
    </row>
    <row r="17" spans="1:11">
      <c r="A17" t="s">
        <v>89</v>
      </c>
      <c r="B17" t="s">
        <v>90</v>
      </c>
      <c r="C17" t="s">
        <v>91</v>
      </c>
      <c r="D17" t="s">
        <v>92</v>
      </c>
      <c r="E17" t="s">
        <v>62</v>
      </c>
      <c r="F17" t="s">
        <v>96</v>
      </c>
      <c r="G17" t="s">
        <v>94</v>
      </c>
      <c r="H17">
        <v>100000.01</v>
      </c>
      <c r="I17">
        <v>300000</v>
      </c>
      <c r="J17">
        <f>Cálculo!$G$22</f>
        <v>3.8393999999999999</v>
      </c>
      <c r="K17" s="15"/>
    </row>
    <row r="18" spans="1:11">
      <c r="A18" t="s">
        <v>89</v>
      </c>
      <c r="B18" t="s">
        <v>90</v>
      </c>
      <c r="C18" t="s">
        <v>91</v>
      </c>
      <c r="D18" t="s">
        <v>92</v>
      </c>
      <c r="E18" t="s">
        <v>62</v>
      </c>
      <c r="F18" t="s">
        <v>96</v>
      </c>
      <c r="G18" t="s">
        <v>94</v>
      </c>
      <c r="H18">
        <v>300000.01</v>
      </c>
      <c r="I18">
        <v>600000</v>
      </c>
      <c r="J18">
        <f>Cálculo!$G$23</f>
        <v>3.5312000000000001</v>
      </c>
      <c r="K18" s="15"/>
    </row>
    <row r="19" spans="1:11">
      <c r="A19" t="s">
        <v>89</v>
      </c>
      <c r="B19" t="s">
        <v>90</v>
      </c>
      <c r="C19" t="s">
        <v>91</v>
      </c>
      <c r="D19" t="s">
        <v>92</v>
      </c>
      <c r="E19" t="s">
        <v>62</v>
      </c>
      <c r="F19" t="s">
        <v>96</v>
      </c>
      <c r="G19" t="s">
        <v>94</v>
      </c>
      <c r="H19">
        <v>600000.01</v>
      </c>
      <c r="I19">
        <v>1500000</v>
      </c>
      <c r="J19">
        <f>Cálculo!$G$24</f>
        <v>3.5226999999999999</v>
      </c>
      <c r="K19" s="15"/>
    </row>
    <row r="20" spans="1:11">
      <c r="A20" t="s">
        <v>89</v>
      </c>
      <c r="B20" t="s">
        <v>90</v>
      </c>
      <c r="C20" t="s">
        <v>91</v>
      </c>
      <c r="D20" t="s">
        <v>92</v>
      </c>
      <c r="E20" t="s">
        <v>62</v>
      </c>
      <c r="F20" t="s">
        <v>96</v>
      </c>
      <c r="G20" t="s">
        <v>94</v>
      </c>
      <c r="H20">
        <v>1500000.01</v>
      </c>
      <c r="I20">
        <v>3000000</v>
      </c>
      <c r="J20">
        <f>Cálculo!$G$25</f>
        <v>3.4998999999999998</v>
      </c>
      <c r="K20" s="15"/>
    </row>
    <row r="21" spans="1:11">
      <c r="A21" t="s">
        <v>89</v>
      </c>
      <c r="B21" t="s">
        <v>90</v>
      </c>
      <c r="C21" t="s">
        <v>91</v>
      </c>
      <c r="D21" t="s">
        <v>92</v>
      </c>
      <c r="E21" t="s">
        <v>62</v>
      </c>
      <c r="F21" t="s">
        <v>96</v>
      </c>
      <c r="G21" t="s">
        <v>94</v>
      </c>
      <c r="H21">
        <v>3000000.01</v>
      </c>
      <c r="J21">
        <f>Cálculo!$G$26</f>
        <v>3.4243000000000001</v>
      </c>
      <c r="K21" s="15"/>
    </row>
    <row r="22" spans="1:11">
      <c r="A22" t="s">
        <v>89</v>
      </c>
      <c r="B22" t="s">
        <v>90</v>
      </c>
      <c r="C22" t="s">
        <v>91</v>
      </c>
      <c r="D22" t="s">
        <v>92</v>
      </c>
      <c r="E22" t="s">
        <v>62</v>
      </c>
      <c r="F22" t="s">
        <v>97</v>
      </c>
      <c r="G22" t="s">
        <v>98</v>
      </c>
      <c r="J22">
        <f>Cálculo!$G$29</f>
        <v>3.4365999999999999</v>
      </c>
    </row>
    <row r="23" spans="1:11">
      <c r="A23" t="s">
        <v>89</v>
      </c>
      <c r="B23" t="s">
        <v>90</v>
      </c>
      <c r="C23" t="s">
        <v>90</v>
      </c>
      <c r="D23" t="s">
        <v>92</v>
      </c>
      <c r="E23" t="s">
        <v>50</v>
      </c>
      <c r="F23" t="s">
        <v>93</v>
      </c>
      <c r="G23" t="s">
        <v>94</v>
      </c>
      <c r="H23">
        <v>0</v>
      </c>
      <c r="I23">
        <v>7</v>
      </c>
      <c r="J23">
        <f>Cálculo!$G$34</f>
        <v>9.5297000000000001</v>
      </c>
      <c r="K23" s="15"/>
    </row>
    <row r="24" spans="1:11">
      <c r="A24" t="s">
        <v>89</v>
      </c>
      <c r="B24" t="s">
        <v>90</v>
      </c>
      <c r="C24" t="s">
        <v>90</v>
      </c>
      <c r="D24" t="s">
        <v>92</v>
      </c>
      <c r="E24" t="s">
        <v>50</v>
      </c>
      <c r="F24" t="s">
        <v>93</v>
      </c>
      <c r="G24" t="s">
        <v>94</v>
      </c>
      <c r="H24">
        <v>7.01</v>
      </c>
      <c r="I24">
        <v>23</v>
      </c>
      <c r="J24">
        <f>Cálculo!$G$35</f>
        <v>12.308999999999999</v>
      </c>
      <c r="K24" s="15"/>
    </row>
    <row r="25" spans="1:11">
      <c r="A25" t="s">
        <v>89</v>
      </c>
      <c r="B25" t="s">
        <v>90</v>
      </c>
      <c r="C25" t="s">
        <v>90</v>
      </c>
      <c r="D25" t="s">
        <v>92</v>
      </c>
      <c r="E25" t="s">
        <v>50</v>
      </c>
      <c r="F25" t="s">
        <v>93</v>
      </c>
      <c r="G25" t="s">
        <v>94</v>
      </c>
      <c r="H25">
        <v>23.01</v>
      </c>
      <c r="I25">
        <v>83</v>
      </c>
      <c r="J25">
        <f>Cálculo!$G$36</f>
        <v>14.8233</v>
      </c>
      <c r="K25" s="15"/>
    </row>
    <row r="26" spans="1:11">
      <c r="A26" t="s">
        <v>89</v>
      </c>
      <c r="B26" t="s">
        <v>90</v>
      </c>
      <c r="C26" t="s">
        <v>90</v>
      </c>
      <c r="D26" t="s">
        <v>92</v>
      </c>
      <c r="E26" t="s">
        <v>50</v>
      </c>
      <c r="F26" t="s">
        <v>93</v>
      </c>
      <c r="G26" t="s">
        <v>94</v>
      </c>
      <c r="H26">
        <v>83.01</v>
      </c>
      <c r="J26">
        <f>Cálculo!$G$37</f>
        <v>15.6203</v>
      </c>
      <c r="K26" s="15"/>
    </row>
    <row r="27" spans="1:11">
      <c r="A27" t="s">
        <v>89</v>
      </c>
      <c r="B27" t="s">
        <v>90</v>
      </c>
      <c r="C27" t="s">
        <v>90</v>
      </c>
      <c r="D27" t="s">
        <v>92</v>
      </c>
      <c r="E27" t="s">
        <v>50</v>
      </c>
      <c r="F27" t="s">
        <v>95</v>
      </c>
      <c r="G27" t="s">
        <v>94</v>
      </c>
      <c r="H27">
        <v>0</v>
      </c>
      <c r="I27">
        <v>200</v>
      </c>
      <c r="J27">
        <f>Cálculo!$G$40</f>
        <v>9.3140000000000001</v>
      </c>
      <c r="K27" s="15"/>
    </row>
    <row r="28" spans="1:11">
      <c r="A28" t="s">
        <v>89</v>
      </c>
      <c r="B28" t="s">
        <v>90</v>
      </c>
      <c r="C28" t="s">
        <v>90</v>
      </c>
      <c r="D28" t="s">
        <v>92</v>
      </c>
      <c r="E28" t="s">
        <v>50</v>
      </c>
      <c r="F28" t="s">
        <v>95</v>
      </c>
      <c r="G28" t="s">
        <v>94</v>
      </c>
      <c r="H28">
        <v>200.01</v>
      </c>
      <c r="I28">
        <v>500</v>
      </c>
      <c r="J28">
        <f>Cálculo!$G$41</f>
        <v>9.0565999999999995</v>
      </c>
      <c r="K28" s="15"/>
    </row>
    <row r="29" spans="1:11">
      <c r="A29" t="s">
        <v>89</v>
      </c>
      <c r="B29" t="s">
        <v>90</v>
      </c>
      <c r="C29" t="s">
        <v>90</v>
      </c>
      <c r="D29" t="s">
        <v>92</v>
      </c>
      <c r="E29" t="s">
        <v>50</v>
      </c>
      <c r="F29" t="s">
        <v>95</v>
      </c>
      <c r="G29" t="s">
        <v>94</v>
      </c>
      <c r="H29">
        <v>500.01</v>
      </c>
      <c r="I29">
        <v>2000</v>
      </c>
      <c r="J29">
        <f>Cálculo!$G$42</f>
        <v>8.7997999999999994</v>
      </c>
      <c r="K29" s="15"/>
    </row>
    <row r="30" spans="1:11">
      <c r="A30" t="s">
        <v>89</v>
      </c>
      <c r="B30" t="s">
        <v>90</v>
      </c>
      <c r="C30" t="s">
        <v>90</v>
      </c>
      <c r="D30" t="s">
        <v>92</v>
      </c>
      <c r="E30" t="s">
        <v>50</v>
      </c>
      <c r="F30" t="s">
        <v>95</v>
      </c>
      <c r="G30" t="s">
        <v>94</v>
      </c>
      <c r="H30">
        <v>2000.01</v>
      </c>
      <c r="I30">
        <v>20000</v>
      </c>
      <c r="J30">
        <f>Cálculo!$G$43</f>
        <v>8.5432000000000006</v>
      </c>
      <c r="K30" s="15"/>
    </row>
    <row r="31" spans="1:11">
      <c r="A31" t="s">
        <v>89</v>
      </c>
      <c r="B31" t="s">
        <v>90</v>
      </c>
      <c r="C31" t="s">
        <v>90</v>
      </c>
      <c r="D31" t="s">
        <v>92</v>
      </c>
      <c r="E31" t="s">
        <v>50</v>
      </c>
      <c r="F31" t="s">
        <v>95</v>
      </c>
      <c r="G31" t="s">
        <v>94</v>
      </c>
      <c r="H31">
        <v>20000.009999999998</v>
      </c>
      <c r="I31">
        <v>50000</v>
      </c>
      <c r="J31">
        <f>Cálculo!$G$44</f>
        <v>8.2860999999999994</v>
      </c>
      <c r="K31" s="15"/>
    </row>
    <row r="32" spans="1:11">
      <c r="A32" t="s">
        <v>89</v>
      </c>
      <c r="B32" t="s">
        <v>90</v>
      </c>
      <c r="C32" t="s">
        <v>90</v>
      </c>
      <c r="D32" t="s">
        <v>92</v>
      </c>
      <c r="E32" t="s">
        <v>50</v>
      </c>
      <c r="F32" t="s">
        <v>95</v>
      </c>
      <c r="G32" t="s">
        <v>94</v>
      </c>
      <c r="H32">
        <v>50000.01</v>
      </c>
      <c r="J32">
        <f>Cálculo!$G$45</f>
        <v>8.0290999999999997</v>
      </c>
      <c r="K32" s="15"/>
    </row>
    <row r="33" spans="1:12">
      <c r="A33" t="s">
        <v>89</v>
      </c>
      <c r="B33" t="s">
        <v>90</v>
      </c>
      <c r="C33" t="s">
        <v>90</v>
      </c>
      <c r="D33" t="s">
        <v>92</v>
      </c>
      <c r="E33" t="s">
        <v>50</v>
      </c>
      <c r="F33" t="s">
        <v>96</v>
      </c>
      <c r="G33" t="s">
        <v>94</v>
      </c>
      <c r="H33">
        <v>0</v>
      </c>
      <c r="I33">
        <v>200</v>
      </c>
      <c r="J33">
        <f>Cálculo!$G$48</f>
        <v>5.5377999999999998</v>
      </c>
      <c r="K33" s="15"/>
    </row>
    <row r="34" spans="1:12">
      <c r="A34" t="s">
        <v>89</v>
      </c>
      <c r="B34" t="s">
        <v>90</v>
      </c>
      <c r="C34" t="s">
        <v>90</v>
      </c>
      <c r="D34" t="s">
        <v>92</v>
      </c>
      <c r="E34" t="s">
        <v>50</v>
      </c>
      <c r="F34" t="s">
        <v>96</v>
      </c>
      <c r="G34" t="s">
        <v>94</v>
      </c>
      <c r="H34">
        <v>200.01</v>
      </c>
      <c r="I34">
        <v>2000</v>
      </c>
      <c r="J34">
        <f>Cálculo!$G$49</f>
        <v>5.3860999999999999</v>
      </c>
      <c r="K34" s="15"/>
    </row>
    <row r="35" spans="1:12">
      <c r="A35" t="s">
        <v>89</v>
      </c>
      <c r="B35" t="s">
        <v>90</v>
      </c>
      <c r="C35" t="s">
        <v>90</v>
      </c>
      <c r="D35" t="s">
        <v>92</v>
      </c>
      <c r="E35" t="s">
        <v>50</v>
      </c>
      <c r="F35" t="s">
        <v>96</v>
      </c>
      <c r="G35" t="s">
        <v>94</v>
      </c>
      <c r="H35">
        <v>2000.01</v>
      </c>
      <c r="I35">
        <v>10000</v>
      </c>
      <c r="J35">
        <f>Cálculo!$G$50</f>
        <v>5.2949000000000002</v>
      </c>
      <c r="K35" s="15"/>
    </row>
    <row r="36" spans="1:12">
      <c r="A36" t="s">
        <v>89</v>
      </c>
      <c r="B36" t="s">
        <v>90</v>
      </c>
      <c r="C36" t="s">
        <v>90</v>
      </c>
      <c r="D36" t="s">
        <v>92</v>
      </c>
      <c r="E36" t="s">
        <v>50</v>
      </c>
      <c r="F36" t="s">
        <v>96</v>
      </c>
      <c r="G36" t="s">
        <v>94</v>
      </c>
      <c r="H36">
        <v>10000.01</v>
      </c>
      <c r="I36">
        <v>50000</v>
      </c>
      <c r="J36">
        <f>Cálculo!$G$51</f>
        <v>4.7983000000000002</v>
      </c>
      <c r="K36" s="15"/>
    </row>
    <row r="37" spans="1:12">
      <c r="A37" t="s">
        <v>89</v>
      </c>
      <c r="B37" t="s">
        <v>90</v>
      </c>
      <c r="C37" t="s">
        <v>90</v>
      </c>
      <c r="D37" t="s">
        <v>92</v>
      </c>
      <c r="E37" t="s">
        <v>50</v>
      </c>
      <c r="F37" t="s">
        <v>96</v>
      </c>
      <c r="G37" t="s">
        <v>94</v>
      </c>
      <c r="H37">
        <v>50000.01</v>
      </c>
      <c r="I37">
        <v>100000</v>
      </c>
      <c r="J37">
        <f>Cálculo!$G$52</f>
        <v>4.5003000000000002</v>
      </c>
      <c r="K37" s="15"/>
    </row>
    <row r="38" spans="1:12">
      <c r="A38" t="s">
        <v>89</v>
      </c>
      <c r="B38" t="s">
        <v>90</v>
      </c>
      <c r="C38" t="s">
        <v>90</v>
      </c>
      <c r="D38" t="s">
        <v>92</v>
      </c>
      <c r="E38" t="s">
        <v>50</v>
      </c>
      <c r="F38" t="s">
        <v>96</v>
      </c>
      <c r="G38" t="s">
        <v>94</v>
      </c>
      <c r="H38">
        <v>100000.01</v>
      </c>
      <c r="I38">
        <v>300000</v>
      </c>
      <c r="J38">
        <f>Cálculo!$G$53</f>
        <v>4.1826999999999996</v>
      </c>
      <c r="K38" s="15"/>
    </row>
    <row r="39" spans="1:12">
      <c r="A39" t="s">
        <v>89</v>
      </c>
      <c r="B39" t="s">
        <v>90</v>
      </c>
      <c r="C39" t="s">
        <v>90</v>
      </c>
      <c r="D39" t="s">
        <v>92</v>
      </c>
      <c r="E39" t="s">
        <v>50</v>
      </c>
      <c r="F39" t="s">
        <v>96</v>
      </c>
      <c r="G39" t="s">
        <v>94</v>
      </c>
      <c r="H39">
        <v>300000.01</v>
      </c>
      <c r="I39">
        <v>600000</v>
      </c>
      <c r="J39">
        <f>Cálculo!$G$54</f>
        <v>3.8064</v>
      </c>
      <c r="K39" s="15"/>
    </row>
    <row r="40" spans="1:12">
      <c r="A40" t="s">
        <v>89</v>
      </c>
      <c r="B40" t="s">
        <v>90</v>
      </c>
      <c r="C40" t="s">
        <v>90</v>
      </c>
      <c r="D40" t="s">
        <v>92</v>
      </c>
      <c r="E40" t="s">
        <v>50</v>
      </c>
      <c r="F40" t="s">
        <v>96</v>
      </c>
      <c r="G40" t="s">
        <v>94</v>
      </c>
      <c r="H40">
        <v>600000.01</v>
      </c>
      <c r="I40">
        <v>1500000</v>
      </c>
      <c r="J40">
        <f>Cálculo!$G$55</f>
        <v>3.7966000000000002</v>
      </c>
      <c r="K40" s="15"/>
    </row>
    <row r="41" spans="1:12">
      <c r="A41" t="s">
        <v>89</v>
      </c>
      <c r="B41" t="s">
        <v>90</v>
      </c>
      <c r="C41" t="s">
        <v>90</v>
      </c>
      <c r="D41" t="s">
        <v>92</v>
      </c>
      <c r="E41" t="s">
        <v>50</v>
      </c>
      <c r="F41" t="s">
        <v>96</v>
      </c>
      <c r="G41" t="s">
        <v>94</v>
      </c>
      <c r="H41">
        <v>1500000.01</v>
      </c>
      <c r="I41">
        <v>3000000</v>
      </c>
      <c r="J41">
        <f>Cálculo!$G$56</f>
        <v>3.7690999999999999</v>
      </c>
      <c r="K41" s="15"/>
    </row>
    <row r="42" spans="1:12">
      <c r="A42" t="s">
        <v>89</v>
      </c>
      <c r="B42" t="s">
        <v>90</v>
      </c>
      <c r="C42" t="s">
        <v>90</v>
      </c>
      <c r="D42" t="s">
        <v>92</v>
      </c>
      <c r="E42" t="s">
        <v>50</v>
      </c>
      <c r="F42" t="s">
        <v>96</v>
      </c>
      <c r="G42" t="s">
        <v>94</v>
      </c>
      <c r="H42">
        <v>3000000.01</v>
      </c>
      <c r="J42">
        <f>Cálculo!$G$57</f>
        <v>3.6758999999999999</v>
      </c>
      <c r="K42" s="15"/>
    </row>
    <row r="43" spans="1:12">
      <c r="A43" t="s">
        <v>89</v>
      </c>
      <c r="B43" t="s">
        <v>90</v>
      </c>
      <c r="C43" t="s">
        <v>90</v>
      </c>
      <c r="D43" t="s">
        <v>92</v>
      </c>
      <c r="E43" t="s">
        <v>50</v>
      </c>
      <c r="F43" t="s">
        <v>97</v>
      </c>
      <c r="G43" t="s">
        <v>98</v>
      </c>
      <c r="J43">
        <f>Cálculo!$G$60</f>
        <v>3.5691999999999999</v>
      </c>
    </row>
    <row r="44" spans="1:12">
      <c r="A44" t="s">
        <v>99</v>
      </c>
      <c r="B44" t="s">
        <v>100</v>
      </c>
      <c r="D44" t="s">
        <v>101</v>
      </c>
      <c r="E44" t="s">
        <v>63</v>
      </c>
      <c r="F44" t="s">
        <v>93</v>
      </c>
      <c r="G44" t="s">
        <v>94</v>
      </c>
      <c r="H44">
        <v>0</v>
      </c>
      <c r="I44">
        <v>8</v>
      </c>
      <c r="J44">
        <f>Cálculo!G158</f>
        <v>0</v>
      </c>
      <c r="K44">
        <f>Cálculo!H158</f>
        <v>52.39</v>
      </c>
      <c r="L44" s="15"/>
    </row>
    <row r="45" spans="1:12">
      <c r="A45" t="s">
        <v>99</v>
      </c>
      <c r="B45" t="s">
        <v>100</v>
      </c>
      <c r="D45" t="s">
        <v>101</v>
      </c>
      <c r="E45" t="s">
        <v>63</v>
      </c>
      <c r="F45" t="s">
        <v>93</v>
      </c>
      <c r="G45" t="s">
        <v>94</v>
      </c>
      <c r="H45">
        <v>8.01</v>
      </c>
      <c r="I45">
        <v>16</v>
      </c>
      <c r="J45">
        <f>Cálculo!G159</f>
        <v>4.5403000000000002</v>
      </c>
      <c r="K45">
        <f>Cálculo!H159</f>
        <v>10.44</v>
      </c>
      <c r="L45" s="15"/>
    </row>
    <row r="46" spans="1:12">
      <c r="A46" t="s">
        <v>99</v>
      </c>
      <c r="B46" t="s">
        <v>100</v>
      </c>
      <c r="D46" t="s">
        <v>101</v>
      </c>
      <c r="E46" t="s">
        <v>63</v>
      </c>
      <c r="F46" t="s">
        <v>93</v>
      </c>
      <c r="G46" t="s">
        <v>94</v>
      </c>
      <c r="H46">
        <v>16.010000000000002</v>
      </c>
      <c r="I46">
        <v>55</v>
      </c>
      <c r="J46">
        <f>Cálculo!G160</f>
        <v>4.875</v>
      </c>
      <c r="K46">
        <f>Cálculo!H160</f>
        <v>5.08</v>
      </c>
      <c r="L46" s="15"/>
    </row>
    <row r="47" spans="1:12">
      <c r="A47" t="s">
        <v>99</v>
      </c>
      <c r="B47" t="s">
        <v>100</v>
      </c>
      <c r="D47" t="s">
        <v>101</v>
      </c>
      <c r="E47" t="s">
        <v>63</v>
      </c>
      <c r="F47" t="s">
        <v>93</v>
      </c>
      <c r="G47" t="s">
        <v>94</v>
      </c>
      <c r="H47">
        <v>55.01</v>
      </c>
      <c r="J47">
        <f>Cálculo!G161</f>
        <v>4.9734999999999996</v>
      </c>
      <c r="K47">
        <f>Cálculo!H161</f>
        <v>0</v>
      </c>
      <c r="L47" s="15"/>
    </row>
    <row r="48" spans="1:12">
      <c r="A48" t="s">
        <v>99</v>
      </c>
      <c r="B48" t="s">
        <v>100</v>
      </c>
      <c r="D48" t="s">
        <v>101</v>
      </c>
      <c r="E48" t="s">
        <v>63</v>
      </c>
      <c r="F48" t="s">
        <v>95</v>
      </c>
      <c r="G48" t="s">
        <v>94</v>
      </c>
      <c r="H48">
        <v>0</v>
      </c>
      <c r="I48">
        <v>200</v>
      </c>
      <c r="J48">
        <f>Cálculo!G164</f>
        <v>5.2244999999999999</v>
      </c>
      <c r="K48">
        <f>Cálculo!H164</f>
        <v>92.89</v>
      </c>
      <c r="L48" s="15"/>
    </row>
    <row r="49" spans="1:12">
      <c r="A49" t="s">
        <v>99</v>
      </c>
      <c r="B49" t="s">
        <v>100</v>
      </c>
      <c r="D49" t="s">
        <v>101</v>
      </c>
      <c r="E49" t="s">
        <v>63</v>
      </c>
      <c r="F49" t="s">
        <v>95</v>
      </c>
      <c r="G49" t="s">
        <v>94</v>
      </c>
      <c r="H49">
        <v>200.01</v>
      </c>
      <c r="I49">
        <v>1000</v>
      </c>
      <c r="J49">
        <f>Cálculo!G165</f>
        <v>5.6215999999999999</v>
      </c>
      <c r="K49">
        <f>Cálculo!H165</f>
        <v>13.48</v>
      </c>
      <c r="L49" s="15"/>
    </row>
    <row r="50" spans="1:12">
      <c r="A50" t="s">
        <v>99</v>
      </c>
      <c r="B50" t="s">
        <v>100</v>
      </c>
      <c r="D50" t="s">
        <v>101</v>
      </c>
      <c r="E50" t="s">
        <v>63</v>
      </c>
      <c r="F50" t="s">
        <v>95</v>
      </c>
      <c r="G50" t="s">
        <v>94</v>
      </c>
      <c r="H50">
        <v>1000.01</v>
      </c>
      <c r="I50">
        <v>5000</v>
      </c>
      <c r="J50">
        <f>Cálculo!G166</f>
        <v>5.3498999999999999</v>
      </c>
      <c r="K50">
        <f>Cálculo!H166</f>
        <v>285.11</v>
      </c>
      <c r="L50" s="15"/>
    </row>
    <row r="51" spans="1:12">
      <c r="A51" t="s">
        <v>99</v>
      </c>
      <c r="B51" t="s">
        <v>100</v>
      </c>
      <c r="D51" t="s">
        <v>101</v>
      </c>
      <c r="E51" t="s">
        <v>63</v>
      </c>
      <c r="F51" t="s">
        <v>95</v>
      </c>
      <c r="G51" t="s">
        <v>94</v>
      </c>
      <c r="H51">
        <v>5000.01</v>
      </c>
      <c r="I51">
        <v>15000</v>
      </c>
      <c r="J51">
        <f>Cálculo!G167</f>
        <v>5.2663000000000002</v>
      </c>
      <c r="K51">
        <f>Cálculo!H167</f>
        <v>703.36</v>
      </c>
      <c r="L51" s="15"/>
    </row>
    <row r="52" spans="1:12">
      <c r="A52" t="s">
        <v>99</v>
      </c>
      <c r="B52" t="s">
        <v>100</v>
      </c>
      <c r="D52" t="s">
        <v>101</v>
      </c>
      <c r="E52" t="s">
        <v>63</v>
      </c>
      <c r="F52" t="s">
        <v>95</v>
      </c>
      <c r="G52" t="s">
        <v>94</v>
      </c>
      <c r="H52">
        <v>15000.01</v>
      </c>
      <c r="J52">
        <f>Cálculo!G168</f>
        <v>4.9946999999999999</v>
      </c>
      <c r="K52">
        <f>Cálculo!H168</f>
        <v>4777.88</v>
      </c>
      <c r="L52" s="15"/>
    </row>
    <row r="53" spans="1:12">
      <c r="A53" t="s">
        <v>99</v>
      </c>
      <c r="B53" t="s">
        <v>100</v>
      </c>
      <c r="D53" t="s">
        <v>101</v>
      </c>
      <c r="E53" t="s">
        <v>63</v>
      </c>
      <c r="F53" t="s">
        <v>96</v>
      </c>
      <c r="G53" t="s">
        <v>94</v>
      </c>
      <c r="H53">
        <v>0</v>
      </c>
      <c r="I53">
        <v>1000</v>
      </c>
      <c r="J53">
        <f>Cálculo!G171</f>
        <v>5.8346</v>
      </c>
      <c r="K53">
        <f>Cálculo!H171</f>
        <v>112.99</v>
      </c>
      <c r="L53" s="15"/>
    </row>
    <row r="54" spans="1:12">
      <c r="A54" t="s">
        <v>99</v>
      </c>
      <c r="B54" t="s">
        <v>100</v>
      </c>
      <c r="D54" t="s">
        <v>101</v>
      </c>
      <c r="E54" t="s">
        <v>63</v>
      </c>
      <c r="F54" t="s">
        <v>96</v>
      </c>
      <c r="G54" t="s">
        <v>94</v>
      </c>
      <c r="H54">
        <v>1000.01</v>
      </c>
      <c r="I54">
        <v>5000</v>
      </c>
      <c r="J54">
        <f>Cálculo!G172</f>
        <v>4.7976000000000001</v>
      </c>
      <c r="K54">
        <f>Cálculo!H172</f>
        <v>1150.04</v>
      </c>
      <c r="L54" s="15"/>
    </row>
    <row r="55" spans="1:12">
      <c r="A55" t="s">
        <v>99</v>
      </c>
      <c r="B55" t="s">
        <v>100</v>
      </c>
      <c r="D55" t="s">
        <v>101</v>
      </c>
      <c r="E55" t="s">
        <v>63</v>
      </c>
      <c r="F55" t="s">
        <v>96</v>
      </c>
      <c r="G55" t="s">
        <v>94</v>
      </c>
      <c r="H55">
        <v>5000.01</v>
      </c>
      <c r="I55">
        <v>50000</v>
      </c>
      <c r="J55">
        <f>Cálculo!G173</f>
        <v>3.8734999999999999</v>
      </c>
      <c r="K55">
        <f>Cálculo!H173</f>
        <v>5770.61</v>
      </c>
      <c r="L55" s="15"/>
    </row>
    <row r="56" spans="1:12">
      <c r="A56" t="s">
        <v>99</v>
      </c>
      <c r="B56" t="s">
        <v>100</v>
      </c>
      <c r="D56" t="s">
        <v>101</v>
      </c>
      <c r="E56" t="s">
        <v>63</v>
      </c>
      <c r="F56" t="s">
        <v>96</v>
      </c>
      <c r="G56" t="s">
        <v>94</v>
      </c>
      <c r="H56">
        <v>50000.01</v>
      </c>
      <c r="I56">
        <v>300000</v>
      </c>
      <c r="J56">
        <f>Cálculo!G174</f>
        <v>3.8062999999999998</v>
      </c>
      <c r="K56">
        <f>Cálculo!H174</f>
        <v>9128.2900000000009</v>
      </c>
      <c r="L56" s="15"/>
    </row>
    <row r="57" spans="1:12">
      <c r="A57" t="s">
        <v>99</v>
      </c>
      <c r="B57" t="s">
        <v>100</v>
      </c>
      <c r="D57" t="s">
        <v>101</v>
      </c>
      <c r="E57" t="s">
        <v>63</v>
      </c>
      <c r="F57" t="s">
        <v>96</v>
      </c>
      <c r="G57" t="s">
        <v>94</v>
      </c>
      <c r="H57">
        <v>300000.01</v>
      </c>
      <c r="I57">
        <v>500000</v>
      </c>
      <c r="J57">
        <f>Cálculo!G175</f>
        <v>3.7610000000000001</v>
      </c>
      <c r="K57">
        <f>Cálculo!H175</f>
        <v>22721.63</v>
      </c>
      <c r="L57" s="15"/>
    </row>
    <row r="58" spans="1:12">
      <c r="A58" t="s">
        <v>99</v>
      </c>
      <c r="B58" t="s">
        <v>100</v>
      </c>
      <c r="D58" t="s">
        <v>101</v>
      </c>
      <c r="E58" t="s">
        <v>63</v>
      </c>
      <c r="F58" t="s">
        <v>96</v>
      </c>
      <c r="G58" t="s">
        <v>94</v>
      </c>
      <c r="H58">
        <v>500000.01</v>
      </c>
      <c r="I58">
        <v>1000000</v>
      </c>
      <c r="J58">
        <f>Cálculo!G176</f>
        <v>3.7159</v>
      </c>
      <c r="K58">
        <f>Cálculo!H176</f>
        <v>45261.02</v>
      </c>
      <c r="L58" s="15"/>
    </row>
    <row r="59" spans="1:12">
      <c r="A59" t="s">
        <v>99</v>
      </c>
      <c r="B59" t="s">
        <v>100</v>
      </c>
      <c r="D59" t="s">
        <v>101</v>
      </c>
      <c r="E59" t="s">
        <v>63</v>
      </c>
      <c r="F59" t="s">
        <v>96</v>
      </c>
      <c r="G59" t="s">
        <v>94</v>
      </c>
      <c r="H59" s="29">
        <v>1000000.01</v>
      </c>
      <c r="I59">
        <v>10000000</v>
      </c>
      <c r="J59">
        <f>Cálculo!G177</f>
        <v>3.6934999999999998</v>
      </c>
      <c r="K59">
        <f>Cálculo!H177</f>
        <v>67800.399999999994</v>
      </c>
      <c r="L59" s="15"/>
    </row>
    <row r="60" spans="1:12">
      <c r="A60" t="s">
        <v>99</v>
      </c>
      <c r="B60" t="s">
        <v>100</v>
      </c>
      <c r="D60" t="s">
        <v>101</v>
      </c>
      <c r="E60" t="s">
        <v>63</v>
      </c>
      <c r="F60" t="s">
        <v>96</v>
      </c>
      <c r="G60" t="s">
        <v>94</v>
      </c>
      <c r="H60" s="65">
        <v>10000000.01</v>
      </c>
      <c r="J60">
        <f>Cálculo!G178</f>
        <v>3.6320999999999999</v>
      </c>
      <c r="K60">
        <f>Cálculo!H178</f>
        <v>681243.52</v>
      </c>
      <c r="L60" s="15"/>
    </row>
    <row r="61" spans="1:12">
      <c r="A61" t="s">
        <v>99</v>
      </c>
      <c r="B61" t="s">
        <v>100</v>
      </c>
      <c r="D61" t="s">
        <v>101</v>
      </c>
      <c r="E61" t="s">
        <v>63</v>
      </c>
      <c r="F61" t="s">
        <v>97</v>
      </c>
      <c r="G61" t="s">
        <v>98</v>
      </c>
      <c r="J61">
        <f>Cálculo!G181</f>
        <v>3.5670999999999999</v>
      </c>
      <c r="K61">
        <f>Cálculo!H181</f>
        <v>6101.86</v>
      </c>
    </row>
    <row r="62" spans="1:12">
      <c r="A62" t="s">
        <v>102</v>
      </c>
      <c r="B62" t="s">
        <v>103</v>
      </c>
      <c r="D62" t="s">
        <v>104</v>
      </c>
      <c r="E62" t="s">
        <v>53</v>
      </c>
      <c r="F62" t="s">
        <v>93</v>
      </c>
      <c r="G62" t="s">
        <v>94</v>
      </c>
      <c r="H62">
        <v>0</v>
      </c>
      <c r="I62">
        <v>1</v>
      </c>
      <c r="J62">
        <f>Cálculo!G187</f>
        <v>0</v>
      </c>
      <c r="K62">
        <f>Cálculo!H187</f>
        <v>31.805</v>
      </c>
    </row>
    <row r="63" spans="1:12">
      <c r="A63" t="s">
        <v>102</v>
      </c>
      <c r="B63" t="s">
        <v>103</v>
      </c>
      <c r="D63" t="s">
        <v>104</v>
      </c>
      <c r="E63" t="s">
        <v>53</v>
      </c>
      <c r="F63" t="s">
        <v>93</v>
      </c>
      <c r="G63" t="s">
        <v>94</v>
      </c>
      <c r="H63">
        <v>1.01</v>
      </c>
      <c r="I63">
        <v>7</v>
      </c>
      <c r="J63">
        <f>Cálculo!G188</f>
        <v>9.3514289999999995</v>
      </c>
      <c r="K63">
        <f>Cálculo!H188</f>
        <v>18.680192000000002</v>
      </c>
    </row>
    <row r="64" spans="1:12">
      <c r="A64" t="s">
        <v>102</v>
      </c>
      <c r="B64" t="s">
        <v>103</v>
      </c>
      <c r="D64" t="s">
        <v>104</v>
      </c>
      <c r="E64" t="s">
        <v>53</v>
      </c>
      <c r="F64" t="s">
        <v>93</v>
      </c>
      <c r="G64" t="s">
        <v>94</v>
      </c>
      <c r="H64">
        <v>7.01</v>
      </c>
      <c r="I64">
        <v>16</v>
      </c>
      <c r="J64">
        <f>Cálculo!G189</f>
        <v>8.2578820000000004</v>
      </c>
      <c r="K64">
        <f>Cálculo!H189</f>
        <v>29.401653</v>
      </c>
    </row>
    <row r="65" spans="1:11">
      <c r="A65" t="s">
        <v>102</v>
      </c>
      <c r="B65" t="s">
        <v>103</v>
      </c>
      <c r="D65" t="s">
        <v>104</v>
      </c>
      <c r="E65" t="s">
        <v>53</v>
      </c>
      <c r="F65" t="s">
        <v>93</v>
      </c>
      <c r="G65" t="s">
        <v>94</v>
      </c>
      <c r="H65">
        <v>16.010000000000002</v>
      </c>
      <c r="I65">
        <v>41</v>
      </c>
      <c r="J65">
        <f>Cálculo!G190</f>
        <v>8.0672979999999992</v>
      </c>
      <c r="K65">
        <f>Cálculo!H190</f>
        <v>33.350090000000002</v>
      </c>
    </row>
    <row r="66" spans="1:11">
      <c r="A66" t="s">
        <v>102</v>
      </c>
      <c r="B66" t="s">
        <v>103</v>
      </c>
      <c r="D66" t="s">
        <v>104</v>
      </c>
      <c r="E66" t="s">
        <v>53</v>
      </c>
      <c r="F66" t="s">
        <v>93</v>
      </c>
      <c r="G66" t="s">
        <v>94</v>
      </c>
      <c r="H66">
        <v>41.01</v>
      </c>
      <c r="I66">
        <v>200</v>
      </c>
      <c r="J66">
        <f>Cálculo!G191</f>
        <v>7.5743070000000001</v>
      </c>
      <c r="K66">
        <f>Cálculo!H191</f>
        <v>51.309265000000003</v>
      </c>
    </row>
    <row r="67" spans="1:11">
      <c r="A67" t="s">
        <v>102</v>
      </c>
      <c r="B67" t="s">
        <v>103</v>
      </c>
      <c r="D67" t="s">
        <v>104</v>
      </c>
      <c r="E67" t="s">
        <v>53</v>
      </c>
      <c r="F67" t="s">
        <v>93</v>
      </c>
      <c r="G67" t="s">
        <v>94</v>
      </c>
      <c r="H67">
        <v>200.01</v>
      </c>
      <c r="J67">
        <f>Cálculo!G192</f>
        <v>7.3292510000000002</v>
      </c>
      <c r="K67">
        <f>Cálculo!H192</f>
        <v>100.340153</v>
      </c>
    </row>
    <row r="68" spans="1:11">
      <c r="A68" t="s">
        <v>102</v>
      </c>
      <c r="B68" t="s">
        <v>103</v>
      </c>
      <c r="D68" t="s">
        <v>104</v>
      </c>
      <c r="E68" t="s">
        <v>53</v>
      </c>
      <c r="F68" t="s">
        <v>95</v>
      </c>
      <c r="G68" t="s">
        <v>94</v>
      </c>
      <c r="H68">
        <v>0</v>
      </c>
      <c r="I68">
        <v>50</v>
      </c>
      <c r="J68">
        <f>Cálculo!G195</f>
        <v>7.5857020000000004</v>
      </c>
      <c r="K68">
        <f>Cálculo!H195</f>
        <v>102.477784</v>
      </c>
    </row>
    <row r="69" spans="1:11">
      <c r="A69" t="s">
        <v>102</v>
      </c>
      <c r="B69" t="s">
        <v>103</v>
      </c>
      <c r="D69" t="s">
        <v>104</v>
      </c>
      <c r="E69" t="s">
        <v>53</v>
      </c>
      <c r="F69" t="s">
        <v>95</v>
      </c>
      <c r="G69" t="s">
        <v>94</v>
      </c>
      <c r="H69">
        <v>50.01</v>
      </c>
      <c r="I69">
        <v>150</v>
      </c>
      <c r="J69">
        <f>Cálculo!G196</f>
        <v>7.5262219999999997</v>
      </c>
      <c r="K69">
        <f>Cálculo!H196</f>
        <v>105.39065100000001</v>
      </c>
    </row>
    <row r="70" spans="1:11">
      <c r="A70" t="s">
        <v>102</v>
      </c>
      <c r="B70" t="s">
        <v>103</v>
      </c>
      <c r="D70" t="s">
        <v>104</v>
      </c>
      <c r="E70" t="s">
        <v>53</v>
      </c>
      <c r="F70" t="s">
        <v>95</v>
      </c>
      <c r="G70" t="s">
        <v>94</v>
      </c>
      <c r="H70">
        <v>150.01</v>
      </c>
      <c r="I70">
        <v>300</v>
      </c>
      <c r="J70">
        <f>Cálculo!G197</f>
        <v>7.2283239999999997</v>
      </c>
      <c r="K70">
        <f>Cálculo!H197</f>
        <v>149.08328499999999</v>
      </c>
    </row>
    <row r="71" spans="1:11">
      <c r="A71" t="s">
        <v>102</v>
      </c>
      <c r="B71" t="s">
        <v>103</v>
      </c>
      <c r="D71" t="s">
        <v>104</v>
      </c>
      <c r="E71" t="s">
        <v>53</v>
      </c>
      <c r="F71" t="s">
        <v>95</v>
      </c>
      <c r="G71" t="s">
        <v>94</v>
      </c>
      <c r="H71">
        <v>300.01</v>
      </c>
      <c r="I71">
        <v>600</v>
      </c>
      <c r="J71">
        <f>Cálculo!G198</f>
        <v>6.673724</v>
      </c>
      <c r="K71">
        <f>Cálculo!H198</f>
        <v>316.14315199999999</v>
      </c>
    </row>
    <row r="72" spans="1:11">
      <c r="A72" t="s">
        <v>102</v>
      </c>
      <c r="B72" t="s">
        <v>103</v>
      </c>
      <c r="D72" t="s">
        <v>104</v>
      </c>
      <c r="E72" t="s">
        <v>53</v>
      </c>
      <c r="F72" t="s">
        <v>95</v>
      </c>
      <c r="G72" t="s">
        <v>94</v>
      </c>
      <c r="H72">
        <v>600.01</v>
      </c>
      <c r="I72">
        <v>1000</v>
      </c>
      <c r="J72">
        <f>Cálculo!G199</f>
        <v>6.6136189999999999</v>
      </c>
      <c r="K72">
        <f>Cálculo!H199</f>
        <v>350.26484699999997</v>
      </c>
    </row>
    <row r="73" spans="1:11">
      <c r="A73" t="s">
        <v>102</v>
      </c>
      <c r="B73" t="s">
        <v>103</v>
      </c>
      <c r="D73" t="s">
        <v>104</v>
      </c>
      <c r="E73" t="s">
        <v>53</v>
      </c>
      <c r="F73" t="s">
        <v>95</v>
      </c>
      <c r="G73" t="s">
        <v>94</v>
      </c>
      <c r="H73">
        <v>1000.01</v>
      </c>
      <c r="I73">
        <v>2000</v>
      </c>
      <c r="J73">
        <f>Cálculo!G200</f>
        <v>5.8859659999999998</v>
      </c>
      <c r="K73">
        <f>Cálculo!H200</f>
        <v>1076.2854500000001</v>
      </c>
    </row>
    <row r="74" spans="1:11">
      <c r="A74" t="s">
        <v>102</v>
      </c>
      <c r="B74" t="s">
        <v>103</v>
      </c>
      <c r="D74" t="s">
        <v>104</v>
      </c>
      <c r="E74" t="s">
        <v>53</v>
      </c>
      <c r="F74" t="s">
        <v>95</v>
      </c>
      <c r="G74" t="s">
        <v>94</v>
      </c>
      <c r="H74">
        <v>2000.01</v>
      </c>
      <c r="I74">
        <v>5000</v>
      </c>
      <c r="J74">
        <f>Cálculo!G201</f>
        <v>4.5765399999999996</v>
      </c>
      <c r="K74">
        <f>Cálculo!H201</f>
        <v>1455.460462</v>
      </c>
    </row>
    <row r="75" spans="1:11">
      <c r="A75" t="s">
        <v>102</v>
      </c>
      <c r="B75" t="s">
        <v>103</v>
      </c>
      <c r="D75" t="s">
        <v>104</v>
      </c>
      <c r="E75" t="s">
        <v>53</v>
      </c>
      <c r="F75" t="s">
        <v>95</v>
      </c>
      <c r="G75" t="s">
        <v>94</v>
      </c>
      <c r="H75">
        <v>5000.01</v>
      </c>
      <c r="I75">
        <v>15000</v>
      </c>
      <c r="J75">
        <f>Cálculo!G202</f>
        <v>4.4647189999999997</v>
      </c>
      <c r="K75">
        <f>Cálculo!H202</f>
        <v>2014.1740130000001</v>
      </c>
    </row>
    <row r="76" spans="1:11">
      <c r="A76" t="s">
        <v>102</v>
      </c>
      <c r="B76" t="s">
        <v>103</v>
      </c>
      <c r="D76" t="s">
        <v>104</v>
      </c>
      <c r="E76" t="s">
        <v>53</v>
      </c>
      <c r="F76" t="s">
        <v>95</v>
      </c>
      <c r="G76" t="s">
        <v>94</v>
      </c>
      <c r="H76">
        <v>15000.01</v>
      </c>
      <c r="I76">
        <v>25000</v>
      </c>
      <c r="J76">
        <f>Cálculo!G203</f>
        <v>4.3743100000000004</v>
      </c>
      <c r="K76">
        <f>Cálculo!H203</f>
        <v>3373.0496699999999</v>
      </c>
    </row>
    <row r="77" spans="1:11">
      <c r="A77" t="s">
        <v>102</v>
      </c>
      <c r="B77" t="s">
        <v>103</v>
      </c>
      <c r="D77" t="s">
        <v>104</v>
      </c>
      <c r="E77" t="s">
        <v>53</v>
      </c>
      <c r="F77" t="s">
        <v>95</v>
      </c>
      <c r="G77" t="s">
        <v>94</v>
      </c>
      <c r="H77">
        <v>25000.01</v>
      </c>
      <c r="J77">
        <f>Cálculo!G204</f>
        <v>4.1909879999999999</v>
      </c>
      <c r="K77">
        <f>Cálculo!H204</f>
        <v>7954.2205240000003</v>
      </c>
    </row>
    <row r="78" spans="1:11">
      <c r="A78" t="s">
        <v>102</v>
      </c>
      <c r="B78" t="s">
        <v>103</v>
      </c>
      <c r="D78" t="s">
        <v>104</v>
      </c>
      <c r="E78" t="s">
        <v>53</v>
      </c>
      <c r="F78" t="s">
        <v>96</v>
      </c>
      <c r="G78" t="s">
        <v>94</v>
      </c>
      <c r="H78">
        <v>0</v>
      </c>
      <c r="I78">
        <v>12500</v>
      </c>
      <c r="J78">
        <f>Cálculo!G207</f>
        <v>5.1523019999999997</v>
      </c>
    </row>
    <row r="79" spans="1:11">
      <c r="A79" t="s">
        <v>102</v>
      </c>
      <c r="B79" t="s">
        <v>103</v>
      </c>
      <c r="D79" t="s">
        <v>104</v>
      </c>
      <c r="E79" t="s">
        <v>53</v>
      </c>
      <c r="F79" t="s">
        <v>96</v>
      </c>
      <c r="G79" t="s">
        <v>94</v>
      </c>
      <c r="H79">
        <v>12500.01</v>
      </c>
      <c r="I79">
        <v>50000</v>
      </c>
      <c r="J79">
        <f>Cálculo!G208</f>
        <v>3.5661399999999999</v>
      </c>
    </row>
    <row r="80" spans="1:11">
      <c r="A80" t="s">
        <v>102</v>
      </c>
      <c r="B80" t="s">
        <v>103</v>
      </c>
      <c r="D80" t="s">
        <v>104</v>
      </c>
      <c r="E80" t="s">
        <v>53</v>
      </c>
      <c r="F80" t="s">
        <v>96</v>
      </c>
      <c r="G80" t="s">
        <v>94</v>
      </c>
      <c r="H80">
        <v>50000.01</v>
      </c>
      <c r="I80">
        <v>250000</v>
      </c>
      <c r="J80">
        <f>Cálculo!G209</f>
        <v>3.4382899999999998</v>
      </c>
    </row>
    <row r="81" spans="1:11">
      <c r="A81" t="s">
        <v>102</v>
      </c>
      <c r="B81" t="s">
        <v>103</v>
      </c>
      <c r="D81" t="s">
        <v>104</v>
      </c>
      <c r="E81" t="s">
        <v>53</v>
      </c>
      <c r="F81" t="s">
        <v>96</v>
      </c>
      <c r="G81" t="s">
        <v>94</v>
      </c>
      <c r="H81">
        <v>250000.01</v>
      </c>
      <c r="I81">
        <v>750000</v>
      </c>
      <c r="J81">
        <f>Cálculo!G210</f>
        <v>3.4603290000000002</v>
      </c>
    </row>
    <row r="82" spans="1:11">
      <c r="A82" t="s">
        <v>102</v>
      </c>
      <c r="B82" t="s">
        <v>103</v>
      </c>
      <c r="D82" t="s">
        <v>104</v>
      </c>
      <c r="E82" t="s">
        <v>53</v>
      </c>
      <c r="F82" t="s">
        <v>96</v>
      </c>
      <c r="G82" t="s">
        <v>94</v>
      </c>
      <c r="H82">
        <v>750000.01</v>
      </c>
      <c r="I82">
        <v>1500000</v>
      </c>
      <c r="J82">
        <f>Cálculo!G211</f>
        <v>3.4291489999999998</v>
      </c>
    </row>
    <row r="83" spans="1:11">
      <c r="A83" t="s">
        <v>102</v>
      </c>
      <c r="B83" t="s">
        <v>103</v>
      </c>
      <c r="D83" t="s">
        <v>104</v>
      </c>
      <c r="E83" t="s">
        <v>53</v>
      </c>
      <c r="F83" t="s">
        <v>96</v>
      </c>
      <c r="G83" t="s">
        <v>94</v>
      </c>
      <c r="H83">
        <v>1500000.01</v>
      </c>
      <c r="I83">
        <v>3000000</v>
      </c>
      <c r="J83">
        <f>Cálculo!G212</f>
        <v>3.4185059999999998</v>
      </c>
    </row>
    <row r="84" spans="1:11">
      <c r="A84" t="s">
        <v>102</v>
      </c>
      <c r="B84" t="s">
        <v>103</v>
      </c>
      <c r="D84" t="s">
        <v>104</v>
      </c>
      <c r="E84" t="s">
        <v>53</v>
      </c>
      <c r="F84" t="s">
        <v>96</v>
      </c>
      <c r="G84" t="s">
        <v>94</v>
      </c>
      <c r="H84">
        <v>3000000.01</v>
      </c>
      <c r="I84">
        <v>4500000</v>
      </c>
      <c r="J84">
        <f>Cálculo!G213</f>
        <v>3.3388659999999999</v>
      </c>
    </row>
    <row r="85" spans="1:11">
      <c r="A85" t="s">
        <v>102</v>
      </c>
      <c r="B85" t="s">
        <v>103</v>
      </c>
      <c r="D85" t="s">
        <v>104</v>
      </c>
      <c r="E85" t="s">
        <v>53</v>
      </c>
      <c r="F85" t="s">
        <v>96</v>
      </c>
      <c r="G85" t="s">
        <v>94</v>
      </c>
      <c r="H85">
        <v>4500000.01</v>
      </c>
      <c r="I85">
        <v>7000000</v>
      </c>
      <c r="J85">
        <f>Cálculo!G214</f>
        <v>3.2294230000000002</v>
      </c>
    </row>
    <row r="86" spans="1:11">
      <c r="A86" t="s">
        <v>102</v>
      </c>
      <c r="B86" t="s">
        <v>103</v>
      </c>
      <c r="D86" t="s">
        <v>104</v>
      </c>
      <c r="E86" t="s">
        <v>53</v>
      </c>
      <c r="F86" t="s">
        <v>96</v>
      </c>
      <c r="G86" t="s">
        <v>94</v>
      </c>
      <c r="H86">
        <v>7000000.0099999998</v>
      </c>
      <c r="J86">
        <f>Cálculo!G215</f>
        <v>3.1663130000000002</v>
      </c>
    </row>
    <row r="87" spans="1:11">
      <c r="A87" t="s">
        <v>102</v>
      </c>
      <c r="B87" t="s">
        <v>103</v>
      </c>
      <c r="D87" t="s">
        <v>104</v>
      </c>
      <c r="E87" t="s">
        <v>53</v>
      </c>
      <c r="F87" t="s">
        <v>97</v>
      </c>
      <c r="G87" t="s">
        <v>98</v>
      </c>
      <c r="J87">
        <f>Cálculo!G218</f>
        <v>3.7984010000000001</v>
      </c>
    </row>
    <row r="88" spans="1:11">
      <c r="A88" t="s">
        <v>105</v>
      </c>
      <c r="B88" t="s">
        <v>106</v>
      </c>
      <c r="D88" t="s">
        <v>107</v>
      </c>
      <c r="E88" t="s">
        <v>77</v>
      </c>
      <c r="F88" t="s">
        <v>93</v>
      </c>
      <c r="G88" t="s">
        <v>94</v>
      </c>
      <c r="H88">
        <v>0</v>
      </c>
      <c r="I88" s="158">
        <v>0.1</v>
      </c>
      <c r="J88">
        <f>Cálculo!G936</f>
        <v>8.0678999999999998</v>
      </c>
      <c r="K88">
        <f>Cálculo!H936</f>
        <v>18.924099999999999</v>
      </c>
    </row>
    <row r="89" spans="1:11">
      <c r="A89" t="s">
        <v>105</v>
      </c>
      <c r="B89" t="s">
        <v>106</v>
      </c>
      <c r="D89" t="s">
        <v>107</v>
      </c>
      <c r="E89" t="s">
        <v>77</v>
      </c>
      <c r="F89" t="s">
        <v>93</v>
      </c>
      <c r="G89" t="s">
        <v>94</v>
      </c>
      <c r="H89">
        <v>0.11</v>
      </c>
      <c r="I89" s="158">
        <v>0.7</v>
      </c>
      <c r="J89">
        <f>Cálculo!G937</f>
        <v>7.5576999999999996</v>
      </c>
      <c r="K89">
        <f>Cálculo!H937</f>
        <v>18.924099999999999</v>
      </c>
    </row>
    <row r="90" spans="1:11">
      <c r="A90" t="s">
        <v>105</v>
      </c>
      <c r="B90" t="s">
        <v>106</v>
      </c>
      <c r="D90" t="s">
        <v>107</v>
      </c>
      <c r="E90" t="s">
        <v>77</v>
      </c>
      <c r="F90" t="s">
        <v>93</v>
      </c>
      <c r="G90" t="s">
        <v>94</v>
      </c>
      <c r="H90">
        <v>0.71</v>
      </c>
      <c r="I90" s="158">
        <v>1.5</v>
      </c>
      <c r="J90">
        <f>Cálculo!G938</f>
        <v>7.4657</v>
      </c>
      <c r="K90">
        <f>Cálculo!H938</f>
        <v>18.924099999999999</v>
      </c>
    </row>
    <row r="91" spans="1:11">
      <c r="A91" t="s">
        <v>105</v>
      </c>
      <c r="B91" t="s">
        <v>106</v>
      </c>
      <c r="D91" t="s">
        <v>107</v>
      </c>
      <c r="E91" t="s">
        <v>77</v>
      </c>
      <c r="F91" t="s">
        <v>93</v>
      </c>
      <c r="G91" t="s">
        <v>94</v>
      </c>
      <c r="H91">
        <v>1.51</v>
      </c>
      <c r="I91" s="158">
        <v>2</v>
      </c>
      <c r="J91">
        <f>Cálculo!G939</f>
        <v>7.2408000000000001</v>
      </c>
      <c r="K91">
        <f>Cálculo!H939</f>
        <v>18.924099999999999</v>
      </c>
    </row>
    <row r="92" spans="1:11">
      <c r="A92" t="s">
        <v>105</v>
      </c>
      <c r="B92" t="s">
        <v>106</v>
      </c>
      <c r="D92" t="s">
        <v>107</v>
      </c>
      <c r="E92" t="s">
        <v>77</v>
      </c>
      <c r="F92" t="s">
        <v>93</v>
      </c>
      <c r="G92" t="s">
        <v>94</v>
      </c>
      <c r="H92">
        <v>2.0099999999999998</v>
      </c>
      <c r="I92" s="158">
        <v>3</v>
      </c>
      <c r="J92">
        <f>Cálculo!G940</f>
        <v>7.0269000000000004</v>
      </c>
      <c r="K92">
        <f>Cálculo!H940</f>
        <v>18.924099999999999</v>
      </c>
    </row>
    <row r="93" spans="1:11">
      <c r="A93" t="s">
        <v>105</v>
      </c>
      <c r="B93" t="s">
        <v>106</v>
      </c>
      <c r="D93" t="s">
        <v>107</v>
      </c>
      <c r="E93" t="s">
        <v>77</v>
      </c>
      <c r="F93" t="s">
        <v>93</v>
      </c>
      <c r="G93" t="s">
        <v>94</v>
      </c>
      <c r="H93">
        <v>3.01</v>
      </c>
      <c r="I93" s="158">
        <v>6</v>
      </c>
      <c r="J93">
        <f>Cálculo!G941</f>
        <v>6.7019000000000002</v>
      </c>
      <c r="K93">
        <f>Cálculo!H941</f>
        <v>18.924099999999999</v>
      </c>
    </row>
    <row r="94" spans="1:11">
      <c r="A94" t="s">
        <v>105</v>
      </c>
      <c r="B94" t="s">
        <v>106</v>
      </c>
      <c r="D94" t="s">
        <v>107</v>
      </c>
      <c r="E94" t="s">
        <v>77</v>
      </c>
      <c r="F94" t="s">
        <v>93</v>
      </c>
      <c r="G94" t="s">
        <v>94</v>
      </c>
      <c r="H94">
        <v>6.01</v>
      </c>
      <c r="I94" s="158">
        <v>13</v>
      </c>
      <c r="J94">
        <f>Cálculo!G942</f>
        <v>6.3281000000000001</v>
      </c>
      <c r="K94">
        <f>Cálculo!H942</f>
        <v>18.924099999999999</v>
      </c>
    </row>
    <row r="95" spans="1:11">
      <c r="A95" t="s">
        <v>105</v>
      </c>
      <c r="B95" t="s">
        <v>106</v>
      </c>
      <c r="D95" t="s">
        <v>107</v>
      </c>
      <c r="E95" t="s">
        <v>77</v>
      </c>
      <c r="F95" t="s">
        <v>93</v>
      </c>
      <c r="G95" t="s">
        <v>94</v>
      </c>
      <c r="H95">
        <v>13.01</v>
      </c>
      <c r="I95" s="158"/>
      <c r="J95">
        <f>Cálculo!G943</f>
        <v>5.6555</v>
      </c>
      <c r="K95">
        <f>Cálculo!H943</f>
        <v>18.924099999999999</v>
      </c>
    </row>
    <row r="96" spans="1:11">
      <c r="A96" t="s">
        <v>105</v>
      </c>
      <c r="B96" t="s">
        <v>106</v>
      </c>
      <c r="D96" t="s">
        <v>107</v>
      </c>
      <c r="E96" t="s">
        <v>77</v>
      </c>
      <c r="F96" t="s">
        <v>95</v>
      </c>
      <c r="G96" t="s">
        <v>108</v>
      </c>
      <c r="H96">
        <v>0</v>
      </c>
      <c r="I96">
        <v>10</v>
      </c>
      <c r="J96">
        <f>Cálculo!G946</f>
        <v>6.8181000000000003</v>
      </c>
      <c r="K96">
        <f>Cálculo!H946</f>
        <v>63.410800000000002</v>
      </c>
    </row>
    <row r="97" spans="1:11">
      <c r="A97" t="s">
        <v>105</v>
      </c>
      <c r="B97" t="s">
        <v>106</v>
      </c>
      <c r="D97" t="s">
        <v>107</v>
      </c>
      <c r="E97" t="s">
        <v>77</v>
      </c>
      <c r="F97" t="s">
        <v>95</v>
      </c>
      <c r="G97" t="s">
        <v>108</v>
      </c>
      <c r="H97">
        <v>10.01</v>
      </c>
      <c r="I97">
        <v>20</v>
      </c>
      <c r="J97">
        <f>Cálculo!G947</f>
        <v>6.7716000000000003</v>
      </c>
      <c r="K97">
        <f>Cálculo!H947</f>
        <v>63.410800000000002</v>
      </c>
    </row>
    <row r="98" spans="1:11">
      <c r="A98" t="s">
        <v>105</v>
      </c>
      <c r="B98" t="s">
        <v>106</v>
      </c>
      <c r="D98" t="s">
        <v>107</v>
      </c>
      <c r="E98" t="s">
        <v>77</v>
      </c>
      <c r="F98" t="s">
        <v>95</v>
      </c>
      <c r="G98" t="s">
        <v>108</v>
      </c>
      <c r="H98">
        <v>20.010000000000002</v>
      </c>
      <c r="I98">
        <v>40</v>
      </c>
      <c r="J98">
        <f>Cálculo!G948</f>
        <v>6.6573000000000002</v>
      </c>
      <c r="K98">
        <f>Cálculo!H948</f>
        <v>63.410800000000002</v>
      </c>
    </row>
    <row r="99" spans="1:11">
      <c r="A99" t="s">
        <v>105</v>
      </c>
      <c r="B99" t="s">
        <v>106</v>
      </c>
      <c r="D99" t="s">
        <v>107</v>
      </c>
      <c r="E99" t="s">
        <v>77</v>
      </c>
      <c r="F99" t="s">
        <v>95</v>
      </c>
      <c r="G99" t="s">
        <v>108</v>
      </c>
      <c r="H99">
        <v>40.01</v>
      </c>
      <c r="I99">
        <v>80</v>
      </c>
      <c r="J99">
        <f>Cálculo!G949</f>
        <v>6.4726999999999997</v>
      </c>
      <c r="K99">
        <f>Cálculo!H949</f>
        <v>63.410800000000002</v>
      </c>
    </row>
    <row r="100" spans="1:11">
      <c r="A100" t="s">
        <v>105</v>
      </c>
      <c r="B100" t="s">
        <v>106</v>
      </c>
      <c r="D100" t="s">
        <v>107</v>
      </c>
      <c r="E100" t="s">
        <v>77</v>
      </c>
      <c r="F100" t="s">
        <v>95</v>
      </c>
      <c r="G100" t="s">
        <v>108</v>
      </c>
      <c r="H100">
        <v>80.010000000000005</v>
      </c>
      <c r="I100">
        <v>160</v>
      </c>
      <c r="J100">
        <f>Cálculo!G950</f>
        <v>6.0342000000000002</v>
      </c>
      <c r="K100">
        <f>Cálculo!H950</f>
        <v>190.21950000000001</v>
      </c>
    </row>
    <row r="101" spans="1:11">
      <c r="A101" t="s">
        <v>105</v>
      </c>
      <c r="B101" t="s">
        <v>106</v>
      </c>
      <c r="D101" t="s">
        <v>107</v>
      </c>
      <c r="E101" t="s">
        <v>77</v>
      </c>
      <c r="F101" t="s">
        <v>95</v>
      </c>
      <c r="G101" t="s">
        <v>108</v>
      </c>
      <c r="H101">
        <v>160.01</v>
      </c>
      <c r="I101">
        <v>320</v>
      </c>
      <c r="J101">
        <f>Cálculo!G951</f>
        <v>5.4105999999999996</v>
      </c>
      <c r="K101">
        <f>Cálculo!H951</f>
        <v>190.21950000000001</v>
      </c>
    </row>
    <row r="102" spans="1:11">
      <c r="A102" t="s">
        <v>105</v>
      </c>
      <c r="B102" t="s">
        <v>106</v>
      </c>
      <c r="D102" t="s">
        <v>107</v>
      </c>
      <c r="E102" t="s">
        <v>77</v>
      </c>
      <c r="F102" t="s">
        <v>95</v>
      </c>
      <c r="G102" t="s">
        <v>108</v>
      </c>
      <c r="H102">
        <v>320.01</v>
      </c>
      <c r="I102">
        <v>640</v>
      </c>
      <c r="J102">
        <f>Cálculo!G952</f>
        <v>4.8604000000000003</v>
      </c>
      <c r="K102">
        <f>Cálculo!H952</f>
        <v>190.21950000000001</v>
      </c>
    </row>
    <row r="103" spans="1:11">
      <c r="A103" t="s">
        <v>105</v>
      </c>
      <c r="B103" t="s">
        <v>106</v>
      </c>
      <c r="D103" t="s">
        <v>107</v>
      </c>
      <c r="E103" t="s">
        <v>77</v>
      </c>
      <c r="F103" t="s">
        <v>95</v>
      </c>
      <c r="G103" t="s">
        <v>108</v>
      </c>
      <c r="H103">
        <v>640.01</v>
      </c>
      <c r="I103">
        <v>1280</v>
      </c>
      <c r="J103">
        <f>Cálculo!G953</f>
        <v>4.3865999999999996</v>
      </c>
      <c r="K103">
        <f>Cálculo!H953</f>
        <v>190.21950000000001</v>
      </c>
    </row>
    <row r="104" spans="1:11">
      <c r="A104" t="s">
        <v>105</v>
      </c>
      <c r="B104" t="s">
        <v>106</v>
      </c>
      <c r="D104" t="s">
        <v>107</v>
      </c>
      <c r="E104" t="s">
        <v>77</v>
      </c>
      <c r="F104" t="s">
        <v>95</v>
      </c>
      <c r="G104" t="s">
        <v>108</v>
      </c>
      <c r="H104">
        <v>1280.01</v>
      </c>
      <c r="J104">
        <f>Cálculo!G954</f>
        <v>4.1210000000000004</v>
      </c>
      <c r="K104">
        <f>Cálculo!H954</f>
        <v>190.21950000000001</v>
      </c>
    </row>
    <row r="105" spans="1:11">
      <c r="A105" t="s">
        <v>105</v>
      </c>
      <c r="B105" t="s">
        <v>106</v>
      </c>
      <c r="D105" t="s">
        <v>107</v>
      </c>
      <c r="E105" t="s">
        <v>77</v>
      </c>
      <c r="F105" t="s">
        <v>96</v>
      </c>
      <c r="G105" t="s">
        <v>108</v>
      </c>
      <c r="H105">
        <v>0</v>
      </c>
      <c r="I105">
        <v>500</v>
      </c>
      <c r="J105">
        <f>Cálculo!G957</f>
        <v>4.5274999999999999</v>
      </c>
    </row>
    <row r="106" spans="1:11">
      <c r="A106" t="s">
        <v>105</v>
      </c>
      <c r="B106" t="s">
        <v>106</v>
      </c>
      <c r="D106" t="s">
        <v>107</v>
      </c>
      <c r="E106" t="s">
        <v>77</v>
      </c>
      <c r="F106" t="s">
        <v>96</v>
      </c>
      <c r="G106" t="s">
        <v>108</v>
      </c>
      <c r="H106">
        <v>500.01</v>
      </c>
      <c r="I106">
        <v>1000</v>
      </c>
      <c r="J106">
        <f>Cálculo!G958</f>
        <v>4.2218999999999998</v>
      </c>
    </row>
    <row r="107" spans="1:11">
      <c r="A107" t="s">
        <v>105</v>
      </c>
      <c r="B107" t="s">
        <v>106</v>
      </c>
      <c r="D107" t="s">
        <v>107</v>
      </c>
      <c r="E107" t="s">
        <v>77</v>
      </c>
      <c r="F107" t="s">
        <v>96</v>
      </c>
      <c r="G107" t="s">
        <v>108</v>
      </c>
      <c r="H107">
        <v>1000.01</v>
      </c>
      <c r="I107">
        <v>2000</v>
      </c>
      <c r="J107">
        <f>Cálculo!G959</f>
        <v>4.1615000000000002</v>
      </c>
    </row>
    <row r="108" spans="1:11">
      <c r="A108" t="s">
        <v>105</v>
      </c>
      <c r="B108" t="s">
        <v>106</v>
      </c>
      <c r="D108" t="s">
        <v>107</v>
      </c>
      <c r="E108" t="s">
        <v>77</v>
      </c>
      <c r="F108" t="s">
        <v>96</v>
      </c>
      <c r="G108" t="s">
        <v>108</v>
      </c>
      <c r="H108">
        <v>2000.01</v>
      </c>
      <c r="I108">
        <v>4000</v>
      </c>
      <c r="J108">
        <f>Cálculo!G960</f>
        <v>4.1479999999999997</v>
      </c>
    </row>
    <row r="109" spans="1:11">
      <c r="A109" t="s">
        <v>105</v>
      </c>
      <c r="B109" t="s">
        <v>106</v>
      </c>
      <c r="D109" t="s">
        <v>107</v>
      </c>
      <c r="E109" t="s">
        <v>77</v>
      </c>
      <c r="F109" t="s">
        <v>96</v>
      </c>
      <c r="G109" t="s">
        <v>108</v>
      </c>
      <c r="H109">
        <v>4000.01</v>
      </c>
      <c r="I109">
        <v>8000</v>
      </c>
      <c r="J109">
        <f>Cálculo!G961</f>
        <v>4.1086</v>
      </c>
    </row>
    <row r="110" spans="1:11">
      <c r="A110" t="s">
        <v>105</v>
      </c>
      <c r="B110" t="s">
        <v>106</v>
      </c>
      <c r="D110" t="s">
        <v>107</v>
      </c>
      <c r="E110" t="s">
        <v>77</v>
      </c>
      <c r="F110" t="s">
        <v>96</v>
      </c>
      <c r="G110" t="s">
        <v>108</v>
      </c>
      <c r="H110">
        <v>8000.01</v>
      </c>
      <c r="I110">
        <v>16000</v>
      </c>
      <c r="J110">
        <f>Cálculo!G962</f>
        <v>4.0949999999999998</v>
      </c>
    </row>
    <row r="111" spans="1:11">
      <c r="A111" t="s">
        <v>105</v>
      </c>
      <c r="B111" t="s">
        <v>106</v>
      </c>
      <c r="D111" t="s">
        <v>107</v>
      </c>
      <c r="E111" t="s">
        <v>77</v>
      </c>
      <c r="F111" t="s">
        <v>96</v>
      </c>
      <c r="G111" t="s">
        <v>108</v>
      </c>
      <c r="H111">
        <v>16000.01</v>
      </c>
      <c r="I111">
        <v>32000</v>
      </c>
      <c r="J111">
        <f>Cálculo!G963</f>
        <v>4.0738000000000003</v>
      </c>
    </row>
    <row r="112" spans="1:11">
      <c r="A112" t="s">
        <v>105</v>
      </c>
      <c r="B112" t="s">
        <v>106</v>
      </c>
      <c r="D112" t="s">
        <v>107</v>
      </c>
      <c r="E112" t="s">
        <v>77</v>
      </c>
      <c r="F112" t="s">
        <v>96</v>
      </c>
      <c r="G112" t="s">
        <v>108</v>
      </c>
      <c r="H112">
        <v>32000.01</v>
      </c>
      <c r="I112">
        <v>64000</v>
      </c>
      <c r="J112">
        <f>Cálculo!G964</f>
        <v>4.0580999999999996</v>
      </c>
    </row>
    <row r="113" spans="1:12">
      <c r="A113" t="s">
        <v>105</v>
      </c>
      <c r="B113" t="s">
        <v>106</v>
      </c>
      <c r="D113" t="s">
        <v>107</v>
      </c>
      <c r="E113" t="s">
        <v>77</v>
      </c>
      <c r="F113" t="s">
        <v>96</v>
      </c>
      <c r="G113" t="s">
        <v>108</v>
      </c>
      <c r="H113">
        <v>64000.01</v>
      </c>
      <c r="J113">
        <f>Cálculo!G965</f>
        <v>3.2854000000000001</v>
      </c>
    </row>
    <row r="114" spans="1:12">
      <c r="A114" t="s">
        <v>105</v>
      </c>
      <c r="B114" t="s">
        <v>106</v>
      </c>
      <c r="D114" t="s">
        <v>107</v>
      </c>
      <c r="E114" t="s">
        <v>77</v>
      </c>
      <c r="F114" t="s">
        <v>97</v>
      </c>
      <c r="G114" t="s">
        <v>98</v>
      </c>
      <c r="J114">
        <f>Cálculo!G968</f>
        <v>3.7845</v>
      </c>
    </row>
    <row r="115" spans="1:12">
      <c r="A115" t="s">
        <v>109</v>
      </c>
      <c r="B115" t="s">
        <v>110</v>
      </c>
      <c r="D115" t="s">
        <v>111</v>
      </c>
      <c r="E115" t="s">
        <v>64</v>
      </c>
      <c r="F115" t="s">
        <v>93</v>
      </c>
      <c r="G115" t="s">
        <v>98</v>
      </c>
      <c r="J115">
        <f>Cálculo!G251</f>
        <v>7.1505000000000001</v>
      </c>
    </row>
    <row r="116" spans="1:12">
      <c r="A116" t="s">
        <v>109</v>
      </c>
      <c r="B116" t="s">
        <v>110</v>
      </c>
      <c r="D116" t="s">
        <v>111</v>
      </c>
      <c r="E116" t="s">
        <v>64</v>
      </c>
      <c r="F116" t="s">
        <v>95</v>
      </c>
      <c r="G116" t="s">
        <v>94</v>
      </c>
      <c r="H116">
        <v>0</v>
      </c>
      <c r="I116">
        <v>150</v>
      </c>
      <c r="J116">
        <f>Cálculo!G254</f>
        <v>8.6441999999999997</v>
      </c>
      <c r="L116" t="s">
        <v>112</v>
      </c>
    </row>
    <row r="117" spans="1:12">
      <c r="A117" t="s">
        <v>109</v>
      </c>
      <c r="B117" t="s">
        <v>110</v>
      </c>
      <c r="D117" t="s">
        <v>111</v>
      </c>
      <c r="E117" t="s">
        <v>64</v>
      </c>
      <c r="F117" t="s">
        <v>95</v>
      </c>
      <c r="G117" t="s">
        <v>94</v>
      </c>
      <c r="H117">
        <v>150.01</v>
      </c>
      <c r="I117">
        <v>300</v>
      </c>
      <c r="J117">
        <f>Cálculo!G255</f>
        <v>6.4223999999999997</v>
      </c>
      <c r="L117" t="s">
        <v>112</v>
      </c>
    </row>
    <row r="118" spans="1:12">
      <c r="A118" t="s">
        <v>109</v>
      </c>
      <c r="B118" t="s">
        <v>110</v>
      </c>
      <c r="D118" t="s">
        <v>111</v>
      </c>
      <c r="E118" t="s">
        <v>64</v>
      </c>
      <c r="F118" t="s">
        <v>95</v>
      </c>
      <c r="G118" t="s">
        <v>94</v>
      </c>
      <c r="H118">
        <v>300.01</v>
      </c>
      <c r="I118">
        <v>2100</v>
      </c>
      <c r="J118">
        <f>Cálculo!G256</f>
        <v>6.2445000000000004</v>
      </c>
      <c r="L118" t="s">
        <v>112</v>
      </c>
    </row>
    <row r="119" spans="1:12">
      <c r="A119" t="s">
        <v>109</v>
      </c>
      <c r="B119" t="s">
        <v>110</v>
      </c>
      <c r="D119" t="s">
        <v>111</v>
      </c>
      <c r="E119" t="s">
        <v>64</v>
      </c>
      <c r="F119" t="s">
        <v>95</v>
      </c>
      <c r="G119" t="s">
        <v>94</v>
      </c>
      <c r="H119">
        <v>2100.0100000000002</v>
      </c>
      <c r="J119">
        <f>Cálculo!G257</f>
        <v>4.3943000000000003</v>
      </c>
      <c r="L119" t="s">
        <v>112</v>
      </c>
    </row>
    <row r="120" spans="1:12">
      <c r="A120" t="s">
        <v>109</v>
      </c>
      <c r="B120" t="s">
        <v>110</v>
      </c>
      <c r="D120" t="s">
        <v>111</v>
      </c>
      <c r="E120" t="s">
        <v>64</v>
      </c>
      <c r="F120" t="s">
        <v>96</v>
      </c>
      <c r="G120" t="s">
        <v>108</v>
      </c>
      <c r="H120">
        <v>0</v>
      </c>
      <c r="I120">
        <v>5</v>
      </c>
      <c r="J120">
        <f>Cálculo!G268</f>
        <v>8.2403999999999993</v>
      </c>
      <c r="L120" t="s">
        <v>113</v>
      </c>
    </row>
    <row r="121" spans="1:12">
      <c r="A121" t="s">
        <v>109</v>
      </c>
      <c r="B121" t="s">
        <v>110</v>
      </c>
      <c r="D121" t="s">
        <v>111</v>
      </c>
      <c r="E121" t="s">
        <v>64</v>
      </c>
      <c r="F121" t="s">
        <v>96</v>
      </c>
      <c r="G121" t="s">
        <v>108</v>
      </c>
      <c r="H121">
        <v>5.01</v>
      </c>
      <c r="I121">
        <v>10</v>
      </c>
      <c r="J121">
        <f>Cálculo!G269</f>
        <v>6.0881999999999996</v>
      </c>
      <c r="L121" t="s">
        <v>113</v>
      </c>
    </row>
    <row r="122" spans="1:12">
      <c r="A122" t="s">
        <v>109</v>
      </c>
      <c r="B122" t="s">
        <v>110</v>
      </c>
      <c r="D122" t="s">
        <v>111</v>
      </c>
      <c r="E122" t="s">
        <v>64</v>
      </c>
      <c r="F122" t="s">
        <v>96</v>
      </c>
      <c r="G122" t="s">
        <v>108</v>
      </c>
      <c r="H122">
        <v>10.01</v>
      </c>
      <c r="I122">
        <v>70</v>
      </c>
      <c r="J122">
        <f>Cálculo!G270</f>
        <v>5.9142000000000001</v>
      </c>
      <c r="L122" t="s">
        <v>113</v>
      </c>
    </row>
    <row r="123" spans="1:12">
      <c r="A123" t="s">
        <v>109</v>
      </c>
      <c r="B123" t="s">
        <v>110</v>
      </c>
      <c r="D123" t="s">
        <v>111</v>
      </c>
      <c r="E123" t="s">
        <v>64</v>
      </c>
      <c r="F123" t="s">
        <v>96</v>
      </c>
      <c r="G123" t="s">
        <v>108</v>
      </c>
      <c r="H123">
        <v>70.010000000000005</v>
      </c>
      <c r="I123">
        <v>1000</v>
      </c>
      <c r="J123">
        <f>Cálculo!G271</f>
        <v>3.9308999999999998</v>
      </c>
      <c r="L123" t="s">
        <v>113</v>
      </c>
    </row>
    <row r="124" spans="1:12">
      <c r="A124" t="s">
        <v>109</v>
      </c>
      <c r="B124" t="s">
        <v>110</v>
      </c>
      <c r="D124" t="s">
        <v>111</v>
      </c>
      <c r="E124" t="s">
        <v>64</v>
      </c>
      <c r="F124" t="s">
        <v>96</v>
      </c>
      <c r="G124" t="s">
        <v>108</v>
      </c>
      <c r="H124">
        <v>1000.01</v>
      </c>
      <c r="I124">
        <v>5000</v>
      </c>
      <c r="J124">
        <f>Cálculo!G272</f>
        <v>3.8090000000000002</v>
      </c>
      <c r="L124" t="s">
        <v>113</v>
      </c>
    </row>
    <row r="125" spans="1:12">
      <c r="A125" t="s">
        <v>109</v>
      </c>
      <c r="B125" t="s">
        <v>110</v>
      </c>
      <c r="D125" t="s">
        <v>111</v>
      </c>
      <c r="E125" t="s">
        <v>64</v>
      </c>
      <c r="F125" t="s">
        <v>96</v>
      </c>
      <c r="G125" t="s">
        <v>108</v>
      </c>
      <c r="H125">
        <v>5000.01</v>
      </c>
      <c r="I125">
        <v>10000</v>
      </c>
      <c r="J125">
        <f>Cálculo!G273</f>
        <v>3.6758999999999999</v>
      </c>
      <c r="L125" t="s">
        <v>113</v>
      </c>
    </row>
    <row r="126" spans="1:12">
      <c r="A126" t="s">
        <v>109</v>
      </c>
      <c r="B126" t="s">
        <v>110</v>
      </c>
      <c r="D126" t="s">
        <v>111</v>
      </c>
      <c r="E126" t="s">
        <v>64</v>
      </c>
      <c r="F126" t="s">
        <v>96</v>
      </c>
      <c r="G126" t="s">
        <v>108</v>
      </c>
      <c r="H126">
        <v>10000.01</v>
      </c>
      <c r="I126">
        <v>25000</v>
      </c>
      <c r="J126">
        <f>Cálculo!G274</f>
        <v>3.5867</v>
      </c>
      <c r="L126" t="s">
        <v>113</v>
      </c>
    </row>
    <row r="127" spans="1:12">
      <c r="A127" t="s">
        <v>109</v>
      </c>
      <c r="B127" t="s">
        <v>110</v>
      </c>
      <c r="D127" t="s">
        <v>111</v>
      </c>
      <c r="E127" t="s">
        <v>64</v>
      </c>
      <c r="F127" t="s">
        <v>96</v>
      </c>
      <c r="G127" t="s">
        <v>108</v>
      </c>
      <c r="H127">
        <v>25000.01</v>
      </c>
      <c r="I127">
        <v>50000</v>
      </c>
      <c r="J127">
        <f>Cálculo!G275</f>
        <v>3.524</v>
      </c>
      <c r="L127" t="s">
        <v>113</v>
      </c>
    </row>
    <row r="128" spans="1:12">
      <c r="A128" t="s">
        <v>109</v>
      </c>
      <c r="B128" t="s">
        <v>110</v>
      </c>
      <c r="D128" t="s">
        <v>111</v>
      </c>
      <c r="E128" t="s">
        <v>64</v>
      </c>
      <c r="F128" t="s">
        <v>96</v>
      </c>
      <c r="G128" t="s">
        <v>108</v>
      </c>
      <c r="H128">
        <v>50000.01</v>
      </c>
      <c r="I128">
        <v>100000</v>
      </c>
      <c r="J128">
        <f>Cálculo!G276</f>
        <v>3.4573</v>
      </c>
      <c r="L128" t="s">
        <v>113</v>
      </c>
    </row>
    <row r="129" spans="1:12">
      <c r="A129" t="s">
        <v>109</v>
      </c>
      <c r="B129" t="s">
        <v>110</v>
      </c>
      <c r="D129" t="s">
        <v>111</v>
      </c>
      <c r="E129" t="s">
        <v>64</v>
      </c>
      <c r="F129" t="s">
        <v>96</v>
      </c>
      <c r="G129" t="s">
        <v>108</v>
      </c>
      <c r="H129">
        <v>100000.01</v>
      </c>
      <c r="I129">
        <v>150000</v>
      </c>
      <c r="J129">
        <f>Cálculo!G277</f>
        <v>3.2703000000000002</v>
      </c>
      <c r="L129" t="s">
        <v>113</v>
      </c>
    </row>
    <row r="130" spans="1:12">
      <c r="A130" t="s">
        <v>109</v>
      </c>
      <c r="B130" t="s">
        <v>110</v>
      </c>
      <c r="D130" t="s">
        <v>111</v>
      </c>
      <c r="E130" t="s">
        <v>64</v>
      </c>
      <c r="F130" t="s">
        <v>96</v>
      </c>
      <c r="G130" t="s">
        <v>108</v>
      </c>
      <c r="H130">
        <v>150000.01</v>
      </c>
      <c r="I130">
        <v>200000</v>
      </c>
      <c r="J130">
        <f>Cálculo!G278</f>
        <v>3.2471999999999999</v>
      </c>
      <c r="L130" t="s">
        <v>113</v>
      </c>
    </row>
    <row r="131" spans="1:12">
      <c r="A131" t="s">
        <v>109</v>
      </c>
      <c r="B131" t="s">
        <v>110</v>
      </c>
      <c r="D131" t="s">
        <v>111</v>
      </c>
      <c r="E131" t="s">
        <v>64</v>
      </c>
      <c r="F131" t="s">
        <v>96</v>
      </c>
      <c r="G131" t="s">
        <v>108</v>
      </c>
      <c r="H131">
        <v>200000.01</v>
      </c>
      <c r="J131">
        <f>Cálculo!G279</f>
        <v>3.2282999999999999</v>
      </c>
      <c r="L131" t="s">
        <v>113</v>
      </c>
    </row>
    <row r="132" spans="1:12">
      <c r="A132" t="s">
        <v>109</v>
      </c>
      <c r="B132" t="s">
        <v>110</v>
      </c>
      <c r="D132" t="s">
        <v>111</v>
      </c>
      <c r="E132" t="s">
        <v>64</v>
      </c>
      <c r="F132" t="s">
        <v>97</v>
      </c>
      <c r="G132" t="s">
        <v>98</v>
      </c>
      <c r="J132">
        <f>Cálculo!G314</f>
        <v>3.4813999999999998</v>
      </c>
    </row>
    <row r="133" spans="1:12">
      <c r="A133" t="s">
        <v>114</v>
      </c>
      <c r="B133" t="s">
        <v>115</v>
      </c>
      <c r="D133" t="s">
        <v>116</v>
      </c>
      <c r="E133" t="s">
        <v>65</v>
      </c>
      <c r="F133" t="s">
        <v>93</v>
      </c>
      <c r="G133" t="s">
        <v>94</v>
      </c>
      <c r="H133">
        <v>0</v>
      </c>
      <c r="I133">
        <v>300</v>
      </c>
      <c r="J133">
        <f>Cálculo!G320</f>
        <v>7.1623000000000001</v>
      </c>
      <c r="K133">
        <f>Cálculo!H320</f>
        <v>0</v>
      </c>
    </row>
    <row r="134" spans="1:12">
      <c r="A134" t="s">
        <v>114</v>
      </c>
      <c r="B134" t="s">
        <v>115</v>
      </c>
      <c r="D134" t="s">
        <v>116</v>
      </c>
      <c r="E134" t="s">
        <v>65</v>
      </c>
      <c r="F134" t="s">
        <v>93</v>
      </c>
      <c r="G134" t="s">
        <v>94</v>
      </c>
      <c r="H134">
        <v>300.01</v>
      </c>
      <c r="I134">
        <v>1500</v>
      </c>
      <c r="J134">
        <f>Cálculo!G321</f>
        <v>6.0361000000000002</v>
      </c>
      <c r="K134">
        <f>Cálculo!H321</f>
        <v>337.85</v>
      </c>
    </row>
    <row r="135" spans="1:12">
      <c r="A135" t="s">
        <v>114</v>
      </c>
      <c r="B135" t="s">
        <v>115</v>
      </c>
      <c r="D135" t="s">
        <v>116</v>
      </c>
      <c r="E135" t="s">
        <v>65</v>
      </c>
      <c r="F135" t="s">
        <v>93</v>
      </c>
      <c r="G135" t="s">
        <v>94</v>
      </c>
      <c r="H135">
        <v>1500.01</v>
      </c>
      <c r="J135">
        <f>Cálculo!G322</f>
        <v>5.4263000000000003</v>
      </c>
      <c r="K135">
        <f>Cálculo!H322</f>
        <v>1252.57</v>
      </c>
    </row>
    <row r="136" spans="1:12">
      <c r="A136" t="s">
        <v>114</v>
      </c>
      <c r="B136" t="s">
        <v>115</v>
      </c>
      <c r="D136" t="s">
        <v>116</v>
      </c>
      <c r="E136" t="s">
        <v>65</v>
      </c>
      <c r="F136" t="s">
        <v>95</v>
      </c>
      <c r="G136" t="s">
        <v>94</v>
      </c>
      <c r="H136">
        <v>0</v>
      </c>
      <c r="I136">
        <v>200</v>
      </c>
      <c r="J136">
        <f>Cálculo!G325</f>
        <v>5.9737999999999998</v>
      </c>
      <c r="K136">
        <f>Cálculo!H325</f>
        <v>106.72</v>
      </c>
    </row>
    <row r="137" spans="1:12">
      <c r="A137" t="s">
        <v>114</v>
      </c>
      <c r="B137" t="s">
        <v>115</v>
      </c>
      <c r="D137" t="s">
        <v>116</v>
      </c>
      <c r="E137" t="s">
        <v>65</v>
      </c>
      <c r="F137" t="s">
        <v>95</v>
      </c>
      <c r="G137" t="s">
        <v>94</v>
      </c>
      <c r="H137">
        <v>200.01</v>
      </c>
      <c r="I137">
        <v>1500</v>
      </c>
      <c r="J137">
        <f>Cálculo!G326</f>
        <v>5.8258000000000001</v>
      </c>
      <c r="K137">
        <f>Cálculo!H326</f>
        <v>136.33000000000001</v>
      </c>
    </row>
    <row r="138" spans="1:12">
      <c r="A138" t="s">
        <v>114</v>
      </c>
      <c r="B138" t="s">
        <v>115</v>
      </c>
      <c r="D138" t="s">
        <v>116</v>
      </c>
      <c r="E138" t="s">
        <v>65</v>
      </c>
      <c r="F138" t="s">
        <v>95</v>
      </c>
      <c r="G138" t="s">
        <v>94</v>
      </c>
      <c r="H138">
        <v>1500.01</v>
      </c>
      <c r="I138">
        <v>10000</v>
      </c>
      <c r="J138">
        <f>Cálculo!G327</f>
        <v>5.7348999999999997</v>
      </c>
      <c r="K138">
        <f>Cálculo!H327</f>
        <v>272.58999999999997</v>
      </c>
    </row>
    <row r="139" spans="1:12">
      <c r="A139" t="s">
        <v>114</v>
      </c>
      <c r="B139" t="s">
        <v>115</v>
      </c>
      <c r="D139" t="s">
        <v>116</v>
      </c>
      <c r="E139" t="s">
        <v>65</v>
      </c>
      <c r="F139" t="s">
        <v>95</v>
      </c>
      <c r="G139" t="s">
        <v>94</v>
      </c>
      <c r="H139">
        <v>10000.01</v>
      </c>
      <c r="J139">
        <f>Cálculo!G328</f>
        <v>4.6234000000000002</v>
      </c>
      <c r="K139">
        <f>Cálculo!H328</f>
        <v>11387.89</v>
      </c>
    </row>
    <row r="140" spans="1:12">
      <c r="A140" t="s">
        <v>114</v>
      </c>
      <c r="B140" t="s">
        <v>115</v>
      </c>
      <c r="D140" t="s">
        <v>116</v>
      </c>
      <c r="E140" t="s">
        <v>65</v>
      </c>
      <c r="F140" t="s">
        <v>96</v>
      </c>
      <c r="G140" t="s">
        <v>108</v>
      </c>
      <c r="H140">
        <v>0</v>
      </c>
      <c r="I140">
        <v>500</v>
      </c>
      <c r="J140">
        <f>Cálculo!L331</f>
        <v>4.8267936507936504</v>
      </c>
      <c r="L140" t="s">
        <v>117</v>
      </c>
    </row>
    <row r="141" spans="1:12">
      <c r="A141" t="s">
        <v>114</v>
      </c>
      <c r="B141" t="s">
        <v>115</v>
      </c>
      <c r="D141" t="s">
        <v>116</v>
      </c>
      <c r="E141" t="s">
        <v>65</v>
      </c>
      <c r="F141" t="s">
        <v>96</v>
      </c>
      <c r="G141" t="s">
        <v>108</v>
      </c>
      <c r="H141">
        <v>500.01</v>
      </c>
      <c r="I141">
        <v>1000</v>
      </c>
      <c r="J141">
        <f>Cálculo!L332</f>
        <v>4.1818412698412697</v>
      </c>
      <c r="L141" t="s">
        <v>117</v>
      </c>
    </row>
    <row r="142" spans="1:12">
      <c r="A142" t="s">
        <v>114</v>
      </c>
      <c r="B142" t="s">
        <v>115</v>
      </c>
      <c r="D142" t="s">
        <v>116</v>
      </c>
      <c r="E142" t="s">
        <v>65</v>
      </c>
      <c r="F142" t="s">
        <v>96</v>
      </c>
      <c r="G142" t="s">
        <v>108</v>
      </c>
      <c r="H142">
        <v>1000.01</v>
      </c>
      <c r="I142">
        <v>5000</v>
      </c>
      <c r="J142">
        <f>Cálculo!L333</f>
        <v>4.0926984126984127</v>
      </c>
      <c r="L142" t="s">
        <v>117</v>
      </c>
    </row>
    <row r="143" spans="1:12">
      <c r="A143" t="s">
        <v>114</v>
      </c>
      <c r="B143" t="s">
        <v>115</v>
      </c>
      <c r="D143" t="s">
        <v>116</v>
      </c>
      <c r="E143" t="s">
        <v>65</v>
      </c>
      <c r="F143" t="s">
        <v>96</v>
      </c>
      <c r="G143" t="s">
        <v>108</v>
      </c>
      <c r="H143">
        <v>5000.01</v>
      </c>
      <c r="I143">
        <v>10000</v>
      </c>
      <c r="J143">
        <f>Cálculo!L334</f>
        <v>3.9467936507936505</v>
      </c>
      <c r="L143" t="s">
        <v>117</v>
      </c>
    </row>
    <row r="144" spans="1:12">
      <c r="A144" t="s">
        <v>114</v>
      </c>
      <c r="B144" t="s">
        <v>115</v>
      </c>
      <c r="D144" t="s">
        <v>116</v>
      </c>
      <c r="E144" t="s">
        <v>65</v>
      </c>
      <c r="F144" t="s">
        <v>96</v>
      </c>
      <c r="G144" t="s">
        <v>108</v>
      </c>
      <c r="H144">
        <v>10000.01</v>
      </c>
      <c r="I144">
        <v>15000</v>
      </c>
      <c r="J144">
        <f>Cálculo!L335</f>
        <v>3.9326984126984126</v>
      </c>
      <c r="L144" t="s">
        <v>117</v>
      </c>
    </row>
    <row r="145" spans="1:12">
      <c r="A145" t="s">
        <v>114</v>
      </c>
      <c r="B145" t="s">
        <v>115</v>
      </c>
      <c r="D145" t="s">
        <v>116</v>
      </c>
      <c r="E145" t="s">
        <v>65</v>
      </c>
      <c r="F145" t="s">
        <v>96</v>
      </c>
      <c r="G145" t="s">
        <v>108</v>
      </c>
      <c r="H145">
        <v>15000.01</v>
      </c>
      <c r="I145">
        <v>25000</v>
      </c>
      <c r="J145">
        <f>Cálculo!L336</f>
        <v>3.8359365079365078</v>
      </c>
      <c r="L145" t="s">
        <v>117</v>
      </c>
    </row>
    <row r="146" spans="1:12">
      <c r="A146" t="s">
        <v>114</v>
      </c>
      <c r="B146" t="s">
        <v>115</v>
      </c>
      <c r="D146" t="s">
        <v>116</v>
      </c>
      <c r="E146" t="s">
        <v>65</v>
      </c>
      <c r="F146" t="s">
        <v>96</v>
      </c>
      <c r="G146" t="s">
        <v>108</v>
      </c>
      <c r="H146">
        <v>25000.01</v>
      </c>
      <c r="I146">
        <v>50000</v>
      </c>
      <c r="J146">
        <f>Cálculo!L337</f>
        <v>3.765968253968254</v>
      </c>
      <c r="L146" t="s">
        <v>117</v>
      </c>
    </row>
    <row r="147" spans="1:12">
      <c r="A147" t="s">
        <v>114</v>
      </c>
      <c r="B147" t="s">
        <v>115</v>
      </c>
      <c r="D147" t="s">
        <v>116</v>
      </c>
      <c r="E147" t="s">
        <v>65</v>
      </c>
      <c r="F147" t="s">
        <v>96</v>
      </c>
      <c r="G147" t="s">
        <v>108</v>
      </c>
      <c r="H147">
        <v>50000.01</v>
      </c>
      <c r="I147">
        <v>100000</v>
      </c>
      <c r="J147">
        <f>Cálculo!L338</f>
        <v>3.666666666666667</v>
      </c>
      <c r="L147" t="s">
        <v>117</v>
      </c>
    </row>
    <row r="148" spans="1:12">
      <c r="A148" t="s">
        <v>114</v>
      </c>
      <c r="B148" t="s">
        <v>115</v>
      </c>
      <c r="D148" t="s">
        <v>116</v>
      </c>
      <c r="E148" t="s">
        <v>65</v>
      </c>
      <c r="F148" t="s">
        <v>96</v>
      </c>
      <c r="G148" t="s">
        <v>108</v>
      </c>
      <c r="H148">
        <v>100000.01</v>
      </c>
      <c r="I148">
        <v>200000</v>
      </c>
      <c r="J148">
        <f>Cálculo!L339</f>
        <v>3.5153015873015874</v>
      </c>
      <c r="L148" t="s">
        <v>117</v>
      </c>
    </row>
    <row r="149" spans="1:12">
      <c r="A149" t="s">
        <v>114</v>
      </c>
      <c r="B149" t="s">
        <v>115</v>
      </c>
      <c r="D149" t="s">
        <v>116</v>
      </c>
      <c r="E149" t="s">
        <v>65</v>
      </c>
      <c r="F149" t="s">
        <v>96</v>
      </c>
      <c r="G149" t="s">
        <v>108</v>
      </c>
      <c r="H149">
        <v>200000.01</v>
      </c>
      <c r="I149">
        <v>300000</v>
      </c>
      <c r="J149">
        <f>Cálculo!L340</f>
        <v>3.4939682539682542</v>
      </c>
      <c r="L149" t="s">
        <v>117</v>
      </c>
    </row>
    <row r="150" spans="1:12">
      <c r="A150" t="s">
        <v>114</v>
      </c>
      <c r="B150" t="s">
        <v>115</v>
      </c>
      <c r="D150" t="s">
        <v>116</v>
      </c>
      <c r="E150" t="s">
        <v>65</v>
      </c>
      <c r="F150" t="s">
        <v>96</v>
      </c>
      <c r="G150" t="s">
        <v>108</v>
      </c>
      <c r="H150">
        <v>300000.01</v>
      </c>
      <c r="I150">
        <v>400000</v>
      </c>
      <c r="J150">
        <f>Cálculo!L341</f>
        <v>3.4650158730158731</v>
      </c>
      <c r="L150" t="s">
        <v>117</v>
      </c>
    </row>
    <row r="151" spans="1:12">
      <c r="A151" t="s">
        <v>114</v>
      </c>
      <c r="B151" t="s">
        <v>115</v>
      </c>
      <c r="D151" t="s">
        <v>116</v>
      </c>
      <c r="E151" t="s">
        <v>65</v>
      </c>
      <c r="F151" t="s">
        <v>96</v>
      </c>
      <c r="G151" t="s">
        <v>108</v>
      </c>
      <c r="H151">
        <v>400000.01</v>
      </c>
      <c r="I151">
        <v>500000</v>
      </c>
      <c r="J151">
        <f>Cálculo!L342</f>
        <v>3.4516825396825399</v>
      </c>
      <c r="L151" t="s">
        <v>117</v>
      </c>
    </row>
    <row r="152" spans="1:12">
      <c r="A152" t="s">
        <v>114</v>
      </c>
      <c r="B152" t="s">
        <v>115</v>
      </c>
      <c r="D152" t="s">
        <v>116</v>
      </c>
      <c r="E152" t="s">
        <v>65</v>
      </c>
      <c r="F152" t="s">
        <v>97</v>
      </c>
      <c r="G152" t="s">
        <v>98</v>
      </c>
      <c r="J152">
        <f>Cálculo!L345</f>
        <v>3.5908571428571427</v>
      </c>
      <c r="L152" t="s">
        <v>117</v>
      </c>
    </row>
    <row r="153" spans="1:12">
      <c r="A153" t="s">
        <v>118</v>
      </c>
      <c r="B153" t="s">
        <v>119</v>
      </c>
      <c r="D153" t="s">
        <v>120</v>
      </c>
      <c r="E153" t="s">
        <v>66</v>
      </c>
      <c r="F153" t="s">
        <v>93</v>
      </c>
      <c r="G153" t="s">
        <v>94</v>
      </c>
      <c r="H153">
        <v>0</v>
      </c>
      <c r="I153">
        <v>20</v>
      </c>
      <c r="J153">
        <f>Cálculo!G351</f>
        <v>5.5883000000000003</v>
      </c>
      <c r="K153">
        <f>Cálculo!H351</f>
        <v>8.5299999999999994</v>
      </c>
    </row>
    <row r="154" spans="1:12">
      <c r="A154" t="s">
        <v>118</v>
      </c>
      <c r="B154" t="s">
        <v>119</v>
      </c>
      <c r="D154" t="s">
        <v>120</v>
      </c>
      <c r="E154" t="s">
        <v>66</v>
      </c>
      <c r="F154" t="s">
        <v>93</v>
      </c>
      <c r="G154" t="s">
        <v>94</v>
      </c>
      <c r="H154">
        <v>20.010000000000002</v>
      </c>
      <c r="I154">
        <v>100</v>
      </c>
      <c r="J154">
        <f>Cálculo!G352</f>
        <v>4.9976000000000003</v>
      </c>
      <c r="K154">
        <f>Cálculo!H352</f>
        <v>8.5299999999999994</v>
      </c>
    </row>
    <row r="155" spans="1:12">
      <c r="A155" t="s">
        <v>118</v>
      </c>
      <c r="B155" t="s">
        <v>119</v>
      </c>
      <c r="D155" t="s">
        <v>120</v>
      </c>
      <c r="E155" t="s">
        <v>66</v>
      </c>
      <c r="F155" t="s">
        <v>93</v>
      </c>
      <c r="G155" t="s">
        <v>94</v>
      </c>
      <c r="H155">
        <v>100.01</v>
      </c>
      <c r="I155">
        <v>850</v>
      </c>
      <c r="J155">
        <f>Cálculo!G353</f>
        <v>4.7377000000000002</v>
      </c>
      <c r="K155">
        <f>Cálculo!H353</f>
        <v>8.5299999999999994</v>
      </c>
    </row>
    <row r="156" spans="1:12">
      <c r="A156" t="s">
        <v>118</v>
      </c>
      <c r="B156" t="s">
        <v>119</v>
      </c>
      <c r="D156" t="s">
        <v>120</v>
      </c>
      <c r="E156" t="s">
        <v>66</v>
      </c>
      <c r="F156" t="s">
        <v>93</v>
      </c>
      <c r="G156" t="s">
        <v>94</v>
      </c>
      <c r="H156">
        <v>850.01</v>
      </c>
      <c r="I156">
        <v>2500</v>
      </c>
      <c r="J156">
        <f>Cálculo!G354</f>
        <v>4.6242000000000001</v>
      </c>
      <c r="K156">
        <f>Cálculo!H354</f>
        <v>8.5299999999999994</v>
      </c>
    </row>
    <row r="157" spans="1:12">
      <c r="A157" t="s">
        <v>118</v>
      </c>
      <c r="B157" t="s">
        <v>119</v>
      </c>
      <c r="D157" t="s">
        <v>120</v>
      </c>
      <c r="E157" t="s">
        <v>66</v>
      </c>
      <c r="F157" t="s">
        <v>93</v>
      </c>
      <c r="G157" t="s">
        <v>94</v>
      </c>
      <c r="H157">
        <v>2500.0100000000002</v>
      </c>
      <c r="J157">
        <f>Cálculo!G355</f>
        <v>4.5411999999999999</v>
      </c>
      <c r="K157">
        <f>Cálculo!H355</f>
        <v>8.5299999999999994</v>
      </c>
    </row>
    <row r="158" spans="1:12">
      <c r="A158" t="s">
        <v>118</v>
      </c>
      <c r="B158" t="s">
        <v>119</v>
      </c>
      <c r="D158" t="s">
        <v>120</v>
      </c>
      <c r="E158" t="s">
        <v>66</v>
      </c>
      <c r="F158" t="s">
        <v>95</v>
      </c>
      <c r="G158" t="s">
        <v>94</v>
      </c>
      <c r="H158">
        <v>0</v>
      </c>
      <c r="I158">
        <v>450</v>
      </c>
      <c r="J158">
        <f>Cálculo!G358</f>
        <v>5.7904999999999998</v>
      </c>
    </row>
    <row r="159" spans="1:12">
      <c r="A159" t="s">
        <v>118</v>
      </c>
      <c r="B159" t="s">
        <v>119</v>
      </c>
      <c r="D159" t="s">
        <v>120</v>
      </c>
      <c r="E159" t="s">
        <v>66</v>
      </c>
      <c r="F159" t="s">
        <v>95</v>
      </c>
      <c r="G159" t="s">
        <v>94</v>
      </c>
      <c r="H159">
        <v>450.01</v>
      </c>
      <c r="I159">
        <v>1500</v>
      </c>
      <c r="J159">
        <f>Cálculo!G359</f>
        <v>3.6086</v>
      </c>
    </row>
    <row r="160" spans="1:12">
      <c r="A160" t="s">
        <v>118</v>
      </c>
      <c r="B160" t="s">
        <v>119</v>
      </c>
      <c r="D160" t="s">
        <v>120</v>
      </c>
      <c r="E160" t="s">
        <v>66</v>
      </c>
      <c r="F160" t="s">
        <v>95</v>
      </c>
      <c r="G160" t="s">
        <v>94</v>
      </c>
      <c r="H160">
        <v>1500.01</v>
      </c>
      <c r="I160">
        <v>4500</v>
      </c>
      <c r="J160">
        <f>Cálculo!G360</f>
        <v>3.4239999999999999</v>
      </c>
    </row>
    <row r="161" spans="1:10">
      <c r="A161" t="s">
        <v>118</v>
      </c>
      <c r="B161" t="s">
        <v>119</v>
      </c>
      <c r="D161" t="s">
        <v>120</v>
      </c>
      <c r="E161" t="s">
        <v>66</v>
      </c>
      <c r="F161" t="s">
        <v>95</v>
      </c>
      <c r="G161" t="s">
        <v>94</v>
      </c>
      <c r="H161">
        <v>4500.01</v>
      </c>
      <c r="I161">
        <v>15000</v>
      </c>
      <c r="J161">
        <f>Cálculo!G361</f>
        <v>3.2724000000000002</v>
      </c>
    </row>
    <row r="162" spans="1:10">
      <c r="A162" t="s">
        <v>118</v>
      </c>
      <c r="B162" t="s">
        <v>119</v>
      </c>
      <c r="D162" t="s">
        <v>120</v>
      </c>
      <c r="E162" t="s">
        <v>66</v>
      </c>
      <c r="F162" t="s">
        <v>95</v>
      </c>
      <c r="G162" t="s">
        <v>94</v>
      </c>
      <c r="H162">
        <v>15000.01</v>
      </c>
      <c r="I162">
        <v>30000</v>
      </c>
      <c r="J162">
        <f>Cálculo!G362</f>
        <v>3.2681</v>
      </c>
    </row>
    <row r="163" spans="1:10">
      <c r="A163" t="s">
        <v>118</v>
      </c>
      <c r="B163" t="s">
        <v>119</v>
      </c>
      <c r="D163" t="s">
        <v>120</v>
      </c>
      <c r="E163" t="s">
        <v>66</v>
      </c>
      <c r="F163" t="s">
        <v>95</v>
      </c>
      <c r="G163" t="s">
        <v>94</v>
      </c>
      <c r="H163">
        <v>30000.01</v>
      </c>
      <c r="I163">
        <v>180000</v>
      </c>
      <c r="J163">
        <f>Cálculo!G363</f>
        <v>3.1945000000000001</v>
      </c>
    </row>
    <row r="164" spans="1:10">
      <c r="A164" t="s">
        <v>118</v>
      </c>
      <c r="B164" t="s">
        <v>119</v>
      </c>
      <c r="D164" t="s">
        <v>120</v>
      </c>
      <c r="E164" t="s">
        <v>66</v>
      </c>
      <c r="F164" t="s">
        <v>95</v>
      </c>
      <c r="G164" t="s">
        <v>94</v>
      </c>
      <c r="H164">
        <v>180000.01</v>
      </c>
      <c r="I164">
        <v>360000</v>
      </c>
      <c r="J164">
        <f>Cálculo!G364</f>
        <v>3.1453000000000002</v>
      </c>
    </row>
    <row r="165" spans="1:10">
      <c r="A165" t="s">
        <v>118</v>
      </c>
      <c r="B165" t="s">
        <v>119</v>
      </c>
      <c r="D165" t="s">
        <v>120</v>
      </c>
      <c r="E165" t="s">
        <v>66</v>
      </c>
      <c r="F165" t="s">
        <v>95</v>
      </c>
      <c r="G165" t="s">
        <v>94</v>
      </c>
      <c r="H165">
        <v>360000.01</v>
      </c>
      <c r="I165">
        <v>600000</v>
      </c>
      <c r="J165">
        <f>Cálculo!G365</f>
        <v>3.0731000000000002</v>
      </c>
    </row>
    <row r="166" spans="1:10">
      <c r="A166" t="s">
        <v>118</v>
      </c>
      <c r="B166" t="s">
        <v>119</v>
      </c>
      <c r="D166" t="s">
        <v>120</v>
      </c>
      <c r="E166" t="s">
        <v>66</v>
      </c>
      <c r="F166" t="s">
        <v>95</v>
      </c>
      <c r="G166" t="s">
        <v>94</v>
      </c>
      <c r="H166">
        <v>600000.01</v>
      </c>
      <c r="I166">
        <v>1050000</v>
      </c>
      <c r="J166">
        <f>Cálculo!G366</f>
        <v>3.0238999999999998</v>
      </c>
    </row>
    <row r="167" spans="1:10">
      <c r="A167" t="s">
        <v>118</v>
      </c>
      <c r="B167" t="s">
        <v>119</v>
      </c>
      <c r="D167" t="s">
        <v>120</v>
      </c>
      <c r="E167" t="s">
        <v>66</v>
      </c>
      <c r="F167" t="s">
        <v>95</v>
      </c>
      <c r="G167" t="s">
        <v>94</v>
      </c>
      <c r="H167">
        <v>1050000.01</v>
      </c>
      <c r="I167">
        <v>1800000</v>
      </c>
      <c r="J167">
        <f>Cálculo!G367</f>
        <v>2.9803000000000002</v>
      </c>
    </row>
    <row r="168" spans="1:10">
      <c r="A168" t="s">
        <v>118</v>
      </c>
      <c r="B168" t="s">
        <v>119</v>
      </c>
      <c r="D168" t="s">
        <v>120</v>
      </c>
      <c r="E168" t="s">
        <v>66</v>
      </c>
      <c r="F168" t="s">
        <v>95</v>
      </c>
      <c r="G168" t="s">
        <v>94</v>
      </c>
      <c r="H168">
        <v>1800000.01</v>
      </c>
      <c r="I168">
        <v>30000000</v>
      </c>
      <c r="J168">
        <f>Cálculo!G368</f>
        <v>2.9477000000000002</v>
      </c>
    </row>
    <row r="169" spans="1:10">
      <c r="A169" t="s">
        <v>118</v>
      </c>
      <c r="B169" t="s">
        <v>119</v>
      </c>
      <c r="D169" t="s">
        <v>120</v>
      </c>
      <c r="E169" t="s">
        <v>66</v>
      </c>
      <c r="F169" t="s">
        <v>95</v>
      </c>
      <c r="G169" t="s">
        <v>94</v>
      </c>
      <c r="H169">
        <v>30000000.010000002</v>
      </c>
      <c r="J169">
        <f>Cálculo!G369</f>
        <v>2.8639000000000001</v>
      </c>
    </row>
    <row r="170" spans="1:10">
      <c r="A170" t="s">
        <v>118</v>
      </c>
      <c r="B170" t="s">
        <v>119</v>
      </c>
      <c r="D170" t="s">
        <v>120</v>
      </c>
      <c r="E170" t="s">
        <v>66</v>
      </c>
      <c r="F170" t="s">
        <v>96</v>
      </c>
      <c r="G170" t="s">
        <v>108</v>
      </c>
      <c r="H170">
        <v>0</v>
      </c>
      <c r="I170">
        <v>15</v>
      </c>
      <c r="J170">
        <f>Cálculo!G372</f>
        <v>5.2457000000000003</v>
      </c>
    </row>
    <row r="171" spans="1:10">
      <c r="A171" t="s">
        <v>118</v>
      </c>
      <c r="B171" t="s">
        <v>119</v>
      </c>
      <c r="D171" t="s">
        <v>120</v>
      </c>
      <c r="E171" t="s">
        <v>66</v>
      </c>
      <c r="F171" t="s">
        <v>96</v>
      </c>
      <c r="G171" t="s">
        <v>108</v>
      </c>
      <c r="H171">
        <v>15.01</v>
      </c>
      <c r="I171">
        <v>50</v>
      </c>
      <c r="J171">
        <f>Cálculo!G373</f>
        <v>3.4180999999999999</v>
      </c>
    </row>
    <row r="172" spans="1:10">
      <c r="A172" t="s">
        <v>118</v>
      </c>
      <c r="B172" t="s">
        <v>119</v>
      </c>
      <c r="D172" t="s">
        <v>120</v>
      </c>
      <c r="E172" t="s">
        <v>66</v>
      </c>
      <c r="F172" t="s">
        <v>96</v>
      </c>
      <c r="G172" t="s">
        <v>108</v>
      </c>
      <c r="H172">
        <v>50.01</v>
      </c>
      <c r="I172">
        <v>150</v>
      </c>
      <c r="J172">
        <f>Cálculo!G374</f>
        <v>3.2635999999999998</v>
      </c>
    </row>
    <row r="173" spans="1:10">
      <c r="A173" t="s">
        <v>118</v>
      </c>
      <c r="B173" t="s">
        <v>119</v>
      </c>
      <c r="D173" t="s">
        <v>120</v>
      </c>
      <c r="E173" t="s">
        <v>66</v>
      </c>
      <c r="F173" t="s">
        <v>96</v>
      </c>
      <c r="G173" t="s">
        <v>108</v>
      </c>
      <c r="H173">
        <v>150.01</v>
      </c>
      <c r="I173">
        <v>500</v>
      </c>
      <c r="J173">
        <f>Cálculo!G375</f>
        <v>3.1867000000000001</v>
      </c>
    </row>
    <row r="174" spans="1:10">
      <c r="A174" t="s">
        <v>118</v>
      </c>
      <c r="B174" t="s">
        <v>119</v>
      </c>
      <c r="D174" t="s">
        <v>120</v>
      </c>
      <c r="E174" t="s">
        <v>66</v>
      </c>
      <c r="F174" t="s">
        <v>96</v>
      </c>
      <c r="G174" t="s">
        <v>108</v>
      </c>
      <c r="H174">
        <v>500.01</v>
      </c>
      <c r="I174">
        <v>1000</v>
      </c>
      <c r="J174">
        <f>Cálculo!G376</f>
        <v>3.1335999999999999</v>
      </c>
    </row>
    <row r="175" spans="1:10">
      <c r="A175" t="s">
        <v>118</v>
      </c>
      <c r="B175" t="s">
        <v>119</v>
      </c>
      <c r="D175" t="s">
        <v>120</v>
      </c>
      <c r="E175" t="s">
        <v>66</v>
      </c>
      <c r="F175" t="s">
        <v>96</v>
      </c>
      <c r="G175" t="s">
        <v>108</v>
      </c>
      <c r="H175">
        <v>1000.01</v>
      </c>
      <c r="I175">
        <v>6000</v>
      </c>
      <c r="J175">
        <f>Cálculo!G377</f>
        <v>3.0718999999999999</v>
      </c>
    </row>
    <row r="176" spans="1:10">
      <c r="A176" t="s">
        <v>118</v>
      </c>
      <c r="B176" t="s">
        <v>119</v>
      </c>
      <c r="D176" t="s">
        <v>120</v>
      </c>
      <c r="E176" t="s">
        <v>66</v>
      </c>
      <c r="F176" t="s">
        <v>96</v>
      </c>
      <c r="G176" t="s">
        <v>108</v>
      </c>
      <c r="H176">
        <v>6000.01</v>
      </c>
      <c r="I176">
        <v>12000</v>
      </c>
      <c r="J176">
        <f>Cálculo!G378</f>
        <v>3.0402</v>
      </c>
    </row>
    <row r="177" spans="1:10">
      <c r="A177" t="s">
        <v>118</v>
      </c>
      <c r="B177" t="s">
        <v>119</v>
      </c>
      <c r="D177" t="s">
        <v>120</v>
      </c>
      <c r="E177" t="s">
        <v>66</v>
      </c>
      <c r="F177" t="s">
        <v>96</v>
      </c>
      <c r="G177" t="s">
        <v>108</v>
      </c>
      <c r="H177">
        <v>12000.01</v>
      </c>
      <c r="I177">
        <v>20000</v>
      </c>
      <c r="J177">
        <f>Cálculo!G379</f>
        <v>2.9817999999999998</v>
      </c>
    </row>
    <row r="178" spans="1:10">
      <c r="A178" t="s">
        <v>118</v>
      </c>
      <c r="B178" t="s">
        <v>119</v>
      </c>
      <c r="D178" t="s">
        <v>120</v>
      </c>
      <c r="E178" t="s">
        <v>66</v>
      </c>
      <c r="F178" t="s">
        <v>96</v>
      </c>
      <c r="G178" t="s">
        <v>108</v>
      </c>
      <c r="H178">
        <v>20000.009999999998</v>
      </c>
      <c r="I178">
        <v>35000</v>
      </c>
      <c r="J178">
        <f>Cálculo!G380</f>
        <v>2.9517000000000002</v>
      </c>
    </row>
    <row r="179" spans="1:10">
      <c r="A179" t="s">
        <v>118</v>
      </c>
      <c r="B179" t="s">
        <v>119</v>
      </c>
      <c r="D179" t="s">
        <v>120</v>
      </c>
      <c r="E179" t="s">
        <v>66</v>
      </c>
      <c r="F179" t="s">
        <v>96</v>
      </c>
      <c r="G179" t="s">
        <v>108</v>
      </c>
      <c r="H179">
        <v>35000.01</v>
      </c>
      <c r="I179">
        <v>60000</v>
      </c>
      <c r="J179">
        <f>Cálculo!G381</f>
        <v>2.9176000000000002</v>
      </c>
    </row>
    <row r="180" spans="1:10">
      <c r="A180" t="s">
        <v>118</v>
      </c>
      <c r="B180" t="s">
        <v>119</v>
      </c>
      <c r="D180" t="s">
        <v>120</v>
      </c>
      <c r="E180" t="s">
        <v>66</v>
      </c>
      <c r="F180" t="s">
        <v>96</v>
      </c>
      <c r="G180" t="s">
        <v>108</v>
      </c>
      <c r="H180">
        <v>60000.01</v>
      </c>
      <c r="I180">
        <v>400000</v>
      </c>
      <c r="J180">
        <f>Cálculo!G382</f>
        <v>2.8658000000000001</v>
      </c>
    </row>
    <row r="181" spans="1:10">
      <c r="A181" t="s">
        <v>118</v>
      </c>
      <c r="B181" t="s">
        <v>119</v>
      </c>
      <c r="D181" t="s">
        <v>120</v>
      </c>
      <c r="E181" t="s">
        <v>66</v>
      </c>
      <c r="F181" t="s">
        <v>96</v>
      </c>
      <c r="G181" t="s">
        <v>108</v>
      </c>
      <c r="H181">
        <v>400000.01</v>
      </c>
      <c r="I181">
        <v>700000</v>
      </c>
      <c r="J181">
        <f>Cálculo!G383</f>
        <v>2.8365999999999998</v>
      </c>
    </row>
    <row r="182" spans="1:10">
      <c r="A182" t="s">
        <v>118</v>
      </c>
      <c r="B182" t="s">
        <v>119</v>
      </c>
      <c r="D182" t="s">
        <v>120</v>
      </c>
      <c r="E182" t="s">
        <v>66</v>
      </c>
      <c r="F182" t="s">
        <v>96</v>
      </c>
      <c r="G182" t="s">
        <v>108</v>
      </c>
      <c r="H182">
        <v>700000.01</v>
      </c>
      <c r="I182">
        <v>1000000</v>
      </c>
      <c r="J182">
        <f>Cálculo!G384</f>
        <v>2.8129</v>
      </c>
    </row>
    <row r="183" spans="1:10">
      <c r="A183" t="s">
        <v>118</v>
      </c>
      <c r="B183" t="s">
        <v>119</v>
      </c>
      <c r="D183" t="s">
        <v>120</v>
      </c>
      <c r="E183" t="s">
        <v>66</v>
      </c>
      <c r="F183" t="s">
        <v>96</v>
      </c>
      <c r="G183" t="s">
        <v>108</v>
      </c>
      <c r="H183">
        <v>1000000.01</v>
      </c>
      <c r="J183">
        <f>Cálculo!G385</f>
        <v>2.7949000000000002</v>
      </c>
    </row>
    <row r="184" spans="1:10">
      <c r="A184" t="s">
        <v>118</v>
      </c>
      <c r="B184" t="s">
        <v>119</v>
      </c>
      <c r="D184" t="s">
        <v>120</v>
      </c>
      <c r="E184" t="s">
        <v>66</v>
      </c>
      <c r="F184" t="s">
        <v>97</v>
      </c>
      <c r="G184" t="s">
        <v>98</v>
      </c>
      <c r="J184">
        <f>Cálculo!G388</f>
        <v>2.8639000000000001</v>
      </c>
    </row>
    <row r="185" spans="1:10">
      <c r="A185" t="s">
        <v>121</v>
      </c>
      <c r="B185" t="s">
        <v>122</v>
      </c>
      <c r="D185" t="s">
        <v>123</v>
      </c>
      <c r="E185" t="s">
        <v>67</v>
      </c>
      <c r="F185" t="s">
        <v>93</v>
      </c>
      <c r="G185" t="s">
        <v>98</v>
      </c>
      <c r="J185">
        <f>Cálculo!G394</f>
        <v>6.1525999999999996</v>
      </c>
    </row>
    <row r="186" spans="1:10">
      <c r="A186" t="s">
        <v>121</v>
      </c>
      <c r="B186" t="s">
        <v>122</v>
      </c>
      <c r="D186" t="s">
        <v>123</v>
      </c>
      <c r="E186" t="s">
        <v>67</v>
      </c>
      <c r="F186" t="s">
        <v>95</v>
      </c>
      <c r="G186" t="s">
        <v>124</v>
      </c>
      <c r="H186">
        <v>0</v>
      </c>
      <c r="I186">
        <v>140</v>
      </c>
      <c r="J186">
        <f>Cálculo!G397</f>
        <v>4.9043000000000001</v>
      </c>
    </row>
    <row r="187" spans="1:10">
      <c r="A187" t="s">
        <v>121</v>
      </c>
      <c r="B187" t="s">
        <v>122</v>
      </c>
      <c r="D187" t="s">
        <v>123</v>
      </c>
      <c r="E187" t="s">
        <v>67</v>
      </c>
      <c r="F187" t="s">
        <v>95</v>
      </c>
      <c r="G187" t="s">
        <v>124</v>
      </c>
      <c r="H187">
        <v>140.01</v>
      </c>
      <c r="I187">
        <v>350</v>
      </c>
      <c r="J187">
        <f>Cálculo!G398</f>
        <v>4.8875000000000002</v>
      </c>
    </row>
    <row r="188" spans="1:10">
      <c r="A188" t="s">
        <v>121</v>
      </c>
      <c r="B188" t="s">
        <v>122</v>
      </c>
      <c r="D188" t="s">
        <v>123</v>
      </c>
      <c r="E188" t="s">
        <v>67</v>
      </c>
      <c r="F188" t="s">
        <v>95</v>
      </c>
      <c r="G188" t="s">
        <v>124</v>
      </c>
      <c r="H188">
        <v>350.01</v>
      </c>
      <c r="I188">
        <v>700</v>
      </c>
      <c r="J188">
        <f>Cálculo!G399</f>
        <v>4.7927</v>
      </c>
    </row>
    <row r="189" spans="1:10">
      <c r="A189" t="s">
        <v>121</v>
      </c>
      <c r="B189" t="s">
        <v>122</v>
      </c>
      <c r="D189" t="s">
        <v>123</v>
      </c>
      <c r="E189" t="s">
        <v>67</v>
      </c>
      <c r="F189" t="s">
        <v>95</v>
      </c>
      <c r="G189" t="s">
        <v>124</v>
      </c>
      <c r="H189">
        <v>750.01</v>
      </c>
      <c r="I189">
        <v>2100</v>
      </c>
      <c r="J189">
        <f>Cálculo!G400</f>
        <v>4.7351999999999999</v>
      </c>
    </row>
    <row r="190" spans="1:10">
      <c r="A190" t="s">
        <v>121</v>
      </c>
      <c r="B190" t="s">
        <v>122</v>
      </c>
      <c r="D190" t="s">
        <v>123</v>
      </c>
      <c r="E190" t="s">
        <v>67</v>
      </c>
      <c r="F190" t="s">
        <v>95</v>
      </c>
      <c r="G190" t="s">
        <v>124</v>
      </c>
      <c r="H190">
        <v>2100.0100000000002</v>
      </c>
      <c r="I190">
        <v>999999</v>
      </c>
      <c r="J190">
        <f>Cálculo!G401</f>
        <v>4.4889000000000001</v>
      </c>
    </row>
    <row r="191" spans="1:10">
      <c r="A191" t="s">
        <v>121</v>
      </c>
      <c r="B191" t="s">
        <v>122</v>
      </c>
      <c r="D191" t="s">
        <v>123</v>
      </c>
      <c r="E191" t="s">
        <v>67</v>
      </c>
      <c r="F191" t="s">
        <v>96</v>
      </c>
      <c r="G191" t="s">
        <v>124</v>
      </c>
      <c r="H191">
        <v>0</v>
      </c>
      <c r="I191">
        <v>70</v>
      </c>
      <c r="J191">
        <f>Cálculo!G404</f>
        <v>4.7133000000000003</v>
      </c>
    </row>
    <row r="192" spans="1:10">
      <c r="A192" t="s">
        <v>121</v>
      </c>
      <c r="B192" t="s">
        <v>122</v>
      </c>
      <c r="D192" t="s">
        <v>123</v>
      </c>
      <c r="E192" t="s">
        <v>67</v>
      </c>
      <c r="F192" t="s">
        <v>96</v>
      </c>
      <c r="G192" t="s">
        <v>124</v>
      </c>
      <c r="H192">
        <v>70.010000000000005</v>
      </c>
      <c r="I192">
        <v>4500</v>
      </c>
      <c r="J192">
        <f>Cálculo!G405</f>
        <v>4.1371000000000002</v>
      </c>
    </row>
    <row r="193" spans="1:10">
      <c r="A193" t="s">
        <v>121</v>
      </c>
      <c r="B193" t="s">
        <v>122</v>
      </c>
      <c r="D193" t="s">
        <v>123</v>
      </c>
      <c r="E193" t="s">
        <v>67</v>
      </c>
      <c r="F193" t="s">
        <v>96</v>
      </c>
      <c r="G193" t="s">
        <v>124</v>
      </c>
      <c r="H193">
        <v>4500.01</v>
      </c>
      <c r="I193">
        <v>9000</v>
      </c>
      <c r="J193">
        <f>Cálculo!G406</f>
        <v>4.0511999999999997</v>
      </c>
    </row>
    <row r="194" spans="1:10">
      <c r="A194" t="s">
        <v>121</v>
      </c>
      <c r="B194" t="s">
        <v>122</v>
      </c>
      <c r="D194" t="s">
        <v>123</v>
      </c>
      <c r="E194" t="s">
        <v>67</v>
      </c>
      <c r="F194" t="s">
        <v>96</v>
      </c>
      <c r="G194" t="s">
        <v>124</v>
      </c>
      <c r="H194">
        <v>9000.01</v>
      </c>
      <c r="I194">
        <v>18000</v>
      </c>
      <c r="J194">
        <f>Cálculo!G407</f>
        <v>3.9449999999999998</v>
      </c>
    </row>
    <row r="195" spans="1:10">
      <c r="A195" t="s">
        <v>121</v>
      </c>
      <c r="B195" t="s">
        <v>122</v>
      </c>
      <c r="D195" t="s">
        <v>123</v>
      </c>
      <c r="E195" t="s">
        <v>67</v>
      </c>
      <c r="F195" t="s">
        <v>96</v>
      </c>
      <c r="G195" t="s">
        <v>124</v>
      </c>
      <c r="H195">
        <v>18000.009999999998</v>
      </c>
      <c r="I195">
        <v>36000</v>
      </c>
      <c r="J195">
        <f>Cálculo!G408</f>
        <v>3.8633000000000002</v>
      </c>
    </row>
    <row r="196" spans="1:10">
      <c r="A196" t="s">
        <v>121</v>
      </c>
      <c r="B196" t="s">
        <v>122</v>
      </c>
      <c r="D196" t="s">
        <v>123</v>
      </c>
      <c r="E196" t="s">
        <v>67</v>
      </c>
      <c r="F196" t="s">
        <v>96</v>
      </c>
      <c r="G196" t="s">
        <v>124</v>
      </c>
      <c r="H196">
        <v>36000.01</v>
      </c>
      <c r="I196">
        <v>72000</v>
      </c>
      <c r="J196">
        <f>Cálculo!G409</f>
        <v>3.8207</v>
      </c>
    </row>
    <row r="197" spans="1:10">
      <c r="A197" t="s">
        <v>121</v>
      </c>
      <c r="B197" t="s">
        <v>122</v>
      </c>
      <c r="D197" t="s">
        <v>123</v>
      </c>
      <c r="E197" t="s">
        <v>67</v>
      </c>
      <c r="F197" t="s">
        <v>96</v>
      </c>
      <c r="G197" t="s">
        <v>124</v>
      </c>
      <c r="H197">
        <v>72000.009999999995</v>
      </c>
      <c r="I197">
        <v>144000</v>
      </c>
      <c r="J197">
        <f>Cálculo!G410</f>
        <v>3.7751000000000001</v>
      </c>
    </row>
    <row r="198" spans="1:10">
      <c r="A198" t="s">
        <v>121</v>
      </c>
      <c r="B198" t="s">
        <v>122</v>
      </c>
      <c r="D198" t="s">
        <v>123</v>
      </c>
      <c r="E198" t="s">
        <v>67</v>
      </c>
      <c r="F198" t="s">
        <v>96</v>
      </c>
      <c r="G198" t="s">
        <v>124</v>
      </c>
      <c r="H198">
        <v>144000.01</v>
      </c>
      <c r="I198">
        <v>288000</v>
      </c>
      <c r="J198">
        <f>Cálculo!G411</f>
        <v>3.6539999999999999</v>
      </c>
    </row>
    <row r="199" spans="1:10">
      <c r="A199" t="s">
        <v>121</v>
      </c>
      <c r="B199" t="s">
        <v>122</v>
      </c>
      <c r="D199" t="s">
        <v>123</v>
      </c>
      <c r="E199" t="s">
        <v>67</v>
      </c>
      <c r="F199" t="s">
        <v>96</v>
      </c>
      <c r="G199" t="s">
        <v>124</v>
      </c>
      <c r="H199">
        <v>288000.01</v>
      </c>
      <c r="I199">
        <v>576000</v>
      </c>
      <c r="J199">
        <f>Cálculo!G412</f>
        <v>3.5396000000000001</v>
      </c>
    </row>
    <row r="200" spans="1:10">
      <c r="A200" t="s">
        <v>121</v>
      </c>
      <c r="B200" t="s">
        <v>122</v>
      </c>
      <c r="D200" t="s">
        <v>123</v>
      </c>
      <c r="E200" t="s">
        <v>67</v>
      </c>
      <c r="F200" t="s">
        <v>96</v>
      </c>
      <c r="G200" t="s">
        <v>124</v>
      </c>
      <c r="H200">
        <v>576000.01</v>
      </c>
      <c r="I200">
        <v>1152000</v>
      </c>
      <c r="J200">
        <f>Cálculo!G413</f>
        <v>3.3795000000000002</v>
      </c>
    </row>
    <row r="201" spans="1:10">
      <c r="A201" t="s">
        <v>121</v>
      </c>
      <c r="B201" t="s">
        <v>122</v>
      </c>
      <c r="D201" t="s">
        <v>123</v>
      </c>
      <c r="E201" t="s">
        <v>67</v>
      </c>
      <c r="F201" t="s">
        <v>96</v>
      </c>
      <c r="G201" t="s">
        <v>124</v>
      </c>
      <c r="H201">
        <v>1000000.01</v>
      </c>
      <c r="I201">
        <v>999999999</v>
      </c>
      <c r="J201">
        <f>Cálculo!G414</f>
        <v>3.3298999999999999</v>
      </c>
    </row>
    <row r="202" spans="1:10">
      <c r="A202" t="s">
        <v>121</v>
      </c>
      <c r="B202" t="s">
        <v>122</v>
      </c>
      <c r="D202" t="s">
        <v>123</v>
      </c>
      <c r="E202" t="s">
        <v>67</v>
      </c>
      <c r="F202" t="s">
        <v>97</v>
      </c>
      <c r="G202" t="s">
        <v>98</v>
      </c>
      <c r="J202">
        <f>Cálculo!G417</f>
        <v>3.4754999999999998</v>
      </c>
    </row>
    <row r="203" spans="1:10">
      <c r="A203" t="s">
        <v>125</v>
      </c>
      <c r="B203" t="s">
        <v>126</v>
      </c>
      <c r="D203" t="s">
        <v>127</v>
      </c>
      <c r="E203" t="s">
        <v>68</v>
      </c>
      <c r="F203" t="s">
        <v>93</v>
      </c>
      <c r="G203" t="s">
        <v>94</v>
      </c>
      <c r="H203">
        <v>0</v>
      </c>
      <c r="I203">
        <v>50</v>
      </c>
      <c r="J203">
        <f>Cálculo!G423</f>
        <v>7.7796000000000003</v>
      </c>
    </row>
    <row r="204" spans="1:10">
      <c r="A204" t="s">
        <v>125</v>
      </c>
      <c r="B204" t="s">
        <v>126</v>
      </c>
      <c r="D204" t="s">
        <v>127</v>
      </c>
      <c r="E204" t="s">
        <v>68</v>
      </c>
      <c r="F204" t="s">
        <v>93</v>
      </c>
      <c r="G204" t="s">
        <v>94</v>
      </c>
      <c r="H204">
        <v>50.01</v>
      </c>
      <c r="I204">
        <v>100</v>
      </c>
      <c r="J204">
        <f>Cálculo!G424</f>
        <v>6.8528000000000002</v>
      </c>
    </row>
    <row r="205" spans="1:10">
      <c r="A205" t="s">
        <v>125</v>
      </c>
      <c r="B205" t="s">
        <v>126</v>
      </c>
      <c r="D205" t="s">
        <v>127</v>
      </c>
      <c r="E205" t="s">
        <v>68</v>
      </c>
      <c r="F205" t="s">
        <v>93</v>
      </c>
      <c r="G205" t="s">
        <v>94</v>
      </c>
      <c r="H205">
        <v>100.01</v>
      </c>
      <c r="I205">
        <v>300</v>
      </c>
      <c r="J205">
        <f>Cálculo!G425</f>
        <v>6.4816000000000003</v>
      </c>
    </row>
    <row r="206" spans="1:10">
      <c r="A206" t="s">
        <v>125</v>
      </c>
      <c r="B206" t="s">
        <v>126</v>
      </c>
      <c r="D206" t="s">
        <v>127</v>
      </c>
      <c r="E206" t="s">
        <v>68</v>
      </c>
      <c r="F206" t="s">
        <v>93</v>
      </c>
      <c r="G206" t="s">
        <v>94</v>
      </c>
      <c r="H206">
        <v>300.01</v>
      </c>
      <c r="J206">
        <f>Cálculo!G426</f>
        <v>6.2255000000000003</v>
      </c>
    </row>
    <row r="207" spans="1:10">
      <c r="A207" t="s">
        <v>125</v>
      </c>
      <c r="B207" t="s">
        <v>126</v>
      </c>
      <c r="D207" t="s">
        <v>127</v>
      </c>
      <c r="E207" t="s">
        <v>68</v>
      </c>
      <c r="F207" t="s">
        <v>95</v>
      </c>
      <c r="G207" t="s">
        <v>94</v>
      </c>
      <c r="H207">
        <v>0</v>
      </c>
      <c r="I207">
        <v>100</v>
      </c>
      <c r="J207">
        <f>Cálculo!G429</f>
        <v>6.1970999999999998</v>
      </c>
    </row>
    <row r="208" spans="1:10">
      <c r="A208" t="s">
        <v>125</v>
      </c>
      <c r="B208" t="s">
        <v>126</v>
      </c>
      <c r="D208" t="s">
        <v>127</v>
      </c>
      <c r="E208" t="s">
        <v>68</v>
      </c>
      <c r="F208" t="s">
        <v>95</v>
      </c>
      <c r="G208" t="s">
        <v>94</v>
      </c>
      <c r="H208">
        <v>100.01</v>
      </c>
      <c r="I208">
        <v>500</v>
      </c>
      <c r="J208">
        <f>Cálculo!G430</f>
        <v>5.8891</v>
      </c>
    </row>
    <row r="209" spans="1:10">
      <c r="A209" t="s">
        <v>125</v>
      </c>
      <c r="B209" t="s">
        <v>126</v>
      </c>
      <c r="D209" t="s">
        <v>127</v>
      </c>
      <c r="E209" t="s">
        <v>68</v>
      </c>
      <c r="F209" t="s">
        <v>95</v>
      </c>
      <c r="G209" t="s">
        <v>94</v>
      </c>
      <c r="H209">
        <v>500.01</v>
      </c>
      <c r="I209">
        <v>1000</v>
      </c>
      <c r="J209">
        <f>Cálculo!G431</f>
        <v>5.2862999999999998</v>
      </c>
    </row>
    <row r="210" spans="1:10">
      <c r="A210" t="s">
        <v>125</v>
      </c>
      <c r="B210" t="s">
        <v>126</v>
      </c>
      <c r="D210" t="s">
        <v>127</v>
      </c>
      <c r="E210" t="s">
        <v>68</v>
      </c>
      <c r="F210" t="s">
        <v>95</v>
      </c>
      <c r="G210" t="s">
        <v>94</v>
      </c>
      <c r="H210">
        <v>1000.01</v>
      </c>
      <c r="I210">
        <v>1500</v>
      </c>
      <c r="J210">
        <f>Cálculo!G432</f>
        <v>5.1196000000000002</v>
      </c>
    </row>
    <row r="211" spans="1:10">
      <c r="A211" t="s">
        <v>125</v>
      </c>
      <c r="B211" t="s">
        <v>126</v>
      </c>
      <c r="D211" t="s">
        <v>127</v>
      </c>
      <c r="E211" t="s">
        <v>68</v>
      </c>
      <c r="F211" t="s">
        <v>95</v>
      </c>
      <c r="G211" t="s">
        <v>94</v>
      </c>
      <c r="H211">
        <v>1500.01</v>
      </c>
      <c r="I211">
        <v>3000</v>
      </c>
      <c r="J211">
        <f>Cálculo!G433</f>
        <v>4.6916000000000002</v>
      </c>
    </row>
    <row r="212" spans="1:10">
      <c r="A212" t="s">
        <v>125</v>
      </c>
      <c r="B212" t="s">
        <v>126</v>
      </c>
      <c r="D212" t="s">
        <v>127</v>
      </c>
      <c r="E212" t="s">
        <v>68</v>
      </c>
      <c r="F212" t="s">
        <v>95</v>
      </c>
      <c r="G212" t="s">
        <v>94</v>
      </c>
      <c r="H212">
        <v>3000.01</v>
      </c>
      <c r="J212">
        <f>Cálculo!G434</f>
        <v>4.4347000000000003</v>
      </c>
    </row>
    <row r="213" spans="1:10">
      <c r="A213" t="s">
        <v>125</v>
      </c>
      <c r="B213" t="s">
        <v>126</v>
      </c>
      <c r="D213" t="s">
        <v>127</v>
      </c>
      <c r="E213" t="s">
        <v>68</v>
      </c>
      <c r="F213" t="s">
        <v>96</v>
      </c>
      <c r="G213" t="s">
        <v>108</v>
      </c>
      <c r="H213">
        <v>0</v>
      </c>
      <c r="I213">
        <v>100</v>
      </c>
      <c r="J213">
        <f>Cálculo!G437</f>
        <v>3.8534000000000002</v>
      </c>
    </row>
    <row r="214" spans="1:10">
      <c r="A214" t="s">
        <v>125</v>
      </c>
      <c r="B214" t="s">
        <v>126</v>
      </c>
      <c r="D214" t="s">
        <v>127</v>
      </c>
      <c r="E214" t="s">
        <v>68</v>
      </c>
      <c r="F214" t="s">
        <v>96</v>
      </c>
      <c r="G214" t="s">
        <v>108</v>
      </c>
      <c r="H214">
        <v>100.01</v>
      </c>
      <c r="I214">
        <v>500</v>
      </c>
      <c r="J214">
        <f>Cálculo!G438</f>
        <v>3.4481000000000002</v>
      </c>
    </row>
    <row r="215" spans="1:10">
      <c r="A215" t="s">
        <v>125</v>
      </c>
      <c r="B215" t="s">
        <v>126</v>
      </c>
      <c r="D215" t="s">
        <v>127</v>
      </c>
      <c r="E215" t="s">
        <v>68</v>
      </c>
      <c r="F215" t="s">
        <v>96</v>
      </c>
      <c r="G215" t="s">
        <v>108</v>
      </c>
      <c r="H215">
        <v>500.01</v>
      </c>
      <c r="I215">
        <v>1000</v>
      </c>
      <c r="J215">
        <f>Cálculo!G439</f>
        <v>3.4015</v>
      </c>
    </row>
    <row r="216" spans="1:10">
      <c r="A216" t="s">
        <v>125</v>
      </c>
      <c r="B216" t="s">
        <v>126</v>
      </c>
      <c r="D216" t="s">
        <v>127</v>
      </c>
      <c r="E216" t="s">
        <v>68</v>
      </c>
      <c r="F216" t="s">
        <v>96</v>
      </c>
      <c r="G216" t="s">
        <v>108</v>
      </c>
      <c r="H216">
        <v>1000.01</v>
      </c>
      <c r="I216">
        <v>5000</v>
      </c>
      <c r="J216">
        <f>Cálculo!G440</f>
        <v>3.3197999999999999</v>
      </c>
    </row>
    <row r="217" spans="1:10">
      <c r="A217" t="s">
        <v>125</v>
      </c>
      <c r="B217" t="s">
        <v>126</v>
      </c>
      <c r="D217" t="s">
        <v>127</v>
      </c>
      <c r="E217" t="s">
        <v>68</v>
      </c>
      <c r="F217" t="s">
        <v>96</v>
      </c>
      <c r="G217" t="s">
        <v>108</v>
      </c>
      <c r="H217">
        <v>5000.01</v>
      </c>
      <c r="I217">
        <v>10000</v>
      </c>
      <c r="J217">
        <f>Cálculo!G441</f>
        <v>3.1190000000000002</v>
      </c>
    </row>
    <row r="218" spans="1:10">
      <c r="A218" t="s">
        <v>125</v>
      </c>
      <c r="B218" t="s">
        <v>126</v>
      </c>
      <c r="D218" t="s">
        <v>127</v>
      </c>
      <c r="E218" t="s">
        <v>68</v>
      </c>
      <c r="F218" t="s">
        <v>96</v>
      </c>
      <c r="G218" t="s">
        <v>108</v>
      </c>
      <c r="H218">
        <v>10000.01</v>
      </c>
      <c r="I218">
        <v>20000</v>
      </c>
      <c r="J218">
        <f>Cálculo!G442</f>
        <v>3.0798999999999999</v>
      </c>
    </row>
    <row r="219" spans="1:10">
      <c r="A219" t="s">
        <v>125</v>
      </c>
      <c r="B219" t="s">
        <v>126</v>
      </c>
      <c r="D219" t="s">
        <v>127</v>
      </c>
      <c r="E219" t="s">
        <v>68</v>
      </c>
      <c r="F219" t="s">
        <v>96</v>
      </c>
      <c r="G219" t="s">
        <v>108</v>
      </c>
      <c r="H219">
        <v>20000.009999999998</v>
      </c>
      <c r="I219">
        <v>50000</v>
      </c>
      <c r="J219">
        <f>Cálculo!G443</f>
        <v>3.0611999999999999</v>
      </c>
    </row>
    <row r="220" spans="1:10">
      <c r="A220" t="s">
        <v>125</v>
      </c>
      <c r="B220" t="s">
        <v>126</v>
      </c>
      <c r="D220" t="s">
        <v>127</v>
      </c>
      <c r="E220" t="s">
        <v>68</v>
      </c>
      <c r="F220" t="s">
        <v>96</v>
      </c>
      <c r="G220" t="s">
        <v>108</v>
      </c>
      <c r="H220">
        <v>50000.01</v>
      </c>
      <c r="I220">
        <v>100000</v>
      </c>
      <c r="J220">
        <f>Cálculo!G444</f>
        <v>3.0424000000000002</v>
      </c>
    </row>
    <row r="221" spans="1:10">
      <c r="A221" t="s">
        <v>125</v>
      </c>
      <c r="B221" t="s">
        <v>126</v>
      </c>
      <c r="D221" t="s">
        <v>127</v>
      </c>
      <c r="E221" t="s">
        <v>68</v>
      </c>
      <c r="F221" t="s">
        <v>96</v>
      </c>
      <c r="G221" t="s">
        <v>108</v>
      </c>
      <c r="H221">
        <v>100000.01</v>
      </c>
      <c r="I221">
        <v>150000</v>
      </c>
      <c r="J221">
        <f>Cálculo!G445</f>
        <v>3.0244</v>
      </c>
    </row>
    <row r="222" spans="1:10">
      <c r="A222" t="s">
        <v>125</v>
      </c>
      <c r="B222" t="s">
        <v>126</v>
      </c>
      <c r="D222" t="s">
        <v>127</v>
      </c>
      <c r="E222" t="s">
        <v>68</v>
      </c>
      <c r="F222" t="s">
        <v>96</v>
      </c>
      <c r="G222" t="s">
        <v>108</v>
      </c>
      <c r="H222">
        <v>150000.01</v>
      </c>
      <c r="I222">
        <v>200000</v>
      </c>
      <c r="J222">
        <f>Cálculo!G446</f>
        <v>3.0084</v>
      </c>
    </row>
    <row r="223" spans="1:10">
      <c r="A223" t="s">
        <v>125</v>
      </c>
      <c r="B223" t="s">
        <v>126</v>
      </c>
      <c r="D223" t="s">
        <v>127</v>
      </c>
      <c r="E223" t="s">
        <v>68</v>
      </c>
      <c r="F223" t="s">
        <v>96</v>
      </c>
      <c r="G223" t="s">
        <v>108</v>
      </c>
      <c r="H223">
        <v>200000.01</v>
      </c>
      <c r="J223">
        <f>Cálculo!G447</f>
        <v>2.9929000000000001</v>
      </c>
    </row>
    <row r="224" spans="1:10">
      <c r="A224" t="s">
        <v>125</v>
      </c>
      <c r="B224" t="s">
        <v>126</v>
      </c>
      <c r="D224" t="s">
        <v>127</v>
      </c>
      <c r="E224" t="s">
        <v>68</v>
      </c>
      <c r="F224" t="s">
        <v>97</v>
      </c>
      <c r="G224" t="s">
        <v>98</v>
      </c>
      <c r="J224">
        <f>Cálculo!G450</f>
        <v>3.4801000000000002</v>
      </c>
    </row>
    <row r="225" spans="1:12">
      <c r="A225" t="s">
        <v>128</v>
      </c>
      <c r="B225" t="s">
        <v>129</v>
      </c>
      <c r="D225" t="s">
        <v>130</v>
      </c>
      <c r="E225" t="s">
        <v>69</v>
      </c>
      <c r="F225" t="s">
        <v>93</v>
      </c>
      <c r="G225" t="s">
        <v>94</v>
      </c>
      <c r="H225">
        <v>0</v>
      </c>
      <c r="I225">
        <v>30</v>
      </c>
      <c r="J225">
        <f>Cálculo!G456</f>
        <v>6.4894999999999996</v>
      </c>
    </row>
    <row r="226" spans="1:12">
      <c r="A226" t="s">
        <v>128</v>
      </c>
      <c r="B226" t="s">
        <v>129</v>
      </c>
      <c r="D226" t="s">
        <v>130</v>
      </c>
      <c r="E226" t="s">
        <v>69</v>
      </c>
      <c r="F226" t="s">
        <v>93</v>
      </c>
      <c r="G226" t="s">
        <v>94</v>
      </c>
      <c r="H226">
        <v>30.01</v>
      </c>
      <c r="I226">
        <v>150</v>
      </c>
      <c r="J226">
        <f>Cálculo!G457</f>
        <v>5.8663999999999996</v>
      </c>
    </row>
    <row r="227" spans="1:12">
      <c r="A227" t="s">
        <v>128</v>
      </c>
      <c r="B227" t="s">
        <v>129</v>
      </c>
      <c r="D227" t="s">
        <v>130</v>
      </c>
      <c r="E227" t="s">
        <v>69</v>
      </c>
      <c r="F227" t="s">
        <v>93</v>
      </c>
      <c r="G227" t="s">
        <v>94</v>
      </c>
      <c r="H227">
        <v>150.01</v>
      </c>
      <c r="I227">
        <v>750</v>
      </c>
      <c r="J227">
        <f>Cálculo!G458</f>
        <v>5.6994999999999996</v>
      </c>
    </row>
    <row r="228" spans="1:12">
      <c r="A228" t="s">
        <v>128</v>
      </c>
      <c r="B228" t="s">
        <v>129</v>
      </c>
      <c r="D228" t="s">
        <v>130</v>
      </c>
      <c r="E228" t="s">
        <v>69</v>
      </c>
      <c r="F228" t="s">
        <v>93</v>
      </c>
      <c r="G228" t="s">
        <v>94</v>
      </c>
      <c r="H228">
        <v>750.01</v>
      </c>
      <c r="I228">
        <v>3000</v>
      </c>
      <c r="J228">
        <f>Cálculo!G459</f>
        <v>5.5046999999999997</v>
      </c>
    </row>
    <row r="229" spans="1:12">
      <c r="A229" t="s">
        <v>128</v>
      </c>
      <c r="B229" t="s">
        <v>129</v>
      </c>
      <c r="D229" t="s">
        <v>130</v>
      </c>
      <c r="E229" t="s">
        <v>69</v>
      </c>
      <c r="F229" t="s">
        <v>93</v>
      </c>
      <c r="G229" t="s">
        <v>94</v>
      </c>
      <c r="H229">
        <v>3000.01</v>
      </c>
      <c r="J229">
        <f>Cálculo!G460</f>
        <v>5.2686000000000002</v>
      </c>
    </row>
    <row r="230" spans="1:12">
      <c r="A230" t="s">
        <v>128</v>
      </c>
      <c r="B230" t="s">
        <v>129</v>
      </c>
      <c r="D230" t="s">
        <v>130</v>
      </c>
      <c r="E230" t="s">
        <v>69</v>
      </c>
      <c r="F230" t="s">
        <v>95</v>
      </c>
      <c r="G230" t="s">
        <v>108</v>
      </c>
      <c r="H230">
        <v>0</v>
      </c>
      <c r="I230">
        <v>1000</v>
      </c>
      <c r="J230">
        <f>Cálculo!G463</f>
        <v>3.5895000000000001</v>
      </c>
      <c r="L230" t="s">
        <v>131</v>
      </c>
    </row>
    <row r="231" spans="1:12">
      <c r="A231" t="s">
        <v>128</v>
      </c>
      <c r="B231" t="s">
        <v>129</v>
      </c>
      <c r="D231" t="s">
        <v>130</v>
      </c>
      <c r="E231" t="s">
        <v>69</v>
      </c>
      <c r="F231" t="s">
        <v>95</v>
      </c>
      <c r="G231" t="s">
        <v>108</v>
      </c>
      <c r="H231">
        <v>1000.01</v>
      </c>
      <c r="I231">
        <v>5000</v>
      </c>
      <c r="J231">
        <f>Cálculo!G464</f>
        <v>3.5571000000000002</v>
      </c>
      <c r="L231" t="s">
        <v>131</v>
      </c>
    </row>
    <row r="232" spans="1:12">
      <c r="A232" t="s">
        <v>128</v>
      </c>
      <c r="B232" t="s">
        <v>129</v>
      </c>
      <c r="D232" t="s">
        <v>130</v>
      </c>
      <c r="E232" t="s">
        <v>69</v>
      </c>
      <c r="F232" t="s">
        <v>95</v>
      </c>
      <c r="G232" t="s">
        <v>108</v>
      </c>
      <c r="H232">
        <v>5000.01</v>
      </c>
      <c r="I232">
        <v>10000</v>
      </c>
      <c r="J232">
        <f>Cálculo!G465</f>
        <v>3.5404</v>
      </c>
      <c r="L232" t="s">
        <v>131</v>
      </c>
    </row>
    <row r="233" spans="1:12">
      <c r="A233" t="s">
        <v>128</v>
      </c>
      <c r="B233" t="s">
        <v>129</v>
      </c>
      <c r="D233" t="s">
        <v>130</v>
      </c>
      <c r="E233" t="s">
        <v>69</v>
      </c>
      <c r="F233" t="s">
        <v>95</v>
      </c>
      <c r="G233" t="s">
        <v>108</v>
      </c>
      <c r="H233">
        <v>10000.01</v>
      </c>
      <c r="I233">
        <v>25000</v>
      </c>
      <c r="J233">
        <f>Cálculo!G466</f>
        <v>3.5337000000000001</v>
      </c>
      <c r="L233" t="s">
        <v>131</v>
      </c>
    </row>
    <row r="234" spans="1:12">
      <c r="A234" t="s">
        <v>128</v>
      </c>
      <c r="B234" t="s">
        <v>129</v>
      </c>
      <c r="D234" t="s">
        <v>130</v>
      </c>
      <c r="E234" t="s">
        <v>69</v>
      </c>
      <c r="F234" t="s">
        <v>95</v>
      </c>
      <c r="G234" t="s">
        <v>108</v>
      </c>
      <c r="H234">
        <v>25000.01</v>
      </c>
      <c r="I234">
        <v>50000</v>
      </c>
      <c r="J234">
        <f>Cálculo!G467</f>
        <v>3.5141</v>
      </c>
      <c r="L234" t="s">
        <v>131</v>
      </c>
    </row>
    <row r="235" spans="1:12">
      <c r="A235" t="s">
        <v>128</v>
      </c>
      <c r="B235" t="s">
        <v>129</v>
      </c>
      <c r="D235" t="s">
        <v>130</v>
      </c>
      <c r="E235" t="s">
        <v>69</v>
      </c>
      <c r="F235" t="s">
        <v>95</v>
      </c>
      <c r="G235" t="s">
        <v>108</v>
      </c>
      <c r="H235">
        <v>50000.01</v>
      </c>
      <c r="I235">
        <v>100000</v>
      </c>
      <c r="J235">
        <f>Cálculo!G468</f>
        <v>3.4481000000000002</v>
      </c>
      <c r="L235" t="s">
        <v>131</v>
      </c>
    </row>
    <row r="236" spans="1:12">
      <c r="A236" t="s">
        <v>128</v>
      </c>
      <c r="B236" t="s">
        <v>129</v>
      </c>
      <c r="D236" t="s">
        <v>130</v>
      </c>
      <c r="E236" t="s">
        <v>69</v>
      </c>
      <c r="F236" t="s">
        <v>95</v>
      </c>
      <c r="G236" t="s">
        <v>108</v>
      </c>
      <c r="H236">
        <v>100000.01</v>
      </c>
      <c r="I236">
        <v>125000</v>
      </c>
      <c r="J236">
        <f>Cálculo!G469</f>
        <v>3.4209999999999998</v>
      </c>
      <c r="L236" t="s">
        <v>131</v>
      </c>
    </row>
    <row r="237" spans="1:12">
      <c r="A237" t="s">
        <v>128</v>
      </c>
      <c r="B237" t="s">
        <v>129</v>
      </c>
      <c r="D237" t="s">
        <v>130</v>
      </c>
      <c r="E237" t="s">
        <v>69</v>
      </c>
      <c r="F237" t="s">
        <v>95</v>
      </c>
      <c r="G237" t="s">
        <v>108</v>
      </c>
      <c r="H237">
        <v>125000.01</v>
      </c>
      <c r="I237">
        <v>150000</v>
      </c>
      <c r="J237">
        <f>Cálculo!G470</f>
        <v>3.3542000000000001</v>
      </c>
      <c r="L237" t="s">
        <v>131</v>
      </c>
    </row>
    <row r="238" spans="1:12">
      <c r="A238" t="s">
        <v>128</v>
      </c>
      <c r="B238" t="s">
        <v>129</v>
      </c>
      <c r="D238" t="s">
        <v>130</v>
      </c>
      <c r="E238" t="s">
        <v>69</v>
      </c>
      <c r="F238" t="s">
        <v>95</v>
      </c>
      <c r="G238" t="s">
        <v>108</v>
      </c>
      <c r="H238">
        <v>150000.01</v>
      </c>
      <c r="I238">
        <v>175000</v>
      </c>
      <c r="J238">
        <f>Cálculo!G471</f>
        <v>3.2919</v>
      </c>
      <c r="L238" t="s">
        <v>131</v>
      </c>
    </row>
    <row r="239" spans="1:12">
      <c r="A239" t="s">
        <v>128</v>
      </c>
      <c r="B239" t="s">
        <v>129</v>
      </c>
      <c r="D239" t="s">
        <v>130</v>
      </c>
      <c r="E239" t="s">
        <v>69</v>
      </c>
      <c r="F239" t="s">
        <v>95</v>
      </c>
      <c r="G239" t="s">
        <v>108</v>
      </c>
      <c r="H239">
        <v>175000.01</v>
      </c>
      <c r="I239">
        <v>200000</v>
      </c>
      <c r="J239">
        <f>Cálculo!G472</f>
        <v>3.2753000000000001</v>
      </c>
      <c r="L239" t="s">
        <v>131</v>
      </c>
    </row>
    <row r="240" spans="1:12">
      <c r="A240" t="s">
        <v>128</v>
      </c>
      <c r="B240" t="s">
        <v>129</v>
      </c>
      <c r="D240" t="s">
        <v>130</v>
      </c>
      <c r="E240" t="s">
        <v>69</v>
      </c>
      <c r="F240" t="s">
        <v>95</v>
      </c>
      <c r="G240" t="s">
        <v>108</v>
      </c>
      <c r="H240">
        <v>200000.01</v>
      </c>
      <c r="I240">
        <v>225000</v>
      </c>
      <c r="J240">
        <f>Cálculo!G473</f>
        <v>3.2726999999999999</v>
      </c>
      <c r="L240" t="s">
        <v>131</v>
      </c>
    </row>
    <row r="241" spans="1:12">
      <c r="A241" t="s">
        <v>128</v>
      </c>
      <c r="B241" t="s">
        <v>129</v>
      </c>
      <c r="D241" t="s">
        <v>130</v>
      </c>
      <c r="E241" t="s">
        <v>69</v>
      </c>
      <c r="F241" t="s">
        <v>95</v>
      </c>
      <c r="G241" t="s">
        <v>108</v>
      </c>
      <c r="H241">
        <v>225000.01</v>
      </c>
      <c r="J241">
        <f>Cálculo!G474</f>
        <v>3.2707000000000002</v>
      </c>
      <c r="L241" t="s">
        <v>131</v>
      </c>
    </row>
    <row r="242" spans="1:12">
      <c r="A242" t="s">
        <v>128</v>
      </c>
      <c r="B242" t="s">
        <v>129</v>
      </c>
      <c r="D242" t="s">
        <v>130</v>
      </c>
      <c r="E242" t="s">
        <v>69</v>
      </c>
      <c r="F242" t="s">
        <v>96</v>
      </c>
      <c r="G242" t="s">
        <v>108</v>
      </c>
      <c r="H242">
        <v>0</v>
      </c>
      <c r="I242">
        <v>1000</v>
      </c>
      <c r="J242">
        <f>Cálculo!G463</f>
        <v>3.5895000000000001</v>
      </c>
      <c r="L242" t="s">
        <v>131</v>
      </c>
    </row>
    <row r="243" spans="1:12">
      <c r="A243" t="s">
        <v>128</v>
      </c>
      <c r="B243" t="s">
        <v>129</v>
      </c>
      <c r="D243" t="s">
        <v>130</v>
      </c>
      <c r="E243" t="s">
        <v>69</v>
      </c>
      <c r="F243" t="s">
        <v>96</v>
      </c>
      <c r="G243" t="s">
        <v>108</v>
      </c>
      <c r="H243">
        <v>1000.01</v>
      </c>
      <c r="I243">
        <v>5000</v>
      </c>
      <c r="J243">
        <f>Cálculo!G464</f>
        <v>3.5571000000000002</v>
      </c>
      <c r="L243" t="s">
        <v>131</v>
      </c>
    </row>
    <row r="244" spans="1:12">
      <c r="A244" t="s">
        <v>128</v>
      </c>
      <c r="B244" t="s">
        <v>129</v>
      </c>
      <c r="D244" t="s">
        <v>130</v>
      </c>
      <c r="E244" t="s">
        <v>69</v>
      </c>
      <c r="F244" t="s">
        <v>96</v>
      </c>
      <c r="G244" t="s">
        <v>108</v>
      </c>
      <c r="H244">
        <v>5000.01</v>
      </c>
      <c r="I244">
        <v>10000</v>
      </c>
      <c r="J244">
        <f>Cálculo!G465</f>
        <v>3.5404</v>
      </c>
      <c r="L244" t="s">
        <v>131</v>
      </c>
    </row>
    <row r="245" spans="1:12">
      <c r="A245" t="s">
        <v>128</v>
      </c>
      <c r="B245" t="s">
        <v>129</v>
      </c>
      <c r="D245" t="s">
        <v>130</v>
      </c>
      <c r="E245" t="s">
        <v>69</v>
      </c>
      <c r="F245" t="s">
        <v>96</v>
      </c>
      <c r="G245" t="s">
        <v>108</v>
      </c>
      <c r="H245">
        <v>10000.01</v>
      </c>
      <c r="I245">
        <v>25000</v>
      </c>
      <c r="J245">
        <f>Cálculo!G466</f>
        <v>3.5337000000000001</v>
      </c>
      <c r="L245" t="s">
        <v>131</v>
      </c>
    </row>
    <row r="246" spans="1:12">
      <c r="A246" t="s">
        <v>128</v>
      </c>
      <c r="B246" t="s">
        <v>129</v>
      </c>
      <c r="D246" t="s">
        <v>130</v>
      </c>
      <c r="E246" t="s">
        <v>69</v>
      </c>
      <c r="F246" t="s">
        <v>96</v>
      </c>
      <c r="G246" t="s">
        <v>108</v>
      </c>
      <c r="H246">
        <v>25000.01</v>
      </c>
      <c r="I246">
        <v>50000</v>
      </c>
      <c r="J246">
        <f>Cálculo!G467</f>
        <v>3.5141</v>
      </c>
      <c r="L246" t="s">
        <v>131</v>
      </c>
    </row>
    <row r="247" spans="1:12">
      <c r="A247" t="s">
        <v>128</v>
      </c>
      <c r="B247" t="s">
        <v>129</v>
      </c>
      <c r="D247" t="s">
        <v>130</v>
      </c>
      <c r="E247" t="s">
        <v>69</v>
      </c>
      <c r="F247" t="s">
        <v>96</v>
      </c>
      <c r="G247" t="s">
        <v>108</v>
      </c>
      <c r="H247">
        <v>50000.01</v>
      </c>
      <c r="I247">
        <v>100000</v>
      </c>
      <c r="J247">
        <f>Cálculo!G468</f>
        <v>3.4481000000000002</v>
      </c>
      <c r="L247" t="s">
        <v>131</v>
      </c>
    </row>
    <row r="248" spans="1:12">
      <c r="A248" t="s">
        <v>128</v>
      </c>
      <c r="B248" t="s">
        <v>129</v>
      </c>
      <c r="D248" t="s">
        <v>130</v>
      </c>
      <c r="E248" t="s">
        <v>69</v>
      </c>
      <c r="F248" t="s">
        <v>96</v>
      </c>
      <c r="G248" t="s">
        <v>108</v>
      </c>
      <c r="H248">
        <v>100000.01</v>
      </c>
      <c r="I248">
        <v>125000</v>
      </c>
      <c r="J248">
        <f>Cálculo!G469</f>
        <v>3.4209999999999998</v>
      </c>
      <c r="L248" t="s">
        <v>131</v>
      </c>
    </row>
    <row r="249" spans="1:12">
      <c r="A249" t="s">
        <v>128</v>
      </c>
      <c r="B249" t="s">
        <v>129</v>
      </c>
      <c r="D249" t="s">
        <v>130</v>
      </c>
      <c r="E249" t="s">
        <v>69</v>
      </c>
      <c r="F249" t="s">
        <v>96</v>
      </c>
      <c r="G249" t="s">
        <v>108</v>
      </c>
      <c r="H249">
        <v>125000.01</v>
      </c>
      <c r="I249">
        <v>150000</v>
      </c>
      <c r="J249">
        <f>Cálculo!G470</f>
        <v>3.3542000000000001</v>
      </c>
      <c r="L249" t="s">
        <v>131</v>
      </c>
    </row>
    <row r="250" spans="1:12">
      <c r="A250" t="s">
        <v>128</v>
      </c>
      <c r="B250" t="s">
        <v>129</v>
      </c>
      <c r="D250" t="s">
        <v>130</v>
      </c>
      <c r="E250" t="s">
        <v>69</v>
      </c>
      <c r="F250" t="s">
        <v>96</v>
      </c>
      <c r="G250" t="s">
        <v>108</v>
      </c>
      <c r="H250">
        <v>150000.01</v>
      </c>
      <c r="I250">
        <v>175000</v>
      </c>
      <c r="J250">
        <f>Cálculo!G471</f>
        <v>3.2919</v>
      </c>
      <c r="L250" t="s">
        <v>131</v>
      </c>
    </row>
    <row r="251" spans="1:12">
      <c r="A251" t="s">
        <v>128</v>
      </c>
      <c r="B251" t="s">
        <v>129</v>
      </c>
      <c r="D251" t="s">
        <v>130</v>
      </c>
      <c r="E251" t="s">
        <v>69</v>
      </c>
      <c r="F251" t="s">
        <v>96</v>
      </c>
      <c r="G251" t="s">
        <v>108</v>
      </c>
      <c r="H251">
        <v>175000.01</v>
      </c>
      <c r="I251">
        <v>200000</v>
      </c>
      <c r="J251">
        <f>Cálculo!G472</f>
        <v>3.2753000000000001</v>
      </c>
      <c r="L251" t="s">
        <v>131</v>
      </c>
    </row>
    <row r="252" spans="1:12">
      <c r="A252" t="s">
        <v>128</v>
      </c>
      <c r="B252" t="s">
        <v>129</v>
      </c>
      <c r="D252" t="s">
        <v>130</v>
      </c>
      <c r="E252" t="s">
        <v>69</v>
      </c>
      <c r="F252" t="s">
        <v>96</v>
      </c>
      <c r="G252" t="s">
        <v>108</v>
      </c>
      <c r="H252">
        <v>200000.01</v>
      </c>
      <c r="I252">
        <v>225000</v>
      </c>
      <c r="J252">
        <f>Cálculo!G473</f>
        <v>3.2726999999999999</v>
      </c>
      <c r="L252" t="s">
        <v>131</v>
      </c>
    </row>
    <row r="253" spans="1:12">
      <c r="A253" t="s">
        <v>128</v>
      </c>
      <c r="B253" t="s">
        <v>129</v>
      </c>
      <c r="D253" t="s">
        <v>130</v>
      </c>
      <c r="E253" t="s">
        <v>69</v>
      </c>
      <c r="F253" t="s">
        <v>96</v>
      </c>
      <c r="G253" t="s">
        <v>108</v>
      </c>
      <c r="H253">
        <v>225000.01</v>
      </c>
      <c r="J253">
        <f>Cálculo!G474</f>
        <v>3.2707000000000002</v>
      </c>
      <c r="L253" t="s">
        <v>131</v>
      </c>
    </row>
    <row r="254" spans="1:12">
      <c r="A254" t="s">
        <v>128</v>
      </c>
      <c r="B254" t="s">
        <v>129</v>
      </c>
      <c r="D254" t="s">
        <v>130</v>
      </c>
      <c r="E254" t="s">
        <v>69</v>
      </c>
      <c r="F254" t="s">
        <v>97</v>
      </c>
      <c r="G254" t="s">
        <v>98</v>
      </c>
      <c r="J254">
        <f>Cálculo!G509</f>
        <v>3.2637</v>
      </c>
    </row>
    <row r="255" spans="1:12">
      <c r="A255" t="s">
        <v>71</v>
      </c>
      <c r="B255" t="s">
        <v>132</v>
      </c>
      <c r="D255" t="s">
        <v>133</v>
      </c>
      <c r="E255" t="s">
        <v>70</v>
      </c>
      <c r="F255" t="s">
        <v>93</v>
      </c>
      <c r="G255" t="s">
        <v>94</v>
      </c>
      <c r="H255">
        <v>0</v>
      </c>
      <c r="I255">
        <v>20</v>
      </c>
      <c r="J255">
        <f>Cálculo!G515</f>
        <v>0</v>
      </c>
    </row>
    <row r="256" spans="1:12">
      <c r="A256" t="s">
        <v>71</v>
      </c>
      <c r="B256" t="s">
        <v>132</v>
      </c>
      <c r="D256" t="s">
        <v>133</v>
      </c>
      <c r="E256" t="s">
        <v>70</v>
      </c>
      <c r="F256" t="s">
        <v>93</v>
      </c>
      <c r="G256" t="s">
        <v>94</v>
      </c>
      <c r="H256">
        <v>20.010000000000002</v>
      </c>
      <c r="J256">
        <f>Cálculo!G516</f>
        <v>6.3487</v>
      </c>
    </row>
    <row r="257" spans="1:10">
      <c r="A257" t="s">
        <v>71</v>
      </c>
      <c r="B257" t="s">
        <v>132</v>
      </c>
      <c r="D257" t="s">
        <v>133</v>
      </c>
      <c r="E257" t="s">
        <v>70</v>
      </c>
      <c r="F257" t="s">
        <v>95</v>
      </c>
      <c r="G257" t="s">
        <v>94</v>
      </c>
      <c r="H257">
        <v>0</v>
      </c>
      <c r="I257">
        <v>20</v>
      </c>
      <c r="J257">
        <f>Cálculo!G519</f>
        <v>128.71</v>
      </c>
    </row>
    <row r="258" spans="1:10">
      <c r="A258" t="s">
        <v>71</v>
      </c>
      <c r="B258" t="s">
        <v>132</v>
      </c>
      <c r="D258" t="s">
        <v>133</v>
      </c>
      <c r="E258" t="s">
        <v>70</v>
      </c>
      <c r="F258" t="s">
        <v>95</v>
      </c>
      <c r="G258" t="s">
        <v>94</v>
      </c>
      <c r="H258">
        <v>20.010000000000002</v>
      </c>
      <c r="I258">
        <v>100</v>
      </c>
      <c r="J258">
        <f>Cálculo!G520</f>
        <v>6.4352999999999998</v>
      </c>
    </row>
    <row r="259" spans="1:10">
      <c r="A259" t="s">
        <v>71</v>
      </c>
      <c r="B259" t="s">
        <v>132</v>
      </c>
      <c r="D259" t="s">
        <v>133</v>
      </c>
      <c r="E259" t="s">
        <v>70</v>
      </c>
      <c r="F259" t="s">
        <v>95</v>
      </c>
      <c r="G259" t="s">
        <v>94</v>
      </c>
      <c r="H259">
        <v>100.01</v>
      </c>
      <c r="I259">
        <v>400</v>
      </c>
      <c r="J259">
        <f>Cálculo!G521</f>
        <v>5.8922999999999996</v>
      </c>
    </row>
    <row r="260" spans="1:10">
      <c r="A260" t="s">
        <v>71</v>
      </c>
      <c r="B260" t="s">
        <v>132</v>
      </c>
      <c r="D260" t="s">
        <v>133</v>
      </c>
      <c r="E260" t="s">
        <v>70</v>
      </c>
      <c r="F260" t="s">
        <v>95</v>
      </c>
      <c r="G260" t="s">
        <v>94</v>
      </c>
      <c r="H260">
        <v>400.01</v>
      </c>
      <c r="I260">
        <v>800</v>
      </c>
      <c r="J260">
        <f>Cálculo!G522</f>
        <v>5.1512000000000002</v>
      </c>
    </row>
    <row r="261" spans="1:10">
      <c r="A261" t="s">
        <v>71</v>
      </c>
      <c r="B261" t="s">
        <v>132</v>
      </c>
      <c r="D261" t="s">
        <v>133</v>
      </c>
      <c r="E261" t="s">
        <v>70</v>
      </c>
      <c r="F261" t="s">
        <v>95</v>
      </c>
      <c r="G261" t="s">
        <v>94</v>
      </c>
      <c r="H261">
        <v>800.01</v>
      </c>
      <c r="I261">
        <v>1600</v>
      </c>
      <c r="J261">
        <f>Cálculo!G523</f>
        <v>4.6420000000000003</v>
      </c>
    </row>
    <row r="262" spans="1:10">
      <c r="A262" t="s">
        <v>71</v>
      </c>
      <c r="B262" t="s">
        <v>132</v>
      </c>
      <c r="D262" t="s">
        <v>133</v>
      </c>
      <c r="E262" t="s">
        <v>70</v>
      </c>
      <c r="F262" t="s">
        <v>95</v>
      </c>
      <c r="G262" t="s">
        <v>94</v>
      </c>
      <c r="H262">
        <v>1600.01</v>
      </c>
      <c r="I262">
        <v>6000</v>
      </c>
      <c r="J262">
        <f>Cálculo!G524</f>
        <v>4.4385000000000003</v>
      </c>
    </row>
    <row r="263" spans="1:10">
      <c r="A263" t="s">
        <v>71</v>
      </c>
      <c r="B263" t="s">
        <v>132</v>
      </c>
      <c r="D263" t="s">
        <v>133</v>
      </c>
      <c r="E263" t="s">
        <v>70</v>
      </c>
      <c r="F263" t="s">
        <v>95</v>
      </c>
      <c r="G263" t="s">
        <v>94</v>
      </c>
      <c r="H263">
        <v>6000.01</v>
      </c>
      <c r="I263">
        <v>12000</v>
      </c>
      <c r="J263">
        <f>Cálculo!G525</f>
        <v>4.2469000000000001</v>
      </c>
    </row>
    <row r="264" spans="1:10">
      <c r="A264" t="s">
        <v>71</v>
      </c>
      <c r="B264" t="s">
        <v>132</v>
      </c>
      <c r="D264" t="s">
        <v>133</v>
      </c>
      <c r="E264" t="s">
        <v>70</v>
      </c>
      <c r="F264" t="s">
        <v>95</v>
      </c>
      <c r="G264" t="s">
        <v>94</v>
      </c>
      <c r="H264">
        <v>12000.01</v>
      </c>
      <c r="J264">
        <f>Cálculo!G526</f>
        <v>3.9855999999999998</v>
      </c>
    </row>
    <row r="265" spans="1:10">
      <c r="A265" t="s">
        <v>71</v>
      </c>
      <c r="B265" t="s">
        <v>132</v>
      </c>
      <c r="D265" t="s">
        <v>133</v>
      </c>
      <c r="E265" t="s">
        <v>70</v>
      </c>
      <c r="F265" t="s">
        <v>96</v>
      </c>
      <c r="G265" t="s">
        <v>124</v>
      </c>
      <c r="H265">
        <v>0</v>
      </c>
      <c r="I265">
        <v>700</v>
      </c>
      <c r="J265">
        <f>Cálculo!G529</f>
        <v>4.9383999999999997</v>
      </c>
    </row>
    <row r="266" spans="1:10">
      <c r="A266" t="s">
        <v>71</v>
      </c>
      <c r="B266" t="s">
        <v>132</v>
      </c>
      <c r="D266" t="s">
        <v>133</v>
      </c>
      <c r="E266" t="s">
        <v>70</v>
      </c>
      <c r="F266" t="s">
        <v>96</v>
      </c>
      <c r="G266" t="s">
        <v>124</v>
      </c>
      <c r="H266">
        <v>700.01</v>
      </c>
      <c r="I266">
        <v>3500</v>
      </c>
      <c r="J266">
        <f>Cálculo!G530</f>
        <v>4.3674999999999997</v>
      </c>
    </row>
    <row r="267" spans="1:10">
      <c r="A267" t="s">
        <v>71</v>
      </c>
      <c r="B267" t="s">
        <v>132</v>
      </c>
      <c r="D267" t="s">
        <v>133</v>
      </c>
      <c r="E267" t="s">
        <v>70</v>
      </c>
      <c r="F267" t="s">
        <v>96</v>
      </c>
      <c r="G267" t="s">
        <v>124</v>
      </c>
      <c r="H267">
        <v>3500.01</v>
      </c>
      <c r="I267">
        <v>7000</v>
      </c>
      <c r="J267">
        <f>Cálculo!G531</f>
        <v>4.0137</v>
      </c>
    </row>
    <row r="268" spans="1:10">
      <c r="A268" t="s">
        <v>71</v>
      </c>
      <c r="B268" t="s">
        <v>132</v>
      </c>
      <c r="D268" t="s">
        <v>133</v>
      </c>
      <c r="E268" t="s">
        <v>70</v>
      </c>
      <c r="F268" t="s">
        <v>96</v>
      </c>
      <c r="G268" t="s">
        <v>124</v>
      </c>
      <c r="H268">
        <v>7000.01</v>
      </c>
      <c r="I268">
        <v>21000</v>
      </c>
      <c r="J268">
        <f>Cálculo!G532</f>
        <v>3.9110999999999998</v>
      </c>
    </row>
    <row r="269" spans="1:10">
      <c r="A269" t="s">
        <v>71</v>
      </c>
      <c r="B269" t="s">
        <v>132</v>
      </c>
      <c r="D269" t="s">
        <v>133</v>
      </c>
      <c r="E269" t="s">
        <v>70</v>
      </c>
      <c r="F269" t="s">
        <v>96</v>
      </c>
      <c r="G269" t="s">
        <v>124</v>
      </c>
      <c r="H269">
        <v>21000.01</v>
      </c>
      <c r="I269">
        <v>70000</v>
      </c>
      <c r="J269">
        <f>Cálculo!G533</f>
        <v>3.8464</v>
      </c>
    </row>
    <row r="270" spans="1:10">
      <c r="A270" t="s">
        <v>71</v>
      </c>
      <c r="B270" t="s">
        <v>132</v>
      </c>
      <c r="D270" t="s">
        <v>133</v>
      </c>
      <c r="E270" t="s">
        <v>70</v>
      </c>
      <c r="F270" t="s">
        <v>96</v>
      </c>
      <c r="G270" t="s">
        <v>124</v>
      </c>
      <c r="H270">
        <v>70000.009999999995</v>
      </c>
      <c r="I270">
        <v>105000</v>
      </c>
      <c r="J270">
        <f>Cálculo!G534</f>
        <v>3.7913000000000001</v>
      </c>
    </row>
    <row r="271" spans="1:10">
      <c r="A271" t="s">
        <v>71</v>
      </c>
      <c r="B271" t="s">
        <v>132</v>
      </c>
      <c r="D271" t="s">
        <v>133</v>
      </c>
      <c r="E271" t="s">
        <v>70</v>
      </c>
      <c r="F271" t="s">
        <v>96</v>
      </c>
      <c r="G271" t="s">
        <v>124</v>
      </c>
      <c r="H271">
        <v>105000.01</v>
      </c>
      <c r="I271">
        <v>210000</v>
      </c>
      <c r="J271">
        <f>Cálculo!G535</f>
        <v>3.7233000000000001</v>
      </c>
    </row>
    <row r="272" spans="1:10">
      <c r="A272" t="s">
        <v>71</v>
      </c>
      <c r="B272" t="s">
        <v>132</v>
      </c>
      <c r="D272" t="s">
        <v>133</v>
      </c>
      <c r="E272" t="s">
        <v>70</v>
      </c>
      <c r="F272" t="s">
        <v>96</v>
      </c>
      <c r="G272" t="s">
        <v>124</v>
      </c>
      <c r="H272">
        <v>210000.01</v>
      </c>
      <c r="I272">
        <v>350000</v>
      </c>
      <c r="J272">
        <f>Cálculo!G536</f>
        <v>3.6779999999999999</v>
      </c>
    </row>
    <row r="273" spans="1:12">
      <c r="A273" t="s">
        <v>71</v>
      </c>
      <c r="B273" t="s">
        <v>132</v>
      </c>
      <c r="D273" t="s">
        <v>133</v>
      </c>
      <c r="E273" t="s">
        <v>70</v>
      </c>
      <c r="F273" t="s">
        <v>96</v>
      </c>
      <c r="G273" t="s">
        <v>124</v>
      </c>
      <c r="H273">
        <v>350000.01</v>
      </c>
      <c r="I273">
        <v>700000</v>
      </c>
      <c r="J273">
        <f>Cálculo!G537</f>
        <v>3.5758999999999999</v>
      </c>
    </row>
    <row r="274" spans="1:12">
      <c r="A274" t="s">
        <v>71</v>
      </c>
      <c r="B274" t="s">
        <v>132</v>
      </c>
      <c r="D274" t="s">
        <v>133</v>
      </c>
      <c r="E274" t="s">
        <v>70</v>
      </c>
      <c r="F274" t="s">
        <v>96</v>
      </c>
      <c r="G274" t="s">
        <v>124</v>
      </c>
      <c r="H274">
        <v>700000.01</v>
      </c>
      <c r="I274">
        <v>840000</v>
      </c>
      <c r="J274">
        <f>Cálculo!G538</f>
        <v>3.4769999999999999</v>
      </c>
    </row>
    <row r="275" spans="1:12">
      <c r="A275" t="s">
        <v>71</v>
      </c>
      <c r="B275" t="s">
        <v>132</v>
      </c>
      <c r="D275" t="s">
        <v>133</v>
      </c>
      <c r="E275" t="s">
        <v>70</v>
      </c>
      <c r="F275" t="s">
        <v>96</v>
      </c>
      <c r="G275" t="s">
        <v>124</v>
      </c>
      <c r="H275">
        <v>840000.01</v>
      </c>
      <c r="I275">
        <v>1400000</v>
      </c>
      <c r="J275">
        <f>Cálculo!G539</f>
        <v>3.4039999999999999</v>
      </c>
    </row>
    <row r="276" spans="1:12">
      <c r="A276" t="s">
        <v>71</v>
      </c>
      <c r="B276" t="s">
        <v>132</v>
      </c>
      <c r="D276" t="s">
        <v>133</v>
      </c>
      <c r="E276" t="s">
        <v>70</v>
      </c>
      <c r="F276" t="s">
        <v>96</v>
      </c>
      <c r="G276" t="s">
        <v>124</v>
      </c>
      <c r="H276">
        <v>1400000.01</v>
      </c>
      <c r="J276">
        <f>Cálculo!G540</f>
        <v>3.3816000000000002</v>
      </c>
    </row>
    <row r="277" spans="1:12">
      <c r="A277" t="s">
        <v>71</v>
      </c>
      <c r="B277" t="s">
        <v>132</v>
      </c>
      <c r="D277" t="s">
        <v>133</v>
      </c>
      <c r="E277" t="s">
        <v>70</v>
      </c>
      <c r="F277" t="s">
        <v>97</v>
      </c>
      <c r="G277" t="s">
        <v>98</v>
      </c>
      <c r="J277">
        <f>Cálculo!G543</f>
        <v>3.6133999999999999</v>
      </c>
    </row>
    <row r="278" spans="1:12">
      <c r="A278" t="s">
        <v>134</v>
      </c>
      <c r="B278" t="s">
        <v>135</v>
      </c>
      <c r="D278" t="s">
        <v>136</v>
      </c>
      <c r="E278" t="s">
        <v>72</v>
      </c>
      <c r="F278" t="s">
        <v>93</v>
      </c>
      <c r="G278" t="s">
        <v>98</v>
      </c>
      <c r="J278">
        <f>Cálculo!G549</f>
        <v>5.7618</v>
      </c>
    </row>
    <row r="279" spans="1:12">
      <c r="A279" t="s">
        <v>134</v>
      </c>
      <c r="B279" t="s">
        <v>135</v>
      </c>
      <c r="D279" t="s">
        <v>136</v>
      </c>
      <c r="E279" t="s">
        <v>72</v>
      </c>
      <c r="F279" t="s">
        <v>95</v>
      </c>
      <c r="G279" t="s">
        <v>94</v>
      </c>
      <c r="H279">
        <v>0</v>
      </c>
      <c r="I279">
        <v>16</v>
      </c>
      <c r="J279">
        <f>Cálculo!G552</f>
        <v>0</v>
      </c>
    </row>
    <row r="280" spans="1:12">
      <c r="A280" t="s">
        <v>134</v>
      </c>
      <c r="B280" t="s">
        <v>135</v>
      </c>
      <c r="D280" t="s">
        <v>136</v>
      </c>
      <c r="E280" t="s">
        <v>72</v>
      </c>
      <c r="F280" t="s">
        <v>95</v>
      </c>
      <c r="G280" t="s">
        <v>94</v>
      </c>
      <c r="H280">
        <v>16.010000000000002</v>
      </c>
      <c r="I280">
        <v>150</v>
      </c>
      <c r="J280">
        <f>Cálculo!G553</f>
        <v>6.1745000000000001</v>
      </c>
    </row>
    <row r="281" spans="1:12">
      <c r="A281" t="s">
        <v>134</v>
      </c>
      <c r="B281" t="s">
        <v>135</v>
      </c>
      <c r="D281" t="s">
        <v>136</v>
      </c>
      <c r="E281" t="s">
        <v>72</v>
      </c>
      <c r="F281" t="s">
        <v>95</v>
      </c>
      <c r="G281" t="s">
        <v>94</v>
      </c>
      <c r="H281">
        <v>150.01</v>
      </c>
      <c r="I281">
        <v>450</v>
      </c>
      <c r="J281">
        <f>Cálculo!G554</f>
        <v>5.2409999999999997</v>
      </c>
    </row>
    <row r="282" spans="1:12">
      <c r="A282" t="s">
        <v>134</v>
      </c>
      <c r="B282" t="s">
        <v>135</v>
      </c>
      <c r="D282" t="s">
        <v>136</v>
      </c>
      <c r="E282" t="s">
        <v>72</v>
      </c>
      <c r="F282" t="s">
        <v>95</v>
      </c>
      <c r="G282" t="s">
        <v>94</v>
      </c>
      <c r="H282">
        <v>450.01</v>
      </c>
      <c r="I282">
        <v>3000</v>
      </c>
      <c r="J282">
        <f>Cálculo!G555</f>
        <v>4.6589</v>
      </c>
    </row>
    <row r="283" spans="1:12">
      <c r="A283" t="s">
        <v>134</v>
      </c>
      <c r="B283" t="s">
        <v>135</v>
      </c>
      <c r="D283" t="s">
        <v>136</v>
      </c>
      <c r="E283" t="s">
        <v>72</v>
      </c>
      <c r="F283" t="s">
        <v>95</v>
      </c>
      <c r="G283" t="s">
        <v>94</v>
      </c>
      <c r="H283">
        <v>3000.01</v>
      </c>
      <c r="I283">
        <v>15000</v>
      </c>
      <c r="J283">
        <f>Cálculo!G556</f>
        <v>4.3765000000000001</v>
      </c>
    </row>
    <row r="284" spans="1:12">
      <c r="A284" t="s">
        <v>134</v>
      </c>
      <c r="B284" t="s">
        <v>135</v>
      </c>
      <c r="D284" t="s">
        <v>136</v>
      </c>
      <c r="E284" t="s">
        <v>72</v>
      </c>
      <c r="F284" t="s">
        <v>95</v>
      </c>
      <c r="G284" t="s">
        <v>94</v>
      </c>
      <c r="H284">
        <v>15000.01</v>
      </c>
      <c r="J284">
        <f>Cálculo!G557</f>
        <v>4.2877999999999998</v>
      </c>
    </row>
    <row r="285" spans="1:12">
      <c r="A285" t="s">
        <v>134</v>
      </c>
      <c r="B285" t="s">
        <v>135</v>
      </c>
      <c r="D285" t="s">
        <v>136</v>
      </c>
      <c r="E285" t="s">
        <v>72</v>
      </c>
      <c r="F285" t="s">
        <v>96</v>
      </c>
      <c r="G285" t="s">
        <v>108</v>
      </c>
      <c r="H285">
        <v>0</v>
      </c>
      <c r="I285">
        <v>1000</v>
      </c>
      <c r="J285">
        <f>Cálculo!G560</f>
        <v>4.2016</v>
      </c>
      <c r="L285" t="s">
        <v>137</v>
      </c>
    </row>
    <row r="286" spans="1:12">
      <c r="A286" t="s">
        <v>134</v>
      </c>
      <c r="B286" t="s">
        <v>135</v>
      </c>
      <c r="D286" t="s">
        <v>136</v>
      </c>
      <c r="E286" t="s">
        <v>72</v>
      </c>
      <c r="F286" t="s">
        <v>96</v>
      </c>
      <c r="G286" t="s">
        <v>108</v>
      </c>
      <c r="H286">
        <v>1000.01</v>
      </c>
      <c r="I286">
        <v>5000</v>
      </c>
      <c r="J286">
        <f>Cálculo!G561</f>
        <v>4.0961999999999996</v>
      </c>
      <c r="L286" t="s">
        <v>137</v>
      </c>
    </row>
    <row r="287" spans="1:12">
      <c r="A287" t="s">
        <v>134</v>
      </c>
      <c r="B287" t="s">
        <v>135</v>
      </c>
      <c r="D287" t="s">
        <v>136</v>
      </c>
      <c r="E287" t="s">
        <v>72</v>
      </c>
      <c r="F287" t="s">
        <v>96</v>
      </c>
      <c r="G287" t="s">
        <v>108</v>
      </c>
      <c r="H287">
        <v>5000.01</v>
      </c>
      <c r="I287">
        <v>10000</v>
      </c>
      <c r="J287">
        <f>Cálculo!G562</f>
        <v>3.9815</v>
      </c>
      <c r="L287" t="s">
        <v>137</v>
      </c>
    </row>
    <row r="288" spans="1:12">
      <c r="A288" t="s">
        <v>134</v>
      </c>
      <c r="B288" t="s">
        <v>135</v>
      </c>
      <c r="D288" t="s">
        <v>136</v>
      </c>
      <c r="E288" t="s">
        <v>72</v>
      </c>
      <c r="F288" t="s">
        <v>96</v>
      </c>
      <c r="G288" t="s">
        <v>108</v>
      </c>
      <c r="H288">
        <v>10000.01</v>
      </c>
      <c r="I288">
        <v>25000</v>
      </c>
      <c r="J288">
        <f>Cálculo!G563</f>
        <v>3.8751000000000002</v>
      </c>
      <c r="L288" t="s">
        <v>137</v>
      </c>
    </row>
    <row r="289" spans="1:12">
      <c r="A289" t="s">
        <v>134</v>
      </c>
      <c r="B289" t="s">
        <v>135</v>
      </c>
      <c r="D289" t="s">
        <v>136</v>
      </c>
      <c r="E289" t="s">
        <v>72</v>
      </c>
      <c r="F289" t="s">
        <v>96</v>
      </c>
      <c r="G289" t="s">
        <v>108</v>
      </c>
      <c r="H289">
        <v>25000.01</v>
      </c>
      <c r="I289">
        <v>50000</v>
      </c>
      <c r="J289">
        <f>Cálculo!G564</f>
        <v>3.7393999999999998</v>
      </c>
      <c r="L289" t="s">
        <v>137</v>
      </c>
    </row>
    <row r="290" spans="1:12">
      <c r="A290" t="s">
        <v>134</v>
      </c>
      <c r="B290" t="s">
        <v>135</v>
      </c>
      <c r="D290" t="s">
        <v>136</v>
      </c>
      <c r="E290" t="s">
        <v>72</v>
      </c>
      <c r="F290" t="s">
        <v>96</v>
      </c>
      <c r="G290" t="s">
        <v>108</v>
      </c>
      <c r="H290">
        <v>50000.01</v>
      </c>
      <c r="I290">
        <v>100000</v>
      </c>
      <c r="J290">
        <f>Cálculo!G565</f>
        <v>3.5983000000000001</v>
      </c>
      <c r="L290" t="s">
        <v>137</v>
      </c>
    </row>
    <row r="291" spans="1:12">
      <c r="A291" t="s">
        <v>134</v>
      </c>
      <c r="B291" t="s">
        <v>135</v>
      </c>
      <c r="D291" t="s">
        <v>136</v>
      </c>
      <c r="E291" t="s">
        <v>72</v>
      </c>
      <c r="F291" t="s">
        <v>96</v>
      </c>
      <c r="G291" t="s">
        <v>108</v>
      </c>
      <c r="H291">
        <v>100000.01</v>
      </c>
      <c r="I291">
        <v>200000</v>
      </c>
      <c r="J291">
        <f>Cálculo!G566</f>
        <v>3.4018000000000002</v>
      </c>
      <c r="L291" t="s">
        <v>137</v>
      </c>
    </row>
    <row r="292" spans="1:12">
      <c r="A292" t="s">
        <v>134</v>
      </c>
      <c r="B292" t="s">
        <v>135</v>
      </c>
      <c r="D292" t="s">
        <v>136</v>
      </c>
      <c r="E292" t="s">
        <v>72</v>
      </c>
      <c r="F292" t="s">
        <v>96</v>
      </c>
      <c r="G292" t="s">
        <v>108</v>
      </c>
      <c r="H292">
        <v>200000.01</v>
      </c>
      <c r="I292">
        <v>400000</v>
      </c>
      <c r="J292">
        <f>Cálculo!G567</f>
        <v>3.2050000000000001</v>
      </c>
      <c r="L292" t="s">
        <v>137</v>
      </c>
    </row>
    <row r="293" spans="1:12">
      <c r="A293" t="s">
        <v>134</v>
      </c>
      <c r="B293" t="s">
        <v>135</v>
      </c>
      <c r="D293" t="s">
        <v>136</v>
      </c>
      <c r="E293" t="s">
        <v>72</v>
      </c>
      <c r="F293" t="s">
        <v>96</v>
      </c>
      <c r="G293" t="s">
        <v>108</v>
      </c>
      <c r="H293">
        <v>400000.01</v>
      </c>
      <c r="J293">
        <f>Cálculo!G568</f>
        <v>3.1179000000000001</v>
      </c>
      <c r="L293" t="s">
        <v>137</v>
      </c>
    </row>
    <row r="294" spans="1:12">
      <c r="A294" t="s">
        <v>134</v>
      </c>
      <c r="B294" t="s">
        <v>135</v>
      </c>
      <c r="D294" t="s">
        <v>136</v>
      </c>
      <c r="E294" t="s">
        <v>72</v>
      </c>
      <c r="F294" t="s">
        <v>97</v>
      </c>
      <c r="G294" t="s">
        <v>98</v>
      </c>
      <c r="J294">
        <f>Cálculo!G582</f>
        <v>3.863</v>
      </c>
    </row>
    <row r="295" spans="1:12">
      <c r="A295" t="s">
        <v>74</v>
      </c>
      <c r="B295" t="s">
        <v>138</v>
      </c>
      <c r="D295" t="s">
        <v>139</v>
      </c>
      <c r="E295" t="s">
        <v>73</v>
      </c>
      <c r="F295" t="s">
        <v>93</v>
      </c>
      <c r="G295" t="s">
        <v>94</v>
      </c>
      <c r="H295">
        <v>0</v>
      </c>
      <c r="I295">
        <v>20</v>
      </c>
      <c r="J295">
        <f>Cálculo!G588</f>
        <v>0</v>
      </c>
    </row>
    <row r="296" spans="1:12">
      <c r="A296" t="s">
        <v>74</v>
      </c>
      <c r="B296" t="s">
        <v>138</v>
      </c>
      <c r="D296" t="s">
        <v>139</v>
      </c>
      <c r="E296" t="s">
        <v>73</v>
      </c>
      <c r="F296" t="s">
        <v>93</v>
      </c>
      <c r="G296" t="s">
        <v>94</v>
      </c>
      <c r="H296">
        <v>20.010000000000002</v>
      </c>
      <c r="I296">
        <v>5000</v>
      </c>
      <c r="J296">
        <f>Cálculo!G589</f>
        <v>4.4812000000000003</v>
      </c>
    </row>
    <row r="297" spans="1:12">
      <c r="A297" t="s">
        <v>74</v>
      </c>
      <c r="B297" t="s">
        <v>138</v>
      </c>
      <c r="D297" t="s">
        <v>139</v>
      </c>
      <c r="E297" t="s">
        <v>73</v>
      </c>
      <c r="F297" t="s">
        <v>93</v>
      </c>
      <c r="G297" t="s">
        <v>94</v>
      </c>
      <c r="H297">
        <v>5000.01</v>
      </c>
      <c r="I297">
        <v>10000</v>
      </c>
      <c r="J297">
        <f>Cálculo!G590</f>
        <v>4.0839999999999996</v>
      </c>
    </row>
    <row r="298" spans="1:12">
      <c r="A298" t="s">
        <v>74</v>
      </c>
      <c r="B298" t="s">
        <v>138</v>
      </c>
      <c r="D298" t="s">
        <v>139</v>
      </c>
      <c r="E298" t="s">
        <v>73</v>
      </c>
      <c r="F298" t="s">
        <v>93</v>
      </c>
      <c r="G298" t="s">
        <v>94</v>
      </c>
      <c r="H298">
        <v>10000.01</v>
      </c>
      <c r="I298">
        <v>12000</v>
      </c>
      <c r="J298">
        <f>Cálculo!G591</f>
        <v>4.0766</v>
      </c>
    </row>
    <row r="299" spans="1:12">
      <c r="A299" t="s">
        <v>74</v>
      </c>
      <c r="B299" t="s">
        <v>138</v>
      </c>
      <c r="D299" t="s">
        <v>139</v>
      </c>
      <c r="E299" t="s">
        <v>73</v>
      </c>
      <c r="F299" t="s">
        <v>93</v>
      </c>
      <c r="G299" t="s">
        <v>94</v>
      </c>
      <c r="H299">
        <v>12000.01</v>
      </c>
      <c r="I299">
        <v>14000</v>
      </c>
      <c r="J299">
        <f>Cálculo!G592</f>
        <v>4.069</v>
      </c>
    </row>
    <row r="300" spans="1:12">
      <c r="A300" t="s">
        <v>74</v>
      </c>
      <c r="B300" t="s">
        <v>138</v>
      </c>
      <c r="D300" t="s">
        <v>139</v>
      </c>
      <c r="E300" t="s">
        <v>73</v>
      </c>
      <c r="F300" t="s">
        <v>93</v>
      </c>
      <c r="G300" t="s">
        <v>94</v>
      </c>
      <c r="H300">
        <v>14000.01</v>
      </c>
      <c r="I300">
        <v>16000</v>
      </c>
      <c r="J300">
        <f>Cálculo!G593</f>
        <v>4.0613000000000001</v>
      </c>
    </row>
    <row r="301" spans="1:12">
      <c r="A301" t="s">
        <v>74</v>
      </c>
      <c r="B301" t="s">
        <v>138</v>
      </c>
      <c r="D301" t="s">
        <v>139</v>
      </c>
      <c r="E301" t="s">
        <v>73</v>
      </c>
      <c r="F301" t="s">
        <v>93</v>
      </c>
      <c r="G301" t="s">
        <v>94</v>
      </c>
      <c r="H301">
        <v>16000.01</v>
      </c>
      <c r="J301">
        <f>Cálculo!G594</f>
        <v>4.0540000000000003</v>
      </c>
    </row>
    <row r="302" spans="1:12">
      <c r="A302" t="s">
        <v>74</v>
      </c>
      <c r="B302" t="s">
        <v>138</v>
      </c>
      <c r="D302" t="s">
        <v>139</v>
      </c>
      <c r="E302" t="s">
        <v>73</v>
      </c>
      <c r="F302" t="s">
        <v>95</v>
      </c>
      <c r="G302" t="s">
        <v>94</v>
      </c>
      <c r="H302">
        <v>0</v>
      </c>
      <c r="I302">
        <v>20</v>
      </c>
      <c r="J302">
        <f>Cálculo!G597</f>
        <v>0</v>
      </c>
    </row>
    <row r="303" spans="1:12">
      <c r="A303" t="s">
        <v>74</v>
      </c>
      <c r="B303" t="s">
        <v>138</v>
      </c>
      <c r="D303" t="s">
        <v>139</v>
      </c>
      <c r="E303" t="s">
        <v>73</v>
      </c>
      <c r="F303" t="s">
        <v>95</v>
      </c>
      <c r="G303" t="s">
        <v>94</v>
      </c>
      <c r="H303">
        <v>20.010000000000002</v>
      </c>
      <c r="I303">
        <v>5000</v>
      </c>
      <c r="J303">
        <f>Cálculo!G598</f>
        <v>4.4741</v>
      </c>
    </row>
    <row r="304" spans="1:12">
      <c r="A304" t="s">
        <v>74</v>
      </c>
      <c r="B304" t="s">
        <v>138</v>
      </c>
      <c r="D304" t="s">
        <v>139</v>
      </c>
      <c r="E304" t="s">
        <v>73</v>
      </c>
      <c r="F304" t="s">
        <v>95</v>
      </c>
      <c r="G304" t="s">
        <v>94</v>
      </c>
      <c r="H304">
        <v>5000.01</v>
      </c>
      <c r="I304">
        <v>10000</v>
      </c>
      <c r="J304">
        <f>Cálculo!G599</f>
        <v>4.077</v>
      </c>
    </row>
    <row r="305" spans="1:10">
      <c r="A305" t="s">
        <v>74</v>
      </c>
      <c r="B305" t="s">
        <v>138</v>
      </c>
      <c r="D305" t="s">
        <v>139</v>
      </c>
      <c r="E305" t="s">
        <v>73</v>
      </c>
      <c r="F305" t="s">
        <v>95</v>
      </c>
      <c r="G305" t="s">
        <v>94</v>
      </c>
      <c r="H305">
        <v>10000.01</v>
      </c>
      <c r="I305">
        <v>12000</v>
      </c>
      <c r="J305">
        <f>Cálculo!G600</f>
        <v>4.0694999999999997</v>
      </c>
    </row>
    <row r="306" spans="1:10">
      <c r="A306" t="s">
        <v>74</v>
      </c>
      <c r="B306" t="s">
        <v>138</v>
      </c>
      <c r="D306" t="s">
        <v>139</v>
      </c>
      <c r="E306" t="s">
        <v>73</v>
      </c>
      <c r="F306" t="s">
        <v>95</v>
      </c>
      <c r="G306" t="s">
        <v>94</v>
      </c>
      <c r="H306">
        <v>12000.01</v>
      </c>
      <c r="I306">
        <v>14000</v>
      </c>
      <c r="J306">
        <f>Cálculo!G601</f>
        <v>4.0620000000000003</v>
      </c>
    </row>
    <row r="307" spans="1:10">
      <c r="A307" t="s">
        <v>74</v>
      </c>
      <c r="B307" t="s">
        <v>138</v>
      </c>
      <c r="D307" t="s">
        <v>139</v>
      </c>
      <c r="E307" t="s">
        <v>73</v>
      </c>
      <c r="F307" t="s">
        <v>95</v>
      </c>
      <c r="G307" t="s">
        <v>94</v>
      </c>
      <c r="H307">
        <v>14000.01</v>
      </c>
      <c r="I307">
        <v>16000</v>
      </c>
      <c r="J307">
        <f>Cálculo!G602</f>
        <v>4.0542999999999996</v>
      </c>
    </row>
    <row r="308" spans="1:10">
      <c r="A308" t="s">
        <v>74</v>
      </c>
      <c r="B308" t="s">
        <v>138</v>
      </c>
      <c r="D308" t="s">
        <v>139</v>
      </c>
      <c r="E308" t="s">
        <v>73</v>
      </c>
      <c r="F308" t="s">
        <v>95</v>
      </c>
      <c r="G308" t="s">
        <v>94</v>
      </c>
      <c r="H308">
        <v>16000.01</v>
      </c>
      <c r="J308">
        <f>Cálculo!G603</f>
        <v>4.0468999999999999</v>
      </c>
    </row>
    <row r="309" spans="1:10">
      <c r="A309" t="s">
        <v>74</v>
      </c>
      <c r="B309" t="s">
        <v>138</v>
      </c>
      <c r="D309" t="s">
        <v>139</v>
      </c>
      <c r="E309" t="s">
        <v>73</v>
      </c>
      <c r="F309" t="s">
        <v>96</v>
      </c>
      <c r="G309" t="s">
        <v>108</v>
      </c>
      <c r="H309">
        <v>0</v>
      </c>
      <c r="I309">
        <v>200</v>
      </c>
      <c r="J309">
        <f>Cálculo!G606</f>
        <v>4.6424000000000003</v>
      </c>
    </row>
    <row r="310" spans="1:10">
      <c r="A310" t="s">
        <v>74</v>
      </c>
      <c r="B310" t="s">
        <v>138</v>
      </c>
      <c r="D310" t="s">
        <v>139</v>
      </c>
      <c r="E310" t="s">
        <v>73</v>
      </c>
      <c r="F310" t="s">
        <v>96</v>
      </c>
      <c r="G310" t="s">
        <v>108</v>
      </c>
      <c r="H310">
        <v>200.01</v>
      </c>
      <c r="I310">
        <v>1000</v>
      </c>
      <c r="J310">
        <f>Cálculo!G607</f>
        <v>4.5590999999999999</v>
      </c>
    </row>
    <row r="311" spans="1:10">
      <c r="A311" t="s">
        <v>74</v>
      </c>
      <c r="B311" t="s">
        <v>138</v>
      </c>
      <c r="D311" t="s">
        <v>139</v>
      </c>
      <c r="E311" t="s">
        <v>73</v>
      </c>
      <c r="F311" t="s">
        <v>96</v>
      </c>
      <c r="G311" t="s">
        <v>108</v>
      </c>
      <c r="H311">
        <v>1000.01</v>
      </c>
      <c r="I311">
        <v>10000</v>
      </c>
      <c r="J311">
        <f>Cálculo!G608</f>
        <v>4.4298000000000002</v>
      </c>
    </row>
    <row r="312" spans="1:10">
      <c r="A312" t="s">
        <v>74</v>
      </c>
      <c r="B312" t="s">
        <v>138</v>
      </c>
      <c r="D312" t="s">
        <v>139</v>
      </c>
      <c r="E312" t="s">
        <v>73</v>
      </c>
      <c r="F312" t="s">
        <v>96</v>
      </c>
      <c r="G312" t="s">
        <v>108</v>
      </c>
      <c r="H312">
        <v>10000.01</v>
      </c>
      <c r="I312">
        <v>30000</v>
      </c>
      <c r="J312">
        <f>Cálculo!G609</f>
        <v>4.1280999999999999</v>
      </c>
    </row>
    <row r="313" spans="1:10">
      <c r="A313" t="s">
        <v>74</v>
      </c>
      <c r="B313" t="s">
        <v>138</v>
      </c>
      <c r="D313" t="s">
        <v>139</v>
      </c>
      <c r="E313" t="s">
        <v>73</v>
      </c>
      <c r="F313" t="s">
        <v>96</v>
      </c>
      <c r="G313" t="s">
        <v>108</v>
      </c>
      <c r="H313">
        <v>30000.01</v>
      </c>
      <c r="I313">
        <v>60000</v>
      </c>
      <c r="J313">
        <f>Cálculo!G610</f>
        <v>4.0911999999999997</v>
      </c>
    </row>
    <row r="314" spans="1:10">
      <c r="A314" t="s">
        <v>74</v>
      </c>
      <c r="B314" t="s">
        <v>138</v>
      </c>
      <c r="D314" t="s">
        <v>139</v>
      </c>
      <c r="E314" t="s">
        <v>73</v>
      </c>
      <c r="F314" t="s">
        <v>96</v>
      </c>
      <c r="G314" t="s">
        <v>108</v>
      </c>
      <c r="H314">
        <v>60000.01</v>
      </c>
      <c r="J314">
        <f>Cálculo!G611</f>
        <v>4.0561999999999996</v>
      </c>
    </row>
    <row r="315" spans="1:10">
      <c r="A315" t="s">
        <v>74</v>
      </c>
      <c r="B315" t="s">
        <v>138</v>
      </c>
      <c r="D315" t="s">
        <v>139</v>
      </c>
      <c r="E315" t="s">
        <v>73</v>
      </c>
      <c r="F315" t="s">
        <v>97</v>
      </c>
      <c r="G315" t="s">
        <v>98</v>
      </c>
      <c r="J315">
        <f>Cálculo!G614</f>
        <v>4.1022999999999996</v>
      </c>
    </row>
    <row r="316" spans="1:10">
      <c r="A316" t="s">
        <v>140</v>
      </c>
      <c r="B316" t="s">
        <v>141</v>
      </c>
      <c r="D316" t="s">
        <v>142</v>
      </c>
      <c r="E316" t="s">
        <v>76</v>
      </c>
      <c r="F316" t="s">
        <v>93</v>
      </c>
      <c r="G316" t="s">
        <v>98</v>
      </c>
      <c r="J316">
        <f>Cálculo!G750</f>
        <v>6.7069999999999999</v>
      </c>
    </row>
    <row r="317" spans="1:10">
      <c r="A317" t="s">
        <v>140</v>
      </c>
      <c r="B317" t="s">
        <v>141</v>
      </c>
      <c r="D317" t="s">
        <v>142</v>
      </c>
      <c r="E317" t="s">
        <v>76</v>
      </c>
      <c r="F317" t="s">
        <v>95</v>
      </c>
      <c r="G317" t="s">
        <v>94</v>
      </c>
      <c r="H317">
        <v>0</v>
      </c>
      <c r="I317">
        <v>6000</v>
      </c>
      <c r="J317">
        <f>Cálculo!G754</f>
        <v>3.4396</v>
      </c>
    </row>
    <row r="318" spans="1:10">
      <c r="A318" t="s">
        <v>140</v>
      </c>
      <c r="B318" t="s">
        <v>141</v>
      </c>
      <c r="D318" t="s">
        <v>142</v>
      </c>
      <c r="E318" t="s">
        <v>76</v>
      </c>
      <c r="F318" t="s">
        <v>95</v>
      </c>
      <c r="G318" t="s">
        <v>94</v>
      </c>
      <c r="H318">
        <v>6000.01</v>
      </c>
      <c r="I318">
        <v>15000</v>
      </c>
      <c r="J318">
        <f>Cálculo!G755</f>
        <v>3.3266</v>
      </c>
    </row>
    <row r="319" spans="1:10">
      <c r="A319" t="s">
        <v>140</v>
      </c>
      <c r="B319" t="s">
        <v>141</v>
      </c>
      <c r="D319" t="s">
        <v>142</v>
      </c>
      <c r="E319" t="s">
        <v>76</v>
      </c>
      <c r="F319" t="s">
        <v>95</v>
      </c>
      <c r="G319" t="s">
        <v>94</v>
      </c>
      <c r="H319">
        <v>15000.01</v>
      </c>
      <c r="I319">
        <v>30000</v>
      </c>
      <c r="J319">
        <f>Cálculo!G756</f>
        <v>3.2149999999999999</v>
      </c>
    </row>
    <row r="320" spans="1:10">
      <c r="A320" t="s">
        <v>140</v>
      </c>
      <c r="B320" t="s">
        <v>141</v>
      </c>
      <c r="D320" t="s">
        <v>142</v>
      </c>
      <c r="E320" t="s">
        <v>76</v>
      </c>
      <c r="F320" t="s">
        <v>95</v>
      </c>
      <c r="G320" t="s">
        <v>94</v>
      </c>
      <c r="H320">
        <v>30000.01</v>
      </c>
      <c r="I320">
        <v>60000</v>
      </c>
      <c r="J320">
        <f>Cálculo!G757</f>
        <v>3.1069</v>
      </c>
    </row>
    <row r="321" spans="1:10">
      <c r="A321" t="s">
        <v>140</v>
      </c>
      <c r="B321" t="s">
        <v>141</v>
      </c>
      <c r="D321" t="s">
        <v>142</v>
      </c>
      <c r="E321" t="s">
        <v>76</v>
      </c>
      <c r="F321" t="s">
        <v>95</v>
      </c>
      <c r="G321" t="s">
        <v>94</v>
      </c>
      <c r="H321">
        <v>60000.01</v>
      </c>
      <c r="I321">
        <v>150000</v>
      </c>
      <c r="J321">
        <f>Cálculo!G758</f>
        <v>2.9872999999999998</v>
      </c>
    </row>
    <row r="322" spans="1:10">
      <c r="A322" t="s">
        <v>140</v>
      </c>
      <c r="B322" t="s">
        <v>141</v>
      </c>
      <c r="D322" t="s">
        <v>142</v>
      </c>
      <c r="E322" t="s">
        <v>76</v>
      </c>
      <c r="F322" t="s">
        <v>95</v>
      </c>
      <c r="G322" t="s">
        <v>94</v>
      </c>
      <c r="H322">
        <v>150000.01</v>
      </c>
      <c r="I322">
        <v>300000</v>
      </c>
      <c r="J322">
        <f>Cálculo!G759</f>
        <v>2.8654999999999999</v>
      </c>
    </row>
    <row r="323" spans="1:10">
      <c r="A323" t="s">
        <v>140</v>
      </c>
      <c r="B323" t="s">
        <v>141</v>
      </c>
      <c r="D323" t="s">
        <v>142</v>
      </c>
      <c r="E323" t="s">
        <v>76</v>
      </c>
      <c r="F323" t="s">
        <v>95</v>
      </c>
      <c r="G323" t="s">
        <v>94</v>
      </c>
      <c r="H323">
        <v>300000.01</v>
      </c>
      <c r="I323">
        <v>600000</v>
      </c>
      <c r="J323">
        <f>Cálculo!G760</f>
        <v>2.7545000000000002</v>
      </c>
    </row>
    <row r="324" spans="1:10">
      <c r="A324" t="s">
        <v>140</v>
      </c>
      <c r="B324" t="s">
        <v>141</v>
      </c>
      <c r="D324" t="s">
        <v>142</v>
      </c>
      <c r="E324" t="s">
        <v>76</v>
      </c>
      <c r="F324" t="s">
        <v>95</v>
      </c>
      <c r="G324" t="s">
        <v>94</v>
      </c>
      <c r="H324">
        <v>600000.01</v>
      </c>
      <c r="I324">
        <v>1500000</v>
      </c>
      <c r="J324">
        <f>Cálculo!G761</f>
        <v>2.6659999999999999</v>
      </c>
    </row>
    <row r="325" spans="1:10">
      <c r="A325" t="s">
        <v>140</v>
      </c>
      <c r="B325" t="s">
        <v>141</v>
      </c>
      <c r="D325" t="s">
        <v>142</v>
      </c>
      <c r="E325" t="s">
        <v>76</v>
      </c>
      <c r="F325" t="s">
        <v>95</v>
      </c>
      <c r="G325" t="s">
        <v>94</v>
      </c>
      <c r="H325">
        <v>1500000.01</v>
      </c>
      <c r="I325">
        <v>3000000</v>
      </c>
      <c r="J325">
        <f>Cálculo!G762</f>
        <v>2.5773000000000001</v>
      </c>
    </row>
    <row r="326" spans="1:10">
      <c r="A326" t="s">
        <v>140</v>
      </c>
      <c r="B326" t="s">
        <v>141</v>
      </c>
      <c r="D326" t="s">
        <v>142</v>
      </c>
      <c r="E326" t="s">
        <v>76</v>
      </c>
      <c r="F326" t="s">
        <v>95</v>
      </c>
      <c r="G326" t="s">
        <v>94</v>
      </c>
      <c r="H326">
        <v>3000000.01</v>
      </c>
      <c r="J326">
        <f>Cálculo!G763</f>
        <v>2.4883999999999999</v>
      </c>
    </row>
    <row r="327" spans="1:10">
      <c r="A327" t="s">
        <v>140</v>
      </c>
      <c r="B327" t="s">
        <v>141</v>
      </c>
      <c r="D327" t="s">
        <v>142</v>
      </c>
      <c r="E327" t="s">
        <v>76</v>
      </c>
      <c r="F327" t="s">
        <v>96</v>
      </c>
      <c r="G327" t="s">
        <v>108</v>
      </c>
      <c r="H327">
        <v>0</v>
      </c>
      <c r="I327">
        <v>200</v>
      </c>
      <c r="J327">
        <f>Cálculo!G766</f>
        <v>3.4396</v>
      </c>
    </row>
    <row r="328" spans="1:10">
      <c r="A328" t="s">
        <v>140</v>
      </c>
      <c r="B328" t="s">
        <v>141</v>
      </c>
      <c r="D328" t="s">
        <v>142</v>
      </c>
      <c r="E328" t="s">
        <v>76</v>
      </c>
      <c r="F328" t="s">
        <v>96</v>
      </c>
      <c r="G328" t="s">
        <v>108</v>
      </c>
      <c r="H328">
        <v>200.01</v>
      </c>
      <c r="I328">
        <v>500</v>
      </c>
      <c r="J328">
        <f>Cálculo!G767</f>
        <v>3.3266</v>
      </c>
    </row>
    <row r="329" spans="1:10">
      <c r="A329" t="s">
        <v>140</v>
      </c>
      <c r="B329" t="s">
        <v>141</v>
      </c>
      <c r="D329" t="s">
        <v>142</v>
      </c>
      <c r="E329" t="s">
        <v>76</v>
      </c>
      <c r="F329" t="s">
        <v>96</v>
      </c>
      <c r="G329" t="s">
        <v>108</v>
      </c>
      <c r="H329">
        <v>500.01</v>
      </c>
      <c r="I329">
        <v>1000</v>
      </c>
      <c r="J329">
        <f>Cálculo!G768</f>
        <v>3.2149999999999999</v>
      </c>
    </row>
    <row r="330" spans="1:10">
      <c r="A330" t="s">
        <v>140</v>
      </c>
      <c r="B330" t="s">
        <v>141</v>
      </c>
      <c r="D330" t="s">
        <v>142</v>
      </c>
      <c r="E330" t="s">
        <v>76</v>
      </c>
      <c r="F330" t="s">
        <v>96</v>
      </c>
      <c r="G330" t="s">
        <v>108</v>
      </c>
      <c r="H330">
        <v>1000.01</v>
      </c>
      <c r="I330">
        <v>2000</v>
      </c>
      <c r="J330">
        <f>Cálculo!G769</f>
        <v>3.1069</v>
      </c>
    </row>
    <row r="331" spans="1:10">
      <c r="A331" t="s">
        <v>140</v>
      </c>
      <c r="B331" t="s">
        <v>141</v>
      </c>
      <c r="D331" t="s">
        <v>142</v>
      </c>
      <c r="E331" t="s">
        <v>76</v>
      </c>
      <c r="F331" t="s">
        <v>96</v>
      </c>
      <c r="G331" t="s">
        <v>108</v>
      </c>
      <c r="H331">
        <v>2000.01</v>
      </c>
      <c r="I331">
        <v>5000</v>
      </c>
      <c r="J331">
        <f>Cálculo!G770</f>
        <v>2.9872999999999998</v>
      </c>
    </row>
    <row r="332" spans="1:10">
      <c r="A332" t="s">
        <v>140</v>
      </c>
      <c r="B332" t="s">
        <v>141</v>
      </c>
      <c r="D332" t="s">
        <v>142</v>
      </c>
      <c r="E332" t="s">
        <v>76</v>
      </c>
      <c r="F332" t="s">
        <v>96</v>
      </c>
      <c r="G332" t="s">
        <v>108</v>
      </c>
      <c r="H332">
        <v>5000.01</v>
      </c>
      <c r="I332">
        <v>10000</v>
      </c>
      <c r="J332">
        <f>Cálculo!G771</f>
        <v>2.8654999999999999</v>
      </c>
    </row>
    <row r="333" spans="1:10">
      <c r="A333" t="s">
        <v>140</v>
      </c>
      <c r="B333" t="s">
        <v>141</v>
      </c>
      <c r="D333" t="s">
        <v>142</v>
      </c>
      <c r="E333" t="s">
        <v>76</v>
      </c>
      <c r="F333" t="s">
        <v>96</v>
      </c>
      <c r="G333" t="s">
        <v>108</v>
      </c>
      <c r="H333">
        <v>10000.01</v>
      </c>
      <c r="I333">
        <v>20000</v>
      </c>
      <c r="J333">
        <f>Cálculo!G772</f>
        <v>2.7545000000000002</v>
      </c>
    </row>
    <row r="334" spans="1:10">
      <c r="A334" t="s">
        <v>140</v>
      </c>
      <c r="B334" t="s">
        <v>141</v>
      </c>
      <c r="D334" t="s">
        <v>142</v>
      </c>
      <c r="E334" t="s">
        <v>76</v>
      </c>
      <c r="F334" t="s">
        <v>96</v>
      </c>
      <c r="G334" t="s">
        <v>108</v>
      </c>
      <c r="H334">
        <v>20000.009999999998</v>
      </c>
      <c r="I334">
        <v>50000</v>
      </c>
      <c r="J334">
        <f>Cálculo!G773</f>
        <v>2.6659999999999999</v>
      </c>
    </row>
    <row r="335" spans="1:10">
      <c r="A335" t="s">
        <v>140</v>
      </c>
      <c r="B335" t="s">
        <v>141</v>
      </c>
      <c r="D335" t="s">
        <v>142</v>
      </c>
      <c r="E335" t="s">
        <v>76</v>
      </c>
      <c r="F335" t="s">
        <v>96</v>
      </c>
      <c r="G335" t="s">
        <v>108</v>
      </c>
      <c r="H335">
        <v>50000.01</v>
      </c>
      <c r="I335">
        <v>100000</v>
      </c>
      <c r="J335">
        <f>Cálculo!G774</f>
        <v>2.5773000000000001</v>
      </c>
    </row>
    <row r="336" spans="1:10">
      <c r="A336" t="s">
        <v>140</v>
      </c>
      <c r="B336" t="s">
        <v>141</v>
      </c>
      <c r="D336" t="s">
        <v>142</v>
      </c>
      <c r="E336" t="s">
        <v>76</v>
      </c>
      <c r="F336" t="s">
        <v>96</v>
      </c>
      <c r="G336" t="s">
        <v>108</v>
      </c>
      <c r="H336">
        <v>100000.01</v>
      </c>
      <c r="J336">
        <f>Cálculo!G775</f>
        <v>2.4883999999999999</v>
      </c>
    </row>
    <row r="337" spans="1:10">
      <c r="A337" t="s">
        <v>140</v>
      </c>
      <c r="B337" t="s">
        <v>141</v>
      </c>
      <c r="D337" t="s">
        <v>142</v>
      </c>
      <c r="E337" t="s">
        <v>76</v>
      </c>
      <c r="F337" t="s">
        <v>97</v>
      </c>
      <c r="G337" t="s">
        <v>98</v>
      </c>
      <c r="J337">
        <f>Cálculo!G778</f>
        <v>2.9514999999999998</v>
      </c>
    </row>
    <row r="338" spans="1:10">
      <c r="A338" t="s">
        <v>143</v>
      </c>
      <c r="B338" t="s">
        <v>144</v>
      </c>
      <c r="D338" t="s">
        <v>145</v>
      </c>
      <c r="E338" t="s">
        <v>75</v>
      </c>
      <c r="F338" t="s">
        <v>93</v>
      </c>
      <c r="G338" t="s">
        <v>108</v>
      </c>
      <c r="H338">
        <v>0</v>
      </c>
      <c r="I338">
        <v>0.59989999999999999</v>
      </c>
      <c r="J338">
        <f>Cálculo!G900</f>
        <v>7.6860999999999997</v>
      </c>
    </row>
    <row r="339" spans="1:10">
      <c r="A339" t="s">
        <v>143</v>
      </c>
      <c r="B339" t="s">
        <v>144</v>
      </c>
      <c r="D339" t="s">
        <v>145</v>
      </c>
      <c r="E339" t="s">
        <v>75</v>
      </c>
      <c r="F339" t="s">
        <v>93</v>
      </c>
      <c r="G339" t="s">
        <v>108</v>
      </c>
      <c r="H339">
        <v>0.6</v>
      </c>
      <c r="I339">
        <v>15.9999</v>
      </c>
      <c r="J339">
        <f>Cálculo!G901</f>
        <v>7.4105999999999996</v>
      </c>
    </row>
    <row r="340" spans="1:10">
      <c r="A340" t="s">
        <v>143</v>
      </c>
      <c r="B340" t="s">
        <v>144</v>
      </c>
      <c r="D340" t="s">
        <v>145</v>
      </c>
      <c r="E340" t="s">
        <v>75</v>
      </c>
      <c r="F340" t="s">
        <v>93</v>
      </c>
      <c r="G340" t="s">
        <v>108</v>
      </c>
      <c r="H340">
        <v>16</v>
      </c>
      <c r="I340">
        <v>150.9999</v>
      </c>
      <c r="J340">
        <f>Cálculo!G902</f>
        <v>7.0274999999999999</v>
      </c>
    </row>
    <row r="341" spans="1:10">
      <c r="A341" t="s">
        <v>143</v>
      </c>
      <c r="B341" t="s">
        <v>144</v>
      </c>
      <c r="D341" t="s">
        <v>145</v>
      </c>
      <c r="E341" t="s">
        <v>75</v>
      </c>
      <c r="F341" t="s">
        <v>93</v>
      </c>
      <c r="G341" t="s">
        <v>108</v>
      </c>
      <c r="H341">
        <v>151</v>
      </c>
      <c r="I341">
        <v>300.99990000000003</v>
      </c>
      <c r="J341">
        <f>Cálculo!G903</f>
        <v>6.9477000000000002</v>
      </c>
    </row>
    <row r="342" spans="1:10">
      <c r="A342" t="s">
        <v>143</v>
      </c>
      <c r="B342" t="s">
        <v>144</v>
      </c>
      <c r="D342" t="s">
        <v>145</v>
      </c>
      <c r="E342" t="s">
        <v>75</v>
      </c>
      <c r="F342" t="s">
        <v>93</v>
      </c>
      <c r="G342" t="s">
        <v>108</v>
      </c>
      <c r="H342">
        <v>301</v>
      </c>
      <c r="I342">
        <v>1000.9999</v>
      </c>
      <c r="J342">
        <f>Cálculo!G904</f>
        <v>6.3373999999999997</v>
      </c>
    </row>
    <row r="343" spans="1:10">
      <c r="A343" t="s">
        <v>143</v>
      </c>
      <c r="B343" t="s">
        <v>144</v>
      </c>
      <c r="D343" t="s">
        <v>145</v>
      </c>
      <c r="E343" t="s">
        <v>75</v>
      </c>
      <c r="F343" t="s">
        <v>93</v>
      </c>
      <c r="G343" t="s">
        <v>108</v>
      </c>
      <c r="H343">
        <v>1001</v>
      </c>
      <c r="J343">
        <f>Cálculo!G905</f>
        <v>5.6101000000000001</v>
      </c>
    </row>
    <row r="344" spans="1:10">
      <c r="A344" t="s">
        <v>143</v>
      </c>
      <c r="B344" t="s">
        <v>144</v>
      </c>
      <c r="D344" t="s">
        <v>145</v>
      </c>
      <c r="E344" t="s">
        <v>75</v>
      </c>
      <c r="F344" t="s">
        <v>95</v>
      </c>
      <c r="G344" t="s">
        <v>108</v>
      </c>
      <c r="H344">
        <v>0</v>
      </c>
      <c r="I344">
        <v>0.59989999999999999</v>
      </c>
      <c r="J344">
        <f>Cálculo!G908</f>
        <v>7.0232000000000001</v>
      </c>
    </row>
    <row r="345" spans="1:10">
      <c r="A345" t="s">
        <v>143</v>
      </c>
      <c r="B345" t="s">
        <v>144</v>
      </c>
      <c r="D345" t="s">
        <v>145</v>
      </c>
      <c r="E345" t="s">
        <v>75</v>
      </c>
      <c r="F345" t="s">
        <v>95</v>
      </c>
      <c r="G345" t="s">
        <v>108</v>
      </c>
      <c r="H345">
        <v>0.6</v>
      </c>
      <c r="I345">
        <v>15.9999</v>
      </c>
      <c r="J345">
        <f>Cálculo!G909</f>
        <v>6.7495000000000003</v>
      </c>
    </row>
    <row r="346" spans="1:10">
      <c r="A346" t="s">
        <v>143</v>
      </c>
      <c r="B346" t="s">
        <v>144</v>
      </c>
      <c r="D346" t="s">
        <v>145</v>
      </c>
      <c r="E346" t="s">
        <v>75</v>
      </c>
      <c r="F346" t="s">
        <v>95</v>
      </c>
      <c r="G346" t="s">
        <v>108</v>
      </c>
      <c r="H346">
        <v>16</v>
      </c>
      <c r="I346">
        <v>150.9999</v>
      </c>
      <c r="J346">
        <f>Cálculo!G910</f>
        <v>6.5541999999999998</v>
      </c>
    </row>
    <row r="347" spans="1:10">
      <c r="A347" t="s">
        <v>143</v>
      </c>
      <c r="B347" t="s">
        <v>144</v>
      </c>
      <c r="D347" t="s">
        <v>145</v>
      </c>
      <c r="E347" t="s">
        <v>75</v>
      </c>
      <c r="F347" t="s">
        <v>95</v>
      </c>
      <c r="G347" t="s">
        <v>108</v>
      </c>
      <c r="H347">
        <v>151</v>
      </c>
      <c r="I347">
        <v>300.99990000000003</v>
      </c>
      <c r="J347">
        <f>Cálculo!G911</f>
        <v>6.4428000000000001</v>
      </c>
    </row>
    <row r="348" spans="1:10">
      <c r="A348" t="s">
        <v>143</v>
      </c>
      <c r="B348" t="s">
        <v>144</v>
      </c>
      <c r="D348" t="s">
        <v>145</v>
      </c>
      <c r="E348" t="s">
        <v>75</v>
      </c>
      <c r="F348" t="s">
        <v>95</v>
      </c>
      <c r="G348" t="s">
        <v>108</v>
      </c>
      <c r="H348">
        <v>301</v>
      </c>
      <c r="I348">
        <v>1000.9999</v>
      </c>
      <c r="J348">
        <f>Cálculo!G912</f>
        <v>5.7927999999999997</v>
      </c>
    </row>
    <row r="349" spans="1:10">
      <c r="A349" t="s">
        <v>143</v>
      </c>
      <c r="B349" t="s">
        <v>144</v>
      </c>
      <c r="D349" t="s">
        <v>145</v>
      </c>
      <c r="E349" t="s">
        <v>75</v>
      </c>
      <c r="F349" t="s">
        <v>95</v>
      </c>
      <c r="G349" t="s">
        <v>108</v>
      </c>
      <c r="H349">
        <v>1001</v>
      </c>
      <c r="J349">
        <f>Cálculo!G913</f>
        <v>5.0486000000000004</v>
      </c>
    </row>
    <row r="350" spans="1:10">
      <c r="A350" t="s">
        <v>143</v>
      </c>
      <c r="B350" t="s">
        <v>144</v>
      </c>
      <c r="D350" t="s">
        <v>145</v>
      </c>
      <c r="E350" t="s">
        <v>75</v>
      </c>
      <c r="F350" t="s">
        <v>96</v>
      </c>
      <c r="G350" t="s">
        <v>108</v>
      </c>
      <c r="H350">
        <v>0</v>
      </c>
      <c r="I350">
        <v>0.59989999999999999</v>
      </c>
      <c r="J350">
        <f>Cálculo!G916</f>
        <v>5.9073000000000002</v>
      </c>
    </row>
    <row r="351" spans="1:10">
      <c r="A351" t="s">
        <v>143</v>
      </c>
      <c r="B351" t="s">
        <v>144</v>
      </c>
      <c r="D351" t="s">
        <v>145</v>
      </c>
      <c r="E351" t="s">
        <v>75</v>
      </c>
      <c r="F351" t="s">
        <v>96</v>
      </c>
      <c r="G351" t="s">
        <v>108</v>
      </c>
      <c r="H351">
        <v>0.6</v>
      </c>
      <c r="I351">
        <v>15.9999</v>
      </c>
      <c r="J351">
        <f>Cálculo!G917</f>
        <v>5.6580000000000004</v>
      </c>
    </row>
    <row r="352" spans="1:10">
      <c r="A352" t="s">
        <v>143</v>
      </c>
      <c r="B352" t="s">
        <v>144</v>
      </c>
      <c r="D352" t="s">
        <v>145</v>
      </c>
      <c r="E352" t="s">
        <v>75</v>
      </c>
      <c r="F352" t="s">
        <v>96</v>
      </c>
      <c r="G352" t="s">
        <v>108</v>
      </c>
      <c r="H352">
        <v>16</v>
      </c>
      <c r="I352">
        <v>150.9999</v>
      </c>
      <c r="J352">
        <f>Cálculo!G918</f>
        <v>5.5247999999999999</v>
      </c>
    </row>
    <row r="353" spans="1:10">
      <c r="A353" t="s">
        <v>143</v>
      </c>
      <c r="B353" t="s">
        <v>144</v>
      </c>
      <c r="D353" t="s">
        <v>145</v>
      </c>
      <c r="E353" t="s">
        <v>75</v>
      </c>
      <c r="F353" t="s">
        <v>96</v>
      </c>
      <c r="G353" t="s">
        <v>108</v>
      </c>
      <c r="H353">
        <v>151</v>
      </c>
      <c r="I353">
        <v>300.99990000000003</v>
      </c>
      <c r="J353">
        <f>Cálculo!G919</f>
        <v>5.0742000000000003</v>
      </c>
    </row>
    <row r="354" spans="1:10">
      <c r="A354" t="s">
        <v>143</v>
      </c>
      <c r="B354" t="s">
        <v>144</v>
      </c>
      <c r="D354" t="s">
        <v>145</v>
      </c>
      <c r="E354" t="s">
        <v>75</v>
      </c>
      <c r="F354" t="s">
        <v>96</v>
      </c>
      <c r="G354" t="s">
        <v>108</v>
      </c>
      <c r="H354">
        <v>301</v>
      </c>
      <c r="I354">
        <v>1000.9999</v>
      </c>
      <c r="J354">
        <f>Cálculo!G920</f>
        <v>4.6455000000000002</v>
      </c>
    </row>
    <row r="355" spans="1:10">
      <c r="A355" t="s">
        <v>143</v>
      </c>
      <c r="B355" t="s">
        <v>144</v>
      </c>
      <c r="D355" t="s">
        <v>145</v>
      </c>
      <c r="E355" t="s">
        <v>75</v>
      </c>
      <c r="F355" t="s">
        <v>96</v>
      </c>
      <c r="G355" t="s">
        <v>108</v>
      </c>
      <c r="H355">
        <v>1001</v>
      </c>
      <c r="I355">
        <v>50000.999900000003</v>
      </c>
      <c r="J355">
        <f>Cálculo!G921</f>
        <v>3.9723999999999999</v>
      </c>
    </row>
    <row r="356" spans="1:10">
      <c r="A356" t="s">
        <v>143</v>
      </c>
      <c r="B356" t="s">
        <v>144</v>
      </c>
      <c r="D356" t="s">
        <v>145</v>
      </c>
      <c r="E356" t="s">
        <v>75</v>
      </c>
      <c r="F356" t="s">
        <v>96</v>
      </c>
      <c r="G356" t="s">
        <v>108</v>
      </c>
      <c r="H356">
        <v>50001</v>
      </c>
      <c r="I356">
        <v>150000.9999</v>
      </c>
      <c r="J356">
        <f>Cálculo!G922</f>
        <v>3.508</v>
      </c>
    </row>
    <row r="357" spans="1:10">
      <c r="A357" t="s">
        <v>143</v>
      </c>
      <c r="B357" t="s">
        <v>144</v>
      </c>
      <c r="D357" t="s">
        <v>145</v>
      </c>
      <c r="E357" t="s">
        <v>75</v>
      </c>
      <c r="F357" t="s">
        <v>96</v>
      </c>
      <c r="G357" t="s">
        <v>108</v>
      </c>
      <c r="H357">
        <v>150001</v>
      </c>
      <c r="J357">
        <f>Cálculo!G927</f>
        <v>3.4291999999999998</v>
      </c>
    </row>
    <row r="358" spans="1:10">
      <c r="A358" t="s">
        <v>143</v>
      </c>
      <c r="B358" t="s">
        <v>144</v>
      </c>
      <c r="D358" t="s">
        <v>145</v>
      </c>
      <c r="E358" t="s">
        <v>75</v>
      </c>
      <c r="F358" t="s">
        <v>97</v>
      </c>
      <c r="G358" t="s">
        <v>98</v>
      </c>
      <c r="J358">
        <f>Cálculo!G930</f>
        <v>3.2614999999999998</v>
      </c>
    </row>
    <row r="359" spans="1:10">
      <c r="A359" t="s">
        <v>89</v>
      </c>
      <c r="B359" t="s">
        <v>90</v>
      </c>
      <c r="C359" s="7" t="s">
        <v>146</v>
      </c>
      <c r="D359" t="s">
        <v>92</v>
      </c>
      <c r="E359" t="s">
        <v>50</v>
      </c>
      <c r="F359" t="s">
        <v>93</v>
      </c>
      <c r="G359" t="s">
        <v>94</v>
      </c>
      <c r="H359">
        <v>0</v>
      </c>
      <c r="I359">
        <v>7</v>
      </c>
      <c r="J359">
        <f>Cálculo!$G$34</f>
        <v>9.5297000000000001</v>
      </c>
    </row>
    <row r="360" spans="1:10">
      <c r="A360" t="s">
        <v>89</v>
      </c>
      <c r="B360" t="s">
        <v>90</v>
      </c>
      <c r="C360" s="7" t="s">
        <v>146</v>
      </c>
      <c r="D360" t="s">
        <v>92</v>
      </c>
      <c r="E360" t="s">
        <v>50</v>
      </c>
      <c r="F360" t="s">
        <v>93</v>
      </c>
      <c r="G360" t="s">
        <v>94</v>
      </c>
      <c r="H360">
        <v>7.01</v>
      </c>
      <c r="I360">
        <v>23</v>
      </c>
      <c r="J360">
        <f>Cálculo!$G$35</f>
        <v>12.308999999999999</v>
      </c>
    </row>
    <row r="361" spans="1:10">
      <c r="A361" t="s">
        <v>89</v>
      </c>
      <c r="B361" t="s">
        <v>90</v>
      </c>
      <c r="C361" s="7" t="s">
        <v>146</v>
      </c>
      <c r="D361" t="s">
        <v>92</v>
      </c>
      <c r="E361" t="s">
        <v>50</v>
      </c>
      <c r="F361" t="s">
        <v>93</v>
      </c>
      <c r="G361" t="s">
        <v>94</v>
      </c>
      <c r="H361">
        <v>23.01</v>
      </c>
      <c r="I361">
        <v>83</v>
      </c>
      <c r="J361">
        <f>Cálculo!$G$36</f>
        <v>14.8233</v>
      </c>
    </row>
    <row r="362" spans="1:10">
      <c r="A362" t="s">
        <v>89</v>
      </c>
      <c r="B362" t="s">
        <v>90</v>
      </c>
      <c r="C362" s="7" t="s">
        <v>146</v>
      </c>
      <c r="D362" t="s">
        <v>92</v>
      </c>
      <c r="E362" t="s">
        <v>50</v>
      </c>
      <c r="F362" t="s">
        <v>93</v>
      </c>
      <c r="G362" t="s">
        <v>94</v>
      </c>
      <c r="H362">
        <v>83.01</v>
      </c>
      <c r="J362">
        <f>Cálculo!$G$37</f>
        <v>15.6203</v>
      </c>
    </row>
    <row r="363" spans="1:10">
      <c r="A363" t="s">
        <v>89</v>
      </c>
      <c r="B363" t="s">
        <v>90</v>
      </c>
      <c r="C363" s="7" t="s">
        <v>146</v>
      </c>
      <c r="D363" t="s">
        <v>92</v>
      </c>
      <c r="E363" t="s">
        <v>50</v>
      </c>
      <c r="F363" t="s">
        <v>95</v>
      </c>
      <c r="G363" t="s">
        <v>94</v>
      </c>
      <c r="H363">
        <v>0</v>
      </c>
      <c r="I363">
        <v>200</v>
      </c>
      <c r="J363">
        <f>Cálculo!$G$40</f>
        <v>9.3140000000000001</v>
      </c>
    </row>
    <row r="364" spans="1:10">
      <c r="A364" t="s">
        <v>89</v>
      </c>
      <c r="B364" t="s">
        <v>90</v>
      </c>
      <c r="C364" s="7" t="s">
        <v>146</v>
      </c>
      <c r="D364" t="s">
        <v>92</v>
      </c>
      <c r="E364" t="s">
        <v>50</v>
      </c>
      <c r="F364" t="s">
        <v>95</v>
      </c>
      <c r="G364" t="s">
        <v>94</v>
      </c>
      <c r="H364">
        <v>200.01</v>
      </c>
      <c r="I364">
        <v>500</v>
      </c>
      <c r="J364">
        <f>Cálculo!$G$41</f>
        <v>9.0565999999999995</v>
      </c>
    </row>
    <row r="365" spans="1:10">
      <c r="A365" t="s">
        <v>89</v>
      </c>
      <c r="B365" t="s">
        <v>90</v>
      </c>
      <c r="C365" s="7" t="s">
        <v>146</v>
      </c>
      <c r="D365" t="s">
        <v>92</v>
      </c>
      <c r="E365" t="s">
        <v>50</v>
      </c>
      <c r="F365" t="s">
        <v>95</v>
      </c>
      <c r="G365" t="s">
        <v>94</v>
      </c>
      <c r="H365">
        <v>500.01</v>
      </c>
      <c r="I365">
        <v>2000</v>
      </c>
      <c r="J365">
        <f>Cálculo!$G$42</f>
        <v>8.7997999999999994</v>
      </c>
    </row>
    <row r="366" spans="1:10">
      <c r="A366" t="s">
        <v>89</v>
      </c>
      <c r="B366" t="s">
        <v>90</v>
      </c>
      <c r="C366" s="7" t="s">
        <v>146</v>
      </c>
      <c r="D366" t="s">
        <v>92</v>
      </c>
      <c r="E366" t="s">
        <v>50</v>
      </c>
      <c r="F366" t="s">
        <v>95</v>
      </c>
      <c r="G366" t="s">
        <v>94</v>
      </c>
      <c r="H366">
        <v>2000.01</v>
      </c>
      <c r="I366">
        <v>20000</v>
      </c>
      <c r="J366">
        <f>Cálculo!$G$43</f>
        <v>8.5432000000000006</v>
      </c>
    </row>
    <row r="367" spans="1:10">
      <c r="A367" t="s">
        <v>89</v>
      </c>
      <c r="B367" t="s">
        <v>90</v>
      </c>
      <c r="C367" s="7" t="s">
        <v>146</v>
      </c>
      <c r="D367" t="s">
        <v>92</v>
      </c>
      <c r="E367" t="s">
        <v>50</v>
      </c>
      <c r="F367" t="s">
        <v>95</v>
      </c>
      <c r="G367" t="s">
        <v>94</v>
      </c>
      <c r="H367">
        <v>20000.009999999998</v>
      </c>
      <c r="I367">
        <v>50000</v>
      </c>
      <c r="J367">
        <f>Cálculo!$G$44</f>
        <v>8.2860999999999994</v>
      </c>
    </row>
    <row r="368" spans="1:10">
      <c r="A368" t="s">
        <v>89</v>
      </c>
      <c r="B368" t="s">
        <v>90</v>
      </c>
      <c r="C368" s="7" t="s">
        <v>146</v>
      </c>
      <c r="D368" t="s">
        <v>92</v>
      </c>
      <c r="E368" t="s">
        <v>50</v>
      </c>
      <c r="F368" t="s">
        <v>95</v>
      </c>
      <c r="G368" t="s">
        <v>94</v>
      </c>
      <c r="H368">
        <v>50000.01</v>
      </c>
      <c r="J368">
        <f>Cálculo!$G$45</f>
        <v>8.0290999999999997</v>
      </c>
    </row>
    <row r="369" spans="1:10">
      <c r="A369" t="s">
        <v>89</v>
      </c>
      <c r="B369" t="s">
        <v>90</v>
      </c>
      <c r="C369" s="7" t="s">
        <v>146</v>
      </c>
      <c r="D369" t="s">
        <v>92</v>
      </c>
      <c r="E369" t="s">
        <v>50</v>
      </c>
      <c r="F369" t="s">
        <v>96</v>
      </c>
      <c r="G369" t="s">
        <v>94</v>
      </c>
      <c r="H369">
        <v>0</v>
      </c>
      <c r="I369">
        <v>200</v>
      </c>
      <c r="J369">
        <f>Cálculo!$G$48</f>
        <v>5.5377999999999998</v>
      </c>
    </row>
    <row r="370" spans="1:10">
      <c r="A370" t="s">
        <v>89</v>
      </c>
      <c r="B370" t="s">
        <v>90</v>
      </c>
      <c r="C370" s="7" t="s">
        <v>146</v>
      </c>
      <c r="D370" t="s">
        <v>92</v>
      </c>
      <c r="E370" t="s">
        <v>50</v>
      </c>
      <c r="F370" t="s">
        <v>96</v>
      </c>
      <c r="G370" t="s">
        <v>94</v>
      </c>
      <c r="H370">
        <v>200.01</v>
      </c>
      <c r="I370">
        <v>2000</v>
      </c>
      <c r="J370">
        <f>Cálculo!$G$49</f>
        <v>5.3860999999999999</v>
      </c>
    </row>
    <row r="371" spans="1:10">
      <c r="A371" t="s">
        <v>89</v>
      </c>
      <c r="B371" t="s">
        <v>90</v>
      </c>
      <c r="C371" s="7" t="s">
        <v>146</v>
      </c>
      <c r="D371" t="s">
        <v>92</v>
      </c>
      <c r="E371" t="s">
        <v>50</v>
      </c>
      <c r="F371" t="s">
        <v>96</v>
      </c>
      <c r="G371" t="s">
        <v>94</v>
      </c>
      <c r="H371">
        <v>2000.01</v>
      </c>
      <c r="I371">
        <v>10000</v>
      </c>
      <c r="J371">
        <f>Cálculo!$G$50</f>
        <v>5.2949000000000002</v>
      </c>
    </row>
    <row r="372" spans="1:10">
      <c r="A372" t="s">
        <v>89</v>
      </c>
      <c r="B372" t="s">
        <v>90</v>
      </c>
      <c r="C372" s="7" t="s">
        <v>146</v>
      </c>
      <c r="D372" t="s">
        <v>92</v>
      </c>
      <c r="E372" t="s">
        <v>50</v>
      </c>
      <c r="F372" t="s">
        <v>96</v>
      </c>
      <c r="G372" t="s">
        <v>94</v>
      </c>
      <c r="H372">
        <v>10000.01</v>
      </c>
      <c r="I372">
        <v>50000</v>
      </c>
      <c r="J372">
        <f>Cálculo!$G$51</f>
        <v>4.7983000000000002</v>
      </c>
    </row>
    <row r="373" spans="1:10">
      <c r="A373" t="s">
        <v>89</v>
      </c>
      <c r="B373" t="s">
        <v>90</v>
      </c>
      <c r="C373" s="7" t="s">
        <v>146</v>
      </c>
      <c r="D373" t="s">
        <v>92</v>
      </c>
      <c r="E373" t="s">
        <v>50</v>
      </c>
      <c r="F373" t="s">
        <v>96</v>
      </c>
      <c r="G373" t="s">
        <v>94</v>
      </c>
      <c r="H373">
        <v>50000.01</v>
      </c>
      <c r="I373">
        <v>100000</v>
      </c>
      <c r="J373">
        <f>Cálculo!$G$52</f>
        <v>4.5003000000000002</v>
      </c>
    </row>
    <row r="374" spans="1:10">
      <c r="A374" t="s">
        <v>89</v>
      </c>
      <c r="B374" t="s">
        <v>90</v>
      </c>
      <c r="C374" s="7" t="s">
        <v>146</v>
      </c>
      <c r="D374" t="s">
        <v>92</v>
      </c>
      <c r="E374" t="s">
        <v>50</v>
      </c>
      <c r="F374" t="s">
        <v>96</v>
      </c>
      <c r="G374" t="s">
        <v>94</v>
      </c>
      <c r="H374">
        <v>100000.01</v>
      </c>
      <c r="I374">
        <v>300000</v>
      </c>
      <c r="J374">
        <f>Cálculo!$G$53</f>
        <v>4.1826999999999996</v>
      </c>
    </row>
    <row r="375" spans="1:10">
      <c r="A375" t="s">
        <v>89</v>
      </c>
      <c r="B375" t="s">
        <v>90</v>
      </c>
      <c r="C375" s="7" t="s">
        <v>146</v>
      </c>
      <c r="D375" t="s">
        <v>92</v>
      </c>
      <c r="E375" t="s">
        <v>50</v>
      </c>
      <c r="F375" t="s">
        <v>96</v>
      </c>
      <c r="G375" t="s">
        <v>94</v>
      </c>
      <c r="H375">
        <v>300000.01</v>
      </c>
      <c r="I375">
        <v>600000</v>
      </c>
      <c r="J375">
        <f>Cálculo!$G$54</f>
        <v>3.8064</v>
      </c>
    </row>
    <row r="376" spans="1:10">
      <c r="A376" t="s">
        <v>89</v>
      </c>
      <c r="B376" t="s">
        <v>90</v>
      </c>
      <c r="C376" s="7" t="s">
        <v>146</v>
      </c>
      <c r="D376" t="s">
        <v>92</v>
      </c>
      <c r="E376" t="s">
        <v>50</v>
      </c>
      <c r="F376" t="s">
        <v>96</v>
      </c>
      <c r="G376" t="s">
        <v>94</v>
      </c>
      <c r="H376">
        <v>600000.01</v>
      </c>
      <c r="I376">
        <v>1500000</v>
      </c>
      <c r="J376">
        <f>Cálculo!$G$55</f>
        <v>3.7966000000000002</v>
      </c>
    </row>
    <row r="377" spans="1:10">
      <c r="A377" t="s">
        <v>89</v>
      </c>
      <c r="B377" t="s">
        <v>90</v>
      </c>
      <c r="C377" s="7" t="s">
        <v>146</v>
      </c>
      <c r="D377" t="s">
        <v>92</v>
      </c>
      <c r="E377" t="s">
        <v>50</v>
      </c>
      <c r="F377" t="s">
        <v>96</v>
      </c>
      <c r="G377" t="s">
        <v>94</v>
      </c>
      <c r="H377">
        <v>1500000.01</v>
      </c>
      <c r="I377">
        <v>3000000</v>
      </c>
      <c r="J377">
        <f>Cálculo!$G$56</f>
        <v>3.7690999999999999</v>
      </c>
    </row>
    <row r="378" spans="1:10">
      <c r="A378" t="s">
        <v>89</v>
      </c>
      <c r="B378" t="s">
        <v>90</v>
      </c>
      <c r="C378" s="7" t="s">
        <v>146</v>
      </c>
      <c r="D378" t="s">
        <v>92</v>
      </c>
      <c r="E378" t="s">
        <v>50</v>
      </c>
      <c r="F378" t="s">
        <v>96</v>
      </c>
      <c r="G378" t="s">
        <v>94</v>
      </c>
      <c r="H378">
        <v>3000000.01</v>
      </c>
      <c r="J378">
        <f>Cálculo!$G$57</f>
        <v>3.6758999999999999</v>
      </c>
    </row>
    <row r="379" spans="1:10">
      <c r="A379" t="s">
        <v>89</v>
      </c>
      <c r="B379" t="s">
        <v>90</v>
      </c>
      <c r="C379" s="7" t="s">
        <v>146</v>
      </c>
      <c r="D379" t="s">
        <v>92</v>
      </c>
      <c r="E379" t="s">
        <v>50</v>
      </c>
      <c r="F379" t="s">
        <v>97</v>
      </c>
      <c r="G379" t="s">
        <v>98</v>
      </c>
      <c r="J379">
        <f>Cálculo!$G$60</f>
        <v>3.5691999999999999</v>
      </c>
    </row>
    <row r="380" spans="1:10">
      <c r="A380" t="s">
        <v>89</v>
      </c>
      <c r="B380" t="s">
        <v>90</v>
      </c>
      <c r="C380" s="7" t="s">
        <v>147</v>
      </c>
      <c r="D380" t="s">
        <v>92</v>
      </c>
      <c r="E380" t="s">
        <v>50</v>
      </c>
      <c r="F380" t="s">
        <v>93</v>
      </c>
      <c r="G380" t="s">
        <v>94</v>
      </c>
      <c r="H380">
        <v>0</v>
      </c>
      <c r="I380">
        <v>7</v>
      </c>
      <c r="J380">
        <f>Cálculo!$G$34</f>
        <v>9.5297000000000001</v>
      </c>
    </row>
    <row r="381" spans="1:10">
      <c r="A381" t="s">
        <v>89</v>
      </c>
      <c r="B381" t="s">
        <v>90</v>
      </c>
      <c r="C381" s="7" t="s">
        <v>147</v>
      </c>
      <c r="D381" t="s">
        <v>92</v>
      </c>
      <c r="E381" t="s">
        <v>50</v>
      </c>
      <c r="F381" t="s">
        <v>93</v>
      </c>
      <c r="G381" t="s">
        <v>94</v>
      </c>
      <c r="H381">
        <v>7.01</v>
      </c>
      <c r="I381">
        <v>23</v>
      </c>
      <c r="J381">
        <f>Cálculo!$G$35</f>
        <v>12.308999999999999</v>
      </c>
    </row>
    <row r="382" spans="1:10">
      <c r="A382" t="s">
        <v>89</v>
      </c>
      <c r="B382" t="s">
        <v>90</v>
      </c>
      <c r="C382" s="7" t="s">
        <v>147</v>
      </c>
      <c r="D382" t="s">
        <v>92</v>
      </c>
      <c r="E382" t="s">
        <v>50</v>
      </c>
      <c r="F382" t="s">
        <v>93</v>
      </c>
      <c r="G382" t="s">
        <v>94</v>
      </c>
      <c r="H382">
        <v>23.01</v>
      </c>
      <c r="I382">
        <v>83</v>
      </c>
      <c r="J382">
        <f>Cálculo!$G$36</f>
        <v>14.8233</v>
      </c>
    </row>
    <row r="383" spans="1:10">
      <c r="A383" t="s">
        <v>89</v>
      </c>
      <c r="B383" t="s">
        <v>90</v>
      </c>
      <c r="C383" s="7" t="s">
        <v>147</v>
      </c>
      <c r="D383" t="s">
        <v>92</v>
      </c>
      <c r="E383" t="s">
        <v>50</v>
      </c>
      <c r="F383" t="s">
        <v>93</v>
      </c>
      <c r="G383" t="s">
        <v>94</v>
      </c>
      <c r="H383">
        <v>83.01</v>
      </c>
      <c r="J383">
        <f>Cálculo!$G$37</f>
        <v>15.6203</v>
      </c>
    </row>
    <row r="384" spans="1:10">
      <c r="A384" t="s">
        <v>89</v>
      </c>
      <c r="B384" t="s">
        <v>90</v>
      </c>
      <c r="C384" s="7" t="s">
        <v>147</v>
      </c>
      <c r="D384" t="s">
        <v>92</v>
      </c>
      <c r="E384" t="s">
        <v>50</v>
      </c>
      <c r="F384" t="s">
        <v>95</v>
      </c>
      <c r="G384" t="s">
        <v>94</v>
      </c>
      <c r="H384">
        <v>0</v>
      </c>
      <c r="I384">
        <v>200</v>
      </c>
      <c r="J384">
        <f>Cálculo!$G$40</f>
        <v>9.3140000000000001</v>
      </c>
    </row>
    <row r="385" spans="1:10">
      <c r="A385" t="s">
        <v>89</v>
      </c>
      <c r="B385" t="s">
        <v>90</v>
      </c>
      <c r="C385" s="7" t="s">
        <v>147</v>
      </c>
      <c r="D385" t="s">
        <v>92</v>
      </c>
      <c r="E385" t="s">
        <v>50</v>
      </c>
      <c r="F385" t="s">
        <v>95</v>
      </c>
      <c r="G385" t="s">
        <v>94</v>
      </c>
      <c r="H385">
        <v>200.01</v>
      </c>
      <c r="I385">
        <v>500</v>
      </c>
      <c r="J385">
        <f>Cálculo!$G$41</f>
        <v>9.0565999999999995</v>
      </c>
    </row>
    <row r="386" spans="1:10">
      <c r="A386" t="s">
        <v>89</v>
      </c>
      <c r="B386" t="s">
        <v>90</v>
      </c>
      <c r="C386" s="7" t="s">
        <v>147</v>
      </c>
      <c r="D386" t="s">
        <v>92</v>
      </c>
      <c r="E386" t="s">
        <v>50</v>
      </c>
      <c r="F386" t="s">
        <v>95</v>
      </c>
      <c r="G386" t="s">
        <v>94</v>
      </c>
      <c r="H386">
        <v>500.01</v>
      </c>
      <c r="I386">
        <v>2000</v>
      </c>
      <c r="J386">
        <f>Cálculo!$G$42</f>
        <v>8.7997999999999994</v>
      </c>
    </row>
    <row r="387" spans="1:10">
      <c r="A387" t="s">
        <v>89</v>
      </c>
      <c r="B387" t="s">
        <v>90</v>
      </c>
      <c r="C387" s="7" t="s">
        <v>147</v>
      </c>
      <c r="D387" t="s">
        <v>92</v>
      </c>
      <c r="E387" t="s">
        <v>50</v>
      </c>
      <c r="F387" t="s">
        <v>95</v>
      </c>
      <c r="G387" t="s">
        <v>94</v>
      </c>
      <c r="H387">
        <v>2000.01</v>
      </c>
      <c r="I387">
        <v>20000</v>
      </c>
      <c r="J387">
        <f>Cálculo!$G$43</f>
        <v>8.5432000000000006</v>
      </c>
    </row>
    <row r="388" spans="1:10">
      <c r="A388" t="s">
        <v>89</v>
      </c>
      <c r="B388" t="s">
        <v>90</v>
      </c>
      <c r="C388" s="7" t="s">
        <v>147</v>
      </c>
      <c r="D388" t="s">
        <v>92</v>
      </c>
      <c r="E388" t="s">
        <v>50</v>
      </c>
      <c r="F388" t="s">
        <v>95</v>
      </c>
      <c r="G388" t="s">
        <v>94</v>
      </c>
      <c r="H388">
        <v>20000.009999999998</v>
      </c>
      <c r="I388">
        <v>50000</v>
      </c>
      <c r="J388">
        <f>Cálculo!$G$44</f>
        <v>8.2860999999999994</v>
      </c>
    </row>
    <row r="389" spans="1:10">
      <c r="A389" t="s">
        <v>89</v>
      </c>
      <c r="B389" t="s">
        <v>90</v>
      </c>
      <c r="C389" s="7" t="s">
        <v>147</v>
      </c>
      <c r="D389" t="s">
        <v>92</v>
      </c>
      <c r="E389" t="s">
        <v>50</v>
      </c>
      <c r="F389" t="s">
        <v>95</v>
      </c>
      <c r="G389" t="s">
        <v>94</v>
      </c>
      <c r="H389">
        <v>50000.01</v>
      </c>
      <c r="J389">
        <f>Cálculo!$G$45</f>
        <v>8.0290999999999997</v>
      </c>
    </row>
    <row r="390" spans="1:10">
      <c r="A390" t="s">
        <v>89</v>
      </c>
      <c r="B390" t="s">
        <v>90</v>
      </c>
      <c r="C390" s="7" t="s">
        <v>147</v>
      </c>
      <c r="D390" t="s">
        <v>92</v>
      </c>
      <c r="E390" t="s">
        <v>50</v>
      </c>
      <c r="F390" t="s">
        <v>96</v>
      </c>
      <c r="G390" t="s">
        <v>94</v>
      </c>
      <c r="H390">
        <v>0</v>
      </c>
      <c r="I390">
        <v>200</v>
      </c>
      <c r="J390">
        <f>Cálculo!$G$48</f>
        <v>5.5377999999999998</v>
      </c>
    </row>
    <row r="391" spans="1:10">
      <c r="A391" t="s">
        <v>89</v>
      </c>
      <c r="B391" t="s">
        <v>90</v>
      </c>
      <c r="C391" s="7" t="s">
        <v>147</v>
      </c>
      <c r="D391" t="s">
        <v>92</v>
      </c>
      <c r="E391" t="s">
        <v>50</v>
      </c>
      <c r="F391" t="s">
        <v>96</v>
      </c>
      <c r="G391" t="s">
        <v>94</v>
      </c>
      <c r="H391">
        <v>200.01</v>
      </c>
      <c r="I391">
        <v>2000</v>
      </c>
      <c r="J391">
        <f>Cálculo!$G$49</f>
        <v>5.3860999999999999</v>
      </c>
    </row>
    <row r="392" spans="1:10">
      <c r="A392" t="s">
        <v>89</v>
      </c>
      <c r="B392" t="s">
        <v>90</v>
      </c>
      <c r="C392" s="7" t="s">
        <v>147</v>
      </c>
      <c r="D392" t="s">
        <v>92</v>
      </c>
      <c r="E392" t="s">
        <v>50</v>
      </c>
      <c r="F392" t="s">
        <v>96</v>
      </c>
      <c r="G392" t="s">
        <v>94</v>
      </c>
      <c r="H392">
        <v>2000.01</v>
      </c>
      <c r="I392">
        <v>10000</v>
      </c>
      <c r="J392">
        <f>Cálculo!$G$50</f>
        <v>5.2949000000000002</v>
      </c>
    </row>
    <row r="393" spans="1:10">
      <c r="A393" t="s">
        <v>89</v>
      </c>
      <c r="B393" t="s">
        <v>90</v>
      </c>
      <c r="C393" s="7" t="s">
        <v>147</v>
      </c>
      <c r="D393" t="s">
        <v>92</v>
      </c>
      <c r="E393" t="s">
        <v>50</v>
      </c>
      <c r="F393" t="s">
        <v>96</v>
      </c>
      <c r="G393" t="s">
        <v>94</v>
      </c>
      <c r="H393">
        <v>10000.01</v>
      </c>
      <c r="I393">
        <v>50000</v>
      </c>
      <c r="J393">
        <f>Cálculo!$G$51</f>
        <v>4.7983000000000002</v>
      </c>
    </row>
    <row r="394" spans="1:10">
      <c r="A394" t="s">
        <v>89</v>
      </c>
      <c r="B394" t="s">
        <v>90</v>
      </c>
      <c r="C394" s="7" t="s">
        <v>147</v>
      </c>
      <c r="D394" t="s">
        <v>92</v>
      </c>
      <c r="E394" t="s">
        <v>50</v>
      </c>
      <c r="F394" t="s">
        <v>96</v>
      </c>
      <c r="G394" t="s">
        <v>94</v>
      </c>
      <c r="H394">
        <v>50000.01</v>
      </c>
      <c r="I394">
        <v>100000</v>
      </c>
      <c r="J394">
        <f>Cálculo!$G$52</f>
        <v>4.5003000000000002</v>
      </c>
    </row>
    <row r="395" spans="1:10">
      <c r="A395" t="s">
        <v>89</v>
      </c>
      <c r="B395" t="s">
        <v>90</v>
      </c>
      <c r="C395" s="7" t="s">
        <v>147</v>
      </c>
      <c r="D395" t="s">
        <v>92</v>
      </c>
      <c r="E395" t="s">
        <v>50</v>
      </c>
      <c r="F395" t="s">
        <v>96</v>
      </c>
      <c r="G395" t="s">
        <v>94</v>
      </c>
      <c r="H395">
        <v>100000.01</v>
      </c>
      <c r="I395">
        <v>300000</v>
      </c>
      <c r="J395">
        <f>Cálculo!$G$53</f>
        <v>4.1826999999999996</v>
      </c>
    </row>
    <row r="396" spans="1:10">
      <c r="A396" t="s">
        <v>89</v>
      </c>
      <c r="B396" t="s">
        <v>90</v>
      </c>
      <c r="C396" s="7" t="s">
        <v>147</v>
      </c>
      <c r="D396" t="s">
        <v>92</v>
      </c>
      <c r="E396" t="s">
        <v>50</v>
      </c>
      <c r="F396" t="s">
        <v>96</v>
      </c>
      <c r="G396" t="s">
        <v>94</v>
      </c>
      <c r="H396">
        <v>300000.01</v>
      </c>
      <c r="I396">
        <v>600000</v>
      </c>
      <c r="J396">
        <f>Cálculo!$G$54</f>
        <v>3.8064</v>
      </c>
    </row>
    <row r="397" spans="1:10">
      <c r="A397" t="s">
        <v>89</v>
      </c>
      <c r="B397" t="s">
        <v>90</v>
      </c>
      <c r="C397" s="7" t="s">
        <v>147</v>
      </c>
      <c r="D397" t="s">
        <v>92</v>
      </c>
      <c r="E397" t="s">
        <v>50</v>
      </c>
      <c r="F397" t="s">
        <v>96</v>
      </c>
      <c r="G397" t="s">
        <v>94</v>
      </c>
      <c r="H397">
        <v>600000.01</v>
      </c>
      <c r="I397">
        <v>1500000</v>
      </c>
      <c r="J397">
        <f>Cálculo!$G$55</f>
        <v>3.7966000000000002</v>
      </c>
    </row>
    <row r="398" spans="1:10">
      <c r="A398" t="s">
        <v>89</v>
      </c>
      <c r="B398" t="s">
        <v>90</v>
      </c>
      <c r="C398" s="7" t="s">
        <v>147</v>
      </c>
      <c r="D398" t="s">
        <v>92</v>
      </c>
      <c r="E398" t="s">
        <v>50</v>
      </c>
      <c r="F398" t="s">
        <v>96</v>
      </c>
      <c r="G398" t="s">
        <v>94</v>
      </c>
      <c r="H398">
        <v>1500000.01</v>
      </c>
      <c r="I398">
        <v>3000000</v>
      </c>
      <c r="J398">
        <f>Cálculo!$G$56</f>
        <v>3.7690999999999999</v>
      </c>
    </row>
    <row r="399" spans="1:10">
      <c r="A399" t="s">
        <v>89</v>
      </c>
      <c r="B399" t="s">
        <v>90</v>
      </c>
      <c r="C399" s="7" t="s">
        <v>147</v>
      </c>
      <c r="D399" t="s">
        <v>92</v>
      </c>
      <c r="E399" t="s">
        <v>50</v>
      </c>
      <c r="F399" t="s">
        <v>96</v>
      </c>
      <c r="G399" t="s">
        <v>94</v>
      </c>
      <c r="H399">
        <v>3000000.01</v>
      </c>
      <c r="J399">
        <f>Cálculo!$G$57</f>
        <v>3.6758999999999999</v>
      </c>
    </row>
    <row r="400" spans="1:10">
      <c r="A400" t="s">
        <v>89</v>
      </c>
      <c r="B400" t="s">
        <v>90</v>
      </c>
      <c r="C400" s="7" t="s">
        <v>147</v>
      </c>
      <c r="D400" t="s">
        <v>92</v>
      </c>
      <c r="E400" t="s">
        <v>50</v>
      </c>
      <c r="F400" t="s">
        <v>97</v>
      </c>
      <c r="G400" t="s">
        <v>98</v>
      </c>
      <c r="J400">
        <f>Cálculo!$G$60</f>
        <v>3.5691999999999999</v>
      </c>
    </row>
    <row r="401" spans="1:10">
      <c r="A401" t="s">
        <v>89</v>
      </c>
      <c r="B401" t="s">
        <v>90</v>
      </c>
      <c r="C401" s="7" t="s">
        <v>148</v>
      </c>
      <c r="D401" t="s">
        <v>92</v>
      </c>
      <c r="E401" t="s">
        <v>50</v>
      </c>
      <c r="F401" t="s">
        <v>93</v>
      </c>
      <c r="G401" t="s">
        <v>94</v>
      </c>
      <c r="H401">
        <v>0</v>
      </c>
      <c r="I401">
        <v>7</v>
      </c>
      <c r="J401">
        <f>Cálculo!$G$34</f>
        <v>9.5297000000000001</v>
      </c>
    </row>
    <row r="402" spans="1:10">
      <c r="A402" t="s">
        <v>89</v>
      </c>
      <c r="B402" t="s">
        <v>90</v>
      </c>
      <c r="C402" s="7" t="s">
        <v>148</v>
      </c>
      <c r="D402" t="s">
        <v>92</v>
      </c>
      <c r="E402" t="s">
        <v>50</v>
      </c>
      <c r="F402" t="s">
        <v>93</v>
      </c>
      <c r="G402" t="s">
        <v>94</v>
      </c>
      <c r="H402">
        <v>7.01</v>
      </c>
      <c r="I402">
        <v>23</v>
      </c>
      <c r="J402">
        <f>Cálculo!$G$35</f>
        <v>12.308999999999999</v>
      </c>
    </row>
    <row r="403" spans="1:10">
      <c r="A403" t="s">
        <v>89</v>
      </c>
      <c r="B403" t="s">
        <v>90</v>
      </c>
      <c r="C403" s="7" t="s">
        <v>148</v>
      </c>
      <c r="D403" t="s">
        <v>92</v>
      </c>
      <c r="E403" t="s">
        <v>50</v>
      </c>
      <c r="F403" t="s">
        <v>93</v>
      </c>
      <c r="G403" t="s">
        <v>94</v>
      </c>
      <c r="H403">
        <v>23.01</v>
      </c>
      <c r="I403">
        <v>83</v>
      </c>
      <c r="J403">
        <f>Cálculo!$G$36</f>
        <v>14.8233</v>
      </c>
    </row>
    <row r="404" spans="1:10">
      <c r="A404" t="s">
        <v>89</v>
      </c>
      <c r="B404" t="s">
        <v>90</v>
      </c>
      <c r="C404" s="7" t="s">
        <v>148</v>
      </c>
      <c r="D404" t="s">
        <v>92</v>
      </c>
      <c r="E404" t="s">
        <v>50</v>
      </c>
      <c r="F404" t="s">
        <v>93</v>
      </c>
      <c r="G404" t="s">
        <v>94</v>
      </c>
      <c r="H404">
        <v>83.01</v>
      </c>
      <c r="J404">
        <f>Cálculo!$G$37</f>
        <v>15.6203</v>
      </c>
    </row>
    <row r="405" spans="1:10">
      <c r="A405" t="s">
        <v>89</v>
      </c>
      <c r="B405" t="s">
        <v>90</v>
      </c>
      <c r="C405" s="7" t="s">
        <v>148</v>
      </c>
      <c r="D405" t="s">
        <v>92</v>
      </c>
      <c r="E405" t="s">
        <v>50</v>
      </c>
      <c r="F405" t="s">
        <v>95</v>
      </c>
      <c r="G405" t="s">
        <v>94</v>
      </c>
      <c r="H405">
        <v>0</v>
      </c>
      <c r="I405">
        <v>200</v>
      </c>
      <c r="J405">
        <f>Cálculo!$G$40</f>
        <v>9.3140000000000001</v>
      </c>
    </row>
    <row r="406" spans="1:10">
      <c r="A406" t="s">
        <v>89</v>
      </c>
      <c r="B406" t="s">
        <v>90</v>
      </c>
      <c r="C406" s="7" t="s">
        <v>148</v>
      </c>
      <c r="D406" t="s">
        <v>92</v>
      </c>
      <c r="E406" t="s">
        <v>50</v>
      </c>
      <c r="F406" t="s">
        <v>95</v>
      </c>
      <c r="G406" t="s">
        <v>94</v>
      </c>
      <c r="H406">
        <v>200.01</v>
      </c>
      <c r="I406">
        <v>500</v>
      </c>
      <c r="J406">
        <f>Cálculo!$G$41</f>
        <v>9.0565999999999995</v>
      </c>
    </row>
    <row r="407" spans="1:10">
      <c r="A407" t="s">
        <v>89</v>
      </c>
      <c r="B407" t="s">
        <v>90</v>
      </c>
      <c r="C407" s="7" t="s">
        <v>148</v>
      </c>
      <c r="D407" t="s">
        <v>92</v>
      </c>
      <c r="E407" t="s">
        <v>50</v>
      </c>
      <c r="F407" t="s">
        <v>95</v>
      </c>
      <c r="G407" t="s">
        <v>94</v>
      </c>
      <c r="H407">
        <v>500.01</v>
      </c>
      <c r="I407">
        <v>2000</v>
      </c>
      <c r="J407">
        <f>Cálculo!$G$42</f>
        <v>8.7997999999999994</v>
      </c>
    </row>
    <row r="408" spans="1:10">
      <c r="A408" t="s">
        <v>89</v>
      </c>
      <c r="B408" t="s">
        <v>90</v>
      </c>
      <c r="C408" s="7" t="s">
        <v>148</v>
      </c>
      <c r="D408" t="s">
        <v>92</v>
      </c>
      <c r="E408" t="s">
        <v>50</v>
      </c>
      <c r="F408" t="s">
        <v>95</v>
      </c>
      <c r="G408" t="s">
        <v>94</v>
      </c>
      <c r="H408">
        <v>2000.01</v>
      </c>
      <c r="I408">
        <v>20000</v>
      </c>
      <c r="J408">
        <f>Cálculo!$G$43</f>
        <v>8.5432000000000006</v>
      </c>
    </row>
    <row r="409" spans="1:10">
      <c r="A409" t="s">
        <v>89</v>
      </c>
      <c r="B409" t="s">
        <v>90</v>
      </c>
      <c r="C409" s="7" t="s">
        <v>148</v>
      </c>
      <c r="D409" t="s">
        <v>92</v>
      </c>
      <c r="E409" t="s">
        <v>50</v>
      </c>
      <c r="F409" t="s">
        <v>95</v>
      </c>
      <c r="G409" t="s">
        <v>94</v>
      </c>
      <c r="H409">
        <v>20000.009999999998</v>
      </c>
      <c r="I409">
        <v>50000</v>
      </c>
      <c r="J409">
        <f>Cálculo!$G$44</f>
        <v>8.2860999999999994</v>
      </c>
    </row>
    <row r="410" spans="1:10">
      <c r="A410" t="s">
        <v>89</v>
      </c>
      <c r="B410" t="s">
        <v>90</v>
      </c>
      <c r="C410" s="7" t="s">
        <v>148</v>
      </c>
      <c r="D410" t="s">
        <v>92</v>
      </c>
      <c r="E410" t="s">
        <v>50</v>
      </c>
      <c r="F410" t="s">
        <v>95</v>
      </c>
      <c r="G410" t="s">
        <v>94</v>
      </c>
      <c r="H410">
        <v>50000.01</v>
      </c>
      <c r="J410">
        <f>Cálculo!$G$45</f>
        <v>8.0290999999999997</v>
      </c>
    </row>
    <row r="411" spans="1:10">
      <c r="A411" t="s">
        <v>89</v>
      </c>
      <c r="B411" t="s">
        <v>90</v>
      </c>
      <c r="C411" s="7" t="s">
        <v>148</v>
      </c>
      <c r="D411" t="s">
        <v>92</v>
      </c>
      <c r="E411" t="s">
        <v>50</v>
      </c>
      <c r="F411" t="s">
        <v>96</v>
      </c>
      <c r="G411" t="s">
        <v>94</v>
      </c>
      <c r="H411">
        <v>0</v>
      </c>
      <c r="I411">
        <v>200</v>
      </c>
      <c r="J411">
        <f>Cálculo!$G$48</f>
        <v>5.5377999999999998</v>
      </c>
    </row>
    <row r="412" spans="1:10">
      <c r="A412" t="s">
        <v>89</v>
      </c>
      <c r="B412" t="s">
        <v>90</v>
      </c>
      <c r="C412" s="7" t="s">
        <v>148</v>
      </c>
      <c r="D412" t="s">
        <v>92</v>
      </c>
      <c r="E412" t="s">
        <v>50</v>
      </c>
      <c r="F412" t="s">
        <v>96</v>
      </c>
      <c r="G412" t="s">
        <v>94</v>
      </c>
      <c r="H412">
        <v>200.01</v>
      </c>
      <c r="I412">
        <v>2000</v>
      </c>
      <c r="J412">
        <f>Cálculo!$G$49</f>
        <v>5.3860999999999999</v>
      </c>
    </row>
    <row r="413" spans="1:10">
      <c r="A413" t="s">
        <v>89</v>
      </c>
      <c r="B413" t="s">
        <v>90</v>
      </c>
      <c r="C413" s="7" t="s">
        <v>148</v>
      </c>
      <c r="D413" t="s">
        <v>92</v>
      </c>
      <c r="E413" t="s">
        <v>50</v>
      </c>
      <c r="F413" t="s">
        <v>96</v>
      </c>
      <c r="G413" t="s">
        <v>94</v>
      </c>
      <c r="H413">
        <v>2000.01</v>
      </c>
      <c r="I413">
        <v>10000</v>
      </c>
      <c r="J413">
        <f>Cálculo!$G$50</f>
        <v>5.2949000000000002</v>
      </c>
    </row>
    <row r="414" spans="1:10">
      <c r="A414" t="s">
        <v>89</v>
      </c>
      <c r="B414" t="s">
        <v>90</v>
      </c>
      <c r="C414" s="7" t="s">
        <v>148</v>
      </c>
      <c r="D414" t="s">
        <v>92</v>
      </c>
      <c r="E414" t="s">
        <v>50</v>
      </c>
      <c r="F414" t="s">
        <v>96</v>
      </c>
      <c r="G414" t="s">
        <v>94</v>
      </c>
      <c r="H414">
        <v>10000.01</v>
      </c>
      <c r="I414">
        <v>50000</v>
      </c>
      <c r="J414">
        <f>Cálculo!$G$51</f>
        <v>4.7983000000000002</v>
      </c>
    </row>
    <row r="415" spans="1:10">
      <c r="A415" t="s">
        <v>89</v>
      </c>
      <c r="B415" t="s">
        <v>90</v>
      </c>
      <c r="C415" s="7" t="s">
        <v>148</v>
      </c>
      <c r="D415" t="s">
        <v>92</v>
      </c>
      <c r="E415" t="s">
        <v>50</v>
      </c>
      <c r="F415" t="s">
        <v>96</v>
      </c>
      <c r="G415" t="s">
        <v>94</v>
      </c>
      <c r="H415">
        <v>50000.01</v>
      </c>
      <c r="I415">
        <v>100000</v>
      </c>
      <c r="J415">
        <f>Cálculo!$G$52</f>
        <v>4.5003000000000002</v>
      </c>
    </row>
    <row r="416" spans="1:10">
      <c r="A416" t="s">
        <v>89</v>
      </c>
      <c r="B416" t="s">
        <v>90</v>
      </c>
      <c r="C416" s="7" t="s">
        <v>148</v>
      </c>
      <c r="D416" t="s">
        <v>92</v>
      </c>
      <c r="E416" t="s">
        <v>50</v>
      </c>
      <c r="F416" t="s">
        <v>96</v>
      </c>
      <c r="G416" t="s">
        <v>94</v>
      </c>
      <c r="H416">
        <v>100000.01</v>
      </c>
      <c r="I416">
        <v>300000</v>
      </c>
      <c r="J416">
        <f>Cálculo!$G$53</f>
        <v>4.1826999999999996</v>
      </c>
    </row>
    <row r="417" spans="1:10">
      <c r="A417" t="s">
        <v>89</v>
      </c>
      <c r="B417" t="s">
        <v>90</v>
      </c>
      <c r="C417" s="7" t="s">
        <v>148</v>
      </c>
      <c r="D417" t="s">
        <v>92</v>
      </c>
      <c r="E417" t="s">
        <v>50</v>
      </c>
      <c r="F417" t="s">
        <v>96</v>
      </c>
      <c r="G417" t="s">
        <v>94</v>
      </c>
      <c r="H417">
        <v>300000.01</v>
      </c>
      <c r="I417">
        <v>600000</v>
      </c>
      <c r="J417">
        <f>Cálculo!$G$54</f>
        <v>3.8064</v>
      </c>
    </row>
    <row r="418" spans="1:10">
      <c r="A418" t="s">
        <v>89</v>
      </c>
      <c r="B418" t="s">
        <v>90</v>
      </c>
      <c r="C418" s="7" t="s">
        <v>148</v>
      </c>
      <c r="D418" t="s">
        <v>92</v>
      </c>
      <c r="E418" t="s">
        <v>50</v>
      </c>
      <c r="F418" t="s">
        <v>96</v>
      </c>
      <c r="G418" t="s">
        <v>94</v>
      </c>
      <c r="H418">
        <v>600000.01</v>
      </c>
      <c r="I418">
        <v>1500000</v>
      </c>
      <c r="J418">
        <f>Cálculo!$G$55</f>
        <v>3.7966000000000002</v>
      </c>
    </row>
    <row r="419" spans="1:10">
      <c r="A419" t="s">
        <v>89</v>
      </c>
      <c r="B419" t="s">
        <v>90</v>
      </c>
      <c r="C419" s="7" t="s">
        <v>148</v>
      </c>
      <c r="D419" t="s">
        <v>92</v>
      </c>
      <c r="E419" t="s">
        <v>50</v>
      </c>
      <c r="F419" t="s">
        <v>96</v>
      </c>
      <c r="G419" t="s">
        <v>94</v>
      </c>
      <c r="H419">
        <v>1500000.01</v>
      </c>
      <c r="I419">
        <v>3000000</v>
      </c>
      <c r="J419">
        <f>Cálculo!$G$56</f>
        <v>3.7690999999999999</v>
      </c>
    </row>
    <row r="420" spans="1:10">
      <c r="A420" t="s">
        <v>89</v>
      </c>
      <c r="B420" t="s">
        <v>90</v>
      </c>
      <c r="C420" s="7" t="s">
        <v>148</v>
      </c>
      <c r="D420" t="s">
        <v>92</v>
      </c>
      <c r="E420" t="s">
        <v>50</v>
      </c>
      <c r="F420" t="s">
        <v>96</v>
      </c>
      <c r="G420" t="s">
        <v>94</v>
      </c>
      <c r="H420">
        <v>3000000.01</v>
      </c>
      <c r="J420">
        <f>Cálculo!$G$57</f>
        <v>3.6758999999999999</v>
      </c>
    </row>
    <row r="421" spans="1:10">
      <c r="A421" t="s">
        <v>89</v>
      </c>
      <c r="B421" t="s">
        <v>90</v>
      </c>
      <c r="C421" s="7" t="s">
        <v>148</v>
      </c>
      <c r="D421" t="s">
        <v>92</v>
      </c>
      <c r="E421" t="s">
        <v>50</v>
      </c>
      <c r="F421" t="s">
        <v>97</v>
      </c>
      <c r="G421" t="s">
        <v>98</v>
      </c>
      <c r="J421">
        <f>Cálculo!$G$60</f>
        <v>3.5691999999999999</v>
      </c>
    </row>
    <row r="422" spans="1:10">
      <c r="A422" t="s">
        <v>89</v>
      </c>
      <c r="B422" t="s">
        <v>90</v>
      </c>
      <c r="C422" s="7" t="s">
        <v>149</v>
      </c>
      <c r="D422" t="s">
        <v>92</v>
      </c>
      <c r="E422" t="s">
        <v>50</v>
      </c>
      <c r="F422" t="s">
        <v>93</v>
      </c>
      <c r="G422" t="s">
        <v>94</v>
      </c>
      <c r="H422">
        <v>0</v>
      </c>
      <c r="I422">
        <v>7</v>
      </c>
      <c r="J422">
        <f>Cálculo!$G$34</f>
        <v>9.5297000000000001</v>
      </c>
    </row>
    <row r="423" spans="1:10">
      <c r="A423" t="s">
        <v>89</v>
      </c>
      <c r="B423" t="s">
        <v>90</v>
      </c>
      <c r="C423" s="7" t="s">
        <v>149</v>
      </c>
      <c r="D423" t="s">
        <v>92</v>
      </c>
      <c r="E423" t="s">
        <v>50</v>
      </c>
      <c r="F423" t="s">
        <v>93</v>
      </c>
      <c r="G423" t="s">
        <v>94</v>
      </c>
      <c r="H423">
        <v>7.01</v>
      </c>
      <c r="I423">
        <v>23</v>
      </c>
      <c r="J423">
        <f>Cálculo!$G$35</f>
        <v>12.308999999999999</v>
      </c>
    </row>
    <row r="424" spans="1:10">
      <c r="A424" t="s">
        <v>89</v>
      </c>
      <c r="B424" t="s">
        <v>90</v>
      </c>
      <c r="C424" s="7" t="s">
        <v>149</v>
      </c>
      <c r="D424" t="s">
        <v>92</v>
      </c>
      <c r="E424" t="s">
        <v>50</v>
      </c>
      <c r="F424" t="s">
        <v>93</v>
      </c>
      <c r="G424" t="s">
        <v>94</v>
      </c>
      <c r="H424">
        <v>23.01</v>
      </c>
      <c r="I424">
        <v>83</v>
      </c>
      <c r="J424">
        <f>Cálculo!$G$36</f>
        <v>14.8233</v>
      </c>
    </row>
    <row r="425" spans="1:10">
      <c r="A425" t="s">
        <v>89</v>
      </c>
      <c r="B425" t="s">
        <v>90</v>
      </c>
      <c r="C425" s="7" t="s">
        <v>149</v>
      </c>
      <c r="D425" t="s">
        <v>92</v>
      </c>
      <c r="E425" t="s">
        <v>50</v>
      </c>
      <c r="F425" t="s">
        <v>93</v>
      </c>
      <c r="G425" t="s">
        <v>94</v>
      </c>
      <c r="H425">
        <v>83.01</v>
      </c>
      <c r="J425">
        <f>Cálculo!$G$37</f>
        <v>15.6203</v>
      </c>
    </row>
    <row r="426" spans="1:10">
      <c r="A426" t="s">
        <v>89</v>
      </c>
      <c r="B426" t="s">
        <v>90</v>
      </c>
      <c r="C426" s="7" t="s">
        <v>149</v>
      </c>
      <c r="D426" t="s">
        <v>92</v>
      </c>
      <c r="E426" t="s">
        <v>50</v>
      </c>
      <c r="F426" t="s">
        <v>95</v>
      </c>
      <c r="G426" t="s">
        <v>94</v>
      </c>
      <c r="H426">
        <v>0</v>
      </c>
      <c r="I426">
        <v>200</v>
      </c>
      <c r="J426">
        <f>Cálculo!$G$40</f>
        <v>9.3140000000000001</v>
      </c>
    </row>
    <row r="427" spans="1:10">
      <c r="A427" t="s">
        <v>89</v>
      </c>
      <c r="B427" t="s">
        <v>90</v>
      </c>
      <c r="C427" s="7" t="s">
        <v>149</v>
      </c>
      <c r="D427" t="s">
        <v>92</v>
      </c>
      <c r="E427" t="s">
        <v>50</v>
      </c>
      <c r="F427" t="s">
        <v>95</v>
      </c>
      <c r="G427" t="s">
        <v>94</v>
      </c>
      <c r="H427">
        <v>200.01</v>
      </c>
      <c r="I427">
        <v>500</v>
      </c>
      <c r="J427">
        <f>Cálculo!$G$41</f>
        <v>9.0565999999999995</v>
      </c>
    </row>
    <row r="428" spans="1:10">
      <c r="A428" t="s">
        <v>89</v>
      </c>
      <c r="B428" t="s">
        <v>90</v>
      </c>
      <c r="C428" s="7" t="s">
        <v>149</v>
      </c>
      <c r="D428" t="s">
        <v>92</v>
      </c>
      <c r="E428" t="s">
        <v>50</v>
      </c>
      <c r="F428" t="s">
        <v>95</v>
      </c>
      <c r="G428" t="s">
        <v>94</v>
      </c>
      <c r="H428">
        <v>500.01</v>
      </c>
      <c r="I428">
        <v>2000</v>
      </c>
      <c r="J428">
        <f>Cálculo!$G$42</f>
        <v>8.7997999999999994</v>
      </c>
    </row>
    <row r="429" spans="1:10">
      <c r="A429" t="s">
        <v>89</v>
      </c>
      <c r="B429" t="s">
        <v>90</v>
      </c>
      <c r="C429" s="7" t="s">
        <v>149</v>
      </c>
      <c r="D429" t="s">
        <v>92</v>
      </c>
      <c r="E429" t="s">
        <v>50</v>
      </c>
      <c r="F429" t="s">
        <v>95</v>
      </c>
      <c r="G429" t="s">
        <v>94</v>
      </c>
      <c r="H429">
        <v>2000.01</v>
      </c>
      <c r="I429">
        <v>20000</v>
      </c>
      <c r="J429">
        <f>Cálculo!$G$43</f>
        <v>8.5432000000000006</v>
      </c>
    </row>
    <row r="430" spans="1:10">
      <c r="A430" t="s">
        <v>89</v>
      </c>
      <c r="B430" t="s">
        <v>90</v>
      </c>
      <c r="C430" s="7" t="s">
        <v>149</v>
      </c>
      <c r="D430" t="s">
        <v>92</v>
      </c>
      <c r="E430" t="s">
        <v>50</v>
      </c>
      <c r="F430" t="s">
        <v>95</v>
      </c>
      <c r="G430" t="s">
        <v>94</v>
      </c>
      <c r="H430">
        <v>20000.009999999998</v>
      </c>
      <c r="I430">
        <v>50000</v>
      </c>
      <c r="J430">
        <f>Cálculo!$G$44</f>
        <v>8.2860999999999994</v>
      </c>
    </row>
    <row r="431" spans="1:10">
      <c r="A431" t="s">
        <v>89</v>
      </c>
      <c r="B431" t="s">
        <v>90</v>
      </c>
      <c r="C431" s="7" t="s">
        <v>149</v>
      </c>
      <c r="D431" t="s">
        <v>92</v>
      </c>
      <c r="E431" t="s">
        <v>50</v>
      </c>
      <c r="F431" t="s">
        <v>95</v>
      </c>
      <c r="G431" t="s">
        <v>94</v>
      </c>
      <c r="H431">
        <v>50000.01</v>
      </c>
      <c r="J431">
        <f>Cálculo!$G$45</f>
        <v>8.0290999999999997</v>
      </c>
    </row>
    <row r="432" spans="1:10">
      <c r="A432" t="s">
        <v>89</v>
      </c>
      <c r="B432" t="s">
        <v>90</v>
      </c>
      <c r="C432" s="7" t="s">
        <v>149</v>
      </c>
      <c r="D432" t="s">
        <v>92</v>
      </c>
      <c r="E432" t="s">
        <v>50</v>
      </c>
      <c r="F432" t="s">
        <v>96</v>
      </c>
      <c r="G432" t="s">
        <v>94</v>
      </c>
      <c r="H432">
        <v>0</v>
      </c>
      <c r="I432">
        <v>200</v>
      </c>
      <c r="J432">
        <f>Cálculo!$G$48</f>
        <v>5.5377999999999998</v>
      </c>
    </row>
    <row r="433" spans="1:10">
      <c r="A433" t="s">
        <v>89</v>
      </c>
      <c r="B433" t="s">
        <v>90</v>
      </c>
      <c r="C433" s="7" t="s">
        <v>149</v>
      </c>
      <c r="D433" t="s">
        <v>92</v>
      </c>
      <c r="E433" t="s">
        <v>50</v>
      </c>
      <c r="F433" t="s">
        <v>96</v>
      </c>
      <c r="G433" t="s">
        <v>94</v>
      </c>
      <c r="H433">
        <v>200.01</v>
      </c>
      <c r="I433">
        <v>2000</v>
      </c>
      <c r="J433">
        <f>Cálculo!$G$49</f>
        <v>5.3860999999999999</v>
      </c>
    </row>
    <row r="434" spans="1:10">
      <c r="A434" t="s">
        <v>89</v>
      </c>
      <c r="B434" t="s">
        <v>90</v>
      </c>
      <c r="C434" s="7" t="s">
        <v>149</v>
      </c>
      <c r="D434" t="s">
        <v>92</v>
      </c>
      <c r="E434" t="s">
        <v>50</v>
      </c>
      <c r="F434" t="s">
        <v>96</v>
      </c>
      <c r="G434" t="s">
        <v>94</v>
      </c>
      <c r="H434">
        <v>2000.01</v>
      </c>
      <c r="I434">
        <v>10000</v>
      </c>
      <c r="J434">
        <f>Cálculo!$G$50</f>
        <v>5.2949000000000002</v>
      </c>
    </row>
    <row r="435" spans="1:10">
      <c r="A435" t="s">
        <v>89</v>
      </c>
      <c r="B435" t="s">
        <v>90</v>
      </c>
      <c r="C435" s="7" t="s">
        <v>149</v>
      </c>
      <c r="D435" t="s">
        <v>92</v>
      </c>
      <c r="E435" t="s">
        <v>50</v>
      </c>
      <c r="F435" t="s">
        <v>96</v>
      </c>
      <c r="G435" t="s">
        <v>94</v>
      </c>
      <c r="H435">
        <v>10000.01</v>
      </c>
      <c r="I435">
        <v>50000</v>
      </c>
      <c r="J435">
        <f>Cálculo!$G$51</f>
        <v>4.7983000000000002</v>
      </c>
    </row>
    <row r="436" spans="1:10">
      <c r="A436" t="s">
        <v>89</v>
      </c>
      <c r="B436" t="s">
        <v>90</v>
      </c>
      <c r="C436" s="7" t="s">
        <v>149</v>
      </c>
      <c r="D436" t="s">
        <v>92</v>
      </c>
      <c r="E436" t="s">
        <v>50</v>
      </c>
      <c r="F436" t="s">
        <v>96</v>
      </c>
      <c r="G436" t="s">
        <v>94</v>
      </c>
      <c r="H436">
        <v>50000.01</v>
      </c>
      <c r="I436">
        <v>100000</v>
      </c>
      <c r="J436">
        <f>Cálculo!$G$52</f>
        <v>4.5003000000000002</v>
      </c>
    </row>
    <row r="437" spans="1:10">
      <c r="A437" t="s">
        <v>89</v>
      </c>
      <c r="B437" t="s">
        <v>90</v>
      </c>
      <c r="C437" s="7" t="s">
        <v>149</v>
      </c>
      <c r="D437" t="s">
        <v>92</v>
      </c>
      <c r="E437" t="s">
        <v>50</v>
      </c>
      <c r="F437" t="s">
        <v>96</v>
      </c>
      <c r="G437" t="s">
        <v>94</v>
      </c>
      <c r="H437">
        <v>100000.01</v>
      </c>
      <c r="I437">
        <v>300000</v>
      </c>
      <c r="J437">
        <f>Cálculo!$G$53</f>
        <v>4.1826999999999996</v>
      </c>
    </row>
    <row r="438" spans="1:10">
      <c r="A438" t="s">
        <v>89</v>
      </c>
      <c r="B438" t="s">
        <v>90</v>
      </c>
      <c r="C438" s="7" t="s">
        <v>149</v>
      </c>
      <c r="D438" t="s">
        <v>92</v>
      </c>
      <c r="E438" t="s">
        <v>50</v>
      </c>
      <c r="F438" t="s">
        <v>96</v>
      </c>
      <c r="G438" t="s">
        <v>94</v>
      </c>
      <c r="H438">
        <v>300000.01</v>
      </c>
      <c r="I438">
        <v>600000</v>
      </c>
      <c r="J438">
        <f>Cálculo!$G$54</f>
        <v>3.8064</v>
      </c>
    </row>
    <row r="439" spans="1:10">
      <c r="A439" t="s">
        <v>89</v>
      </c>
      <c r="B439" t="s">
        <v>90</v>
      </c>
      <c r="C439" s="7" t="s">
        <v>149</v>
      </c>
      <c r="D439" t="s">
        <v>92</v>
      </c>
      <c r="E439" t="s">
        <v>50</v>
      </c>
      <c r="F439" t="s">
        <v>96</v>
      </c>
      <c r="G439" t="s">
        <v>94</v>
      </c>
      <c r="H439">
        <v>600000.01</v>
      </c>
      <c r="I439">
        <v>1500000</v>
      </c>
      <c r="J439">
        <f>Cálculo!$G$55</f>
        <v>3.7966000000000002</v>
      </c>
    </row>
    <row r="440" spans="1:10">
      <c r="A440" t="s">
        <v>89</v>
      </c>
      <c r="B440" t="s">
        <v>90</v>
      </c>
      <c r="C440" s="7" t="s">
        <v>149</v>
      </c>
      <c r="D440" t="s">
        <v>92</v>
      </c>
      <c r="E440" t="s">
        <v>50</v>
      </c>
      <c r="F440" t="s">
        <v>96</v>
      </c>
      <c r="G440" t="s">
        <v>94</v>
      </c>
      <c r="H440">
        <v>1500000.01</v>
      </c>
      <c r="I440">
        <v>3000000</v>
      </c>
      <c r="J440">
        <f>Cálculo!$G$56</f>
        <v>3.7690999999999999</v>
      </c>
    </row>
    <row r="441" spans="1:10">
      <c r="A441" t="s">
        <v>89</v>
      </c>
      <c r="B441" t="s">
        <v>90</v>
      </c>
      <c r="C441" s="7" t="s">
        <v>149</v>
      </c>
      <c r="D441" t="s">
        <v>92</v>
      </c>
      <c r="E441" t="s">
        <v>50</v>
      </c>
      <c r="F441" t="s">
        <v>96</v>
      </c>
      <c r="G441" t="s">
        <v>94</v>
      </c>
      <c r="H441">
        <v>3000000.01</v>
      </c>
      <c r="J441">
        <f>Cálculo!$G$57</f>
        <v>3.6758999999999999</v>
      </c>
    </row>
    <row r="442" spans="1:10">
      <c r="A442" t="s">
        <v>89</v>
      </c>
      <c r="B442" t="s">
        <v>90</v>
      </c>
      <c r="C442" s="7" t="s">
        <v>149</v>
      </c>
      <c r="D442" t="s">
        <v>92</v>
      </c>
      <c r="E442" t="s">
        <v>50</v>
      </c>
      <c r="F442" t="s">
        <v>97</v>
      </c>
      <c r="G442" t="s">
        <v>98</v>
      </c>
      <c r="J442">
        <f>Cálculo!$G$60</f>
        <v>3.5691999999999999</v>
      </c>
    </row>
    <row r="443" spans="1:10">
      <c r="A443" t="s">
        <v>89</v>
      </c>
      <c r="B443" t="s">
        <v>90</v>
      </c>
      <c r="C443" s="7" t="s">
        <v>150</v>
      </c>
      <c r="D443" t="s">
        <v>92</v>
      </c>
      <c r="E443" t="s">
        <v>50</v>
      </c>
      <c r="F443" t="s">
        <v>93</v>
      </c>
      <c r="G443" t="s">
        <v>94</v>
      </c>
      <c r="H443">
        <v>0</v>
      </c>
      <c r="I443">
        <v>7</v>
      </c>
      <c r="J443">
        <f>Cálculo!$G$34</f>
        <v>9.5297000000000001</v>
      </c>
    </row>
    <row r="444" spans="1:10">
      <c r="A444" t="s">
        <v>89</v>
      </c>
      <c r="B444" t="s">
        <v>90</v>
      </c>
      <c r="C444" s="7" t="s">
        <v>150</v>
      </c>
      <c r="D444" t="s">
        <v>92</v>
      </c>
      <c r="E444" t="s">
        <v>50</v>
      </c>
      <c r="F444" t="s">
        <v>93</v>
      </c>
      <c r="G444" t="s">
        <v>94</v>
      </c>
      <c r="H444">
        <v>7.01</v>
      </c>
      <c r="I444">
        <v>23</v>
      </c>
      <c r="J444">
        <f>Cálculo!$G$35</f>
        <v>12.308999999999999</v>
      </c>
    </row>
    <row r="445" spans="1:10">
      <c r="A445" t="s">
        <v>89</v>
      </c>
      <c r="B445" t="s">
        <v>90</v>
      </c>
      <c r="C445" s="7" t="s">
        <v>150</v>
      </c>
      <c r="D445" t="s">
        <v>92</v>
      </c>
      <c r="E445" t="s">
        <v>50</v>
      </c>
      <c r="F445" t="s">
        <v>93</v>
      </c>
      <c r="G445" t="s">
        <v>94</v>
      </c>
      <c r="H445">
        <v>23.01</v>
      </c>
      <c r="I445">
        <v>83</v>
      </c>
      <c r="J445">
        <f>Cálculo!$G$36</f>
        <v>14.8233</v>
      </c>
    </row>
    <row r="446" spans="1:10">
      <c r="A446" t="s">
        <v>89</v>
      </c>
      <c r="B446" t="s">
        <v>90</v>
      </c>
      <c r="C446" s="7" t="s">
        <v>150</v>
      </c>
      <c r="D446" t="s">
        <v>92</v>
      </c>
      <c r="E446" t="s">
        <v>50</v>
      </c>
      <c r="F446" t="s">
        <v>93</v>
      </c>
      <c r="G446" t="s">
        <v>94</v>
      </c>
      <c r="H446">
        <v>83.01</v>
      </c>
      <c r="J446">
        <f>Cálculo!$G$37</f>
        <v>15.6203</v>
      </c>
    </row>
    <row r="447" spans="1:10">
      <c r="A447" t="s">
        <v>89</v>
      </c>
      <c r="B447" t="s">
        <v>90</v>
      </c>
      <c r="C447" s="7" t="s">
        <v>150</v>
      </c>
      <c r="D447" t="s">
        <v>92</v>
      </c>
      <c r="E447" t="s">
        <v>50</v>
      </c>
      <c r="F447" t="s">
        <v>95</v>
      </c>
      <c r="G447" t="s">
        <v>94</v>
      </c>
      <c r="H447">
        <v>0</v>
      </c>
      <c r="I447">
        <v>200</v>
      </c>
      <c r="J447">
        <f>Cálculo!$G$40</f>
        <v>9.3140000000000001</v>
      </c>
    </row>
    <row r="448" spans="1:10">
      <c r="A448" t="s">
        <v>89</v>
      </c>
      <c r="B448" t="s">
        <v>90</v>
      </c>
      <c r="C448" s="7" t="s">
        <v>150</v>
      </c>
      <c r="D448" t="s">
        <v>92</v>
      </c>
      <c r="E448" t="s">
        <v>50</v>
      </c>
      <c r="F448" t="s">
        <v>95</v>
      </c>
      <c r="G448" t="s">
        <v>94</v>
      </c>
      <c r="H448">
        <v>200.01</v>
      </c>
      <c r="I448">
        <v>500</v>
      </c>
      <c r="J448">
        <f>Cálculo!$G$41</f>
        <v>9.0565999999999995</v>
      </c>
    </row>
    <row r="449" spans="1:10">
      <c r="A449" t="s">
        <v>89</v>
      </c>
      <c r="B449" t="s">
        <v>90</v>
      </c>
      <c r="C449" s="7" t="s">
        <v>150</v>
      </c>
      <c r="D449" t="s">
        <v>92</v>
      </c>
      <c r="E449" t="s">
        <v>50</v>
      </c>
      <c r="F449" t="s">
        <v>95</v>
      </c>
      <c r="G449" t="s">
        <v>94</v>
      </c>
      <c r="H449">
        <v>500.01</v>
      </c>
      <c r="I449">
        <v>2000</v>
      </c>
      <c r="J449">
        <f>Cálculo!$G$42</f>
        <v>8.7997999999999994</v>
      </c>
    </row>
    <row r="450" spans="1:10">
      <c r="A450" t="s">
        <v>89</v>
      </c>
      <c r="B450" t="s">
        <v>90</v>
      </c>
      <c r="C450" s="7" t="s">
        <v>150</v>
      </c>
      <c r="D450" t="s">
        <v>92</v>
      </c>
      <c r="E450" t="s">
        <v>50</v>
      </c>
      <c r="F450" t="s">
        <v>95</v>
      </c>
      <c r="G450" t="s">
        <v>94</v>
      </c>
      <c r="H450">
        <v>2000.01</v>
      </c>
      <c r="I450">
        <v>20000</v>
      </c>
      <c r="J450">
        <f>Cálculo!$G$43</f>
        <v>8.5432000000000006</v>
      </c>
    </row>
    <row r="451" spans="1:10">
      <c r="A451" t="s">
        <v>89</v>
      </c>
      <c r="B451" t="s">
        <v>90</v>
      </c>
      <c r="C451" s="7" t="s">
        <v>150</v>
      </c>
      <c r="D451" t="s">
        <v>92</v>
      </c>
      <c r="E451" t="s">
        <v>50</v>
      </c>
      <c r="F451" t="s">
        <v>95</v>
      </c>
      <c r="G451" t="s">
        <v>94</v>
      </c>
      <c r="H451">
        <v>20000.009999999998</v>
      </c>
      <c r="I451">
        <v>50000</v>
      </c>
      <c r="J451">
        <f>Cálculo!$G$44</f>
        <v>8.2860999999999994</v>
      </c>
    </row>
    <row r="452" spans="1:10">
      <c r="A452" t="s">
        <v>89</v>
      </c>
      <c r="B452" t="s">
        <v>90</v>
      </c>
      <c r="C452" s="7" t="s">
        <v>150</v>
      </c>
      <c r="D452" t="s">
        <v>92</v>
      </c>
      <c r="E452" t="s">
        <v>50</v>
      </c>
      <c r="F452" t="s">
        <v>95</v>
      </c>
      <c r="G452" t="s">
        <v>94</v>
      </c>
      <c r="H452">
        <v>50000.01</v>
      </c>
      <c r="J452">
        <f>Cálculo!$G$45</f>
        <v>8.0290999999999997</v>
      </c>
    </row>
    <row r="453" spans="1:10">
      <c r="A453" t="s">
        <v>89</v>
      </c>
      <c r="B453" t="s">
        <v>90</v>
      </c>
      <c r="C453" s="7" t="s">
        <v>150</v>
      </c>
      <c r="D453" t="s">
        <v>92</v>
      </c>
      <c r="E453" t="s">
        <v>50</v>
      </c>
      <c r="F453" t="s">
        <v>96</v>
      </c>
      <c r="G453" t="s">
        <v>94</v>
      </c>
      <c r="H453">
        <v>0</v>
      </c>
      <c r="I453">
        <v>200</v>
      </c>
      <c r="J453">
        <f>Cálculo!$G$48</f>
        <v>5.5377999999999998</v>
      </c>
    </row>
    <row r="454" spans="1:10">
      <c r="A454" t="s">
        <v>89</v>
      </c>
      <c r="B454" t="s">
        <v>90</v>
      </c>
      <c r="C454" s="7" t="s">
        <v>150</v>
      </c>
      <c r="D454" t="s">
        <v>92</v>
      </c>
      <c r="E454" t="s">
        <v>50</v>
      </c>
      <c r="F454" t="s">
        <v>96</v>
      </c>
      <c r="G454" t="s">
        <v>94</v>
      </c>
      <c r="H454">
        <v>200.01</v>
      </c>
      <c r="I454">
        <v>2000</v>
      </c>
      <c r="J454">
        <f>Cálculo!$G$49</f>
        <v>5.3860999999999999</v>
      </c>
    </row>
    <row r="455" spans="1:10">
      <c r="A455" t="s">
        <v>89</v>
      </c>
      <c r="B455" t="s">
        <v>90</v>
      </c>
      <c r="C455" s="7" t="s">
        <v>150</v>
      </c>
      <c r="D455" t="s">
        <v>92</v>
      </c>
      <c r="E455" t="s">
        <v>50</v>
      </c>
      <c r="F455" t="s">
        <v>96</v>
      </c>
      <c r="G455" t="s">
        <v>94</v>
      </c>
      <c r="H455">
        <v>2000.01</v>
      </c>
      <c r="I455">
        <v>10000</v>
      </c>
      <c r="J455">
        <f>Cálculo!$G$50</f>
        <v>5.2949000000000002</v>
      </c>
    </row>
    <row r="456" spans="1:10">
      <c r="A456" t="s">
        <v>89</v>
      </c>
      <c r="B456" t="s">
        <v>90</v>
      </c>
      <c r="C456" s="7" t="s">
        <v>150</v>
      </c>
      <c r="D456" t="s">
        <v>92</v>
      </c>
      <c r="E456" t="s">
        <v>50</v>
      </c>
      <c r="F456" t="s">
        <v>96</v>
      </c>
      <c r="G456" t="s">
        <v>94</v>
      </c>
      <c r="H456">
        <v>10000.01</v>
      </c>
      <c r="I456">
        <v>50000</v>
      </c>
      <c r="J456">
        <f>Cálculo!$G$51</f>
        <v>4.7983000000000002</v>
      </c>
    </row>
    <row r="457" spans="1:10">
      <c r="A457" t="s">
        <v>89</v>
      </c>
      <c r="B457" t="s">
        <v>90</v>
      </c>
      <c r="C457" s="7" t="s">
        <v>150</v>
      </c>
      <c r="D457" t="s">
        <v>92</v>
      </c>
      <c r="E457" t="s">
        <v>50</v>
      </c>
      <c r="F457" t="s">
        <v>96</v>
      </c>
      <c r="G457" t="s">
        <v>94</v>
      </c>
      <c r="H457">
        <v>50000.01</v>
      </c>
      <c r="I457">
        <v>100000</v>
      </c>
      <c r="J457">
        <f>Cálculo!$G$52</f>
        <v>4.5003000000000002</v>
      </c>
    </row>
    <row r="458" spans="1:10">
      <c r="A458" t="s">
        <v>89</v>
      </c>
      <c r="B458" t="s">
        <v>90</v>
      </c>
      <c r="C458" s="7" t="s">
        <v>150</v>
      </c>
      <c r="D458" t="s">
        <v>92</v>
      </c>
      <c r="E458" t="s">
        <v>50</v>
      </c>
      <c r="F458" t="s">
        <v>96</v>
      </c>
      <c r="G458" t="s">
        <v>94</v>
      </c>
      <c r="H458">
        <v>100000.01</v>
      </c>
      <c r="I458">
        <v>300000</v>
      </c>
      <c r="J458">
        <f>Cálculo!$G$53</f>
        <v>4.1826999999999996</v>
      </c>
    </row>
    <row r="459" spans="1:10">
      <c r="A459" t="s">
        <v>89</v>
      </c>
      <c r="B459" t="s">
        <v>90</v>
      </c>
      <c r="C459" s="7" t="s">
        <v>150</v>
      </c>
      <c r="D459" t="s">
        <v>92</v>
      </c>
      <c r="E459" t="s">
        <v>50</v>
      </c>
      <c r="F459" t="s">
        <v>96</v>
      </c>
      <c r="G459" t="s">
        <v>94</v>
      </c>
      <c r="H459">
        <v>300000.01</v>
      </c>
      <c r="I459">
        <v>600000</v>
      </c>
      <c r="J459">
        <f>Cálculo!$G$54</f>
        <v>3.8064</v>
      </c>
    </row>
    <row r="460" spans="1:10">
      <c r="A460" t="s">
        <v>89</v>
      </c>
      <c r="B460" t="s">
        <v>90</v>
      </c>
      <c r="C460" s="7" t="s">
        <v>150</v>
      </c>
      <c r="D460" t="s">
        <v>92</v>
      </c>
      <c r="E460" t="s">
        <v>50</v>
      </c>
      <c r="F460" t="s">
        <v>96</v>
      </c>
      <c r="G460" t="s">
        <v>94</v>
      </c>
      <c r="H460">
        <v>600000.01</v>
      </c>
      <c r="I460">
        <v>1500000</v>
      </c>
      <c r="J460">
        <f>Cálculo!$G$55</f>
        <v>3.7966000000000002</v>
      </c>
    </row>
    <row r="461" spans="1:10">
      <c r="A461" t="s">
        <v>89</v>
      </c>
      <c r="B461" t="s">
        <v>90</v>
      </c>
      <c r="C461" s="7" t="s">
        <v>150</v>
      </c>
      <c r="D461" t="s">
        <v>92</v>
      </c>
      <c r="E461" t="s">
        <v>50</v>
      </c>
      <c r="F461" t="s">
        <v>96</v>
      </c>
      <c r="G461" t="s">
        <v>94</v>
      </c>
      <c r="H461">
        <v>1500000.01</v>
      </c>
      <c r="I461">
        <v>3000000</v>
      </c>
      <c r="J461">
        <f>Cálculo!$G$56</f>
        <v>3.7690999999999999</v>
      </c>
    </row>
    <row r="462" spans="1:10">
      <c r="A462" t="s">
        <v>89</v>
      </c>
      <c r="B462" t="s">
        <v>90</v>
      </c>
      <c r="C462" s="7" t="s">
        <v>150</v>
      </c>
      <c r="D462" t="s">
        <v>92</v>
      </c>
      <c r="E462" t="s">
        <v>50</v>
      </c>
      <c r="F462" t="s">
        <v>96</v>
      </c>
      <c r="G462" t="s">
        <v>94</v>
      </c>
      <c r="H462">
        <v>3000000.01</v>
      </c>
      <c r="J462">
        <f>Cálculo!$G$57</f>
        <v>3.6758999999999999</v>
      </c>
    </row>
    <row r="463" spans="1:10">
      <c r="A463" t="s">
        <v>89</v>
      </c>
      <c r="B463" t="s">
        <v>90</v>
      </c>
      <c r="C463" s="7" t="s">
        <v>150</v>
      </c>
      <c r="D463" t="s">
        <v>92</v>
      </c>
      <c r="E463" t="s">
        <v>50</v>
      </c>
      <c r="F463" t="s">
        <v>97</v>
      </c>
      <c r="G463" t="s">
        <v>98</v>
      </c>
      <c r="J463">
        <f>Cálculo!$G$60</f>
        <v>3.5691999999999999</v>
      </c>
    </row>
    <row r="464" spans="1:10">
      <c r="A464" t="s">
        <v>89</v>
      </c>
      <c r="B464" t="s">
        <v>90</v>
      </c>
      <c r="C464" s="7" t="s">
        <v>151</v>
      </c>
      <c r="D464" t="s">
        <v>92</v>
      </c>
      <c r="E464" t="s">
        <v>50</v>
      </c>
      <c r="F464" t="s">
        <v>93</v>
      </c>
      <c r="G464" t="s">
        <v>94</v>
      </c>
      <c r="H464">
        <v>0</v>
      </c>
      <c r="I464">
        <v>7</v>
      </c>
      <c r="J464">
        <f>Cálculo!$G$34</f>
        <v>9.5297000000000001</v>
      </c>
    </row>
    <row r="465" spans="1:10">
      <c r="A465" t="s">
        <v>89</v>
      </c>
      <c r="B465" t="s">
        <v>90</v>
      </c>
      <c r="C465" s="7" t="s">
        <v>151</v>
      </c>
      <c r="D465" t="s">
        <v>92</v>
      </c>
      <c r="E465" t="s">
        <v>50</v>
      </c>
      <c r="F465" t="s">
        <v>93</v>
      </c>
      <c r="G465" t="s">
        <v>94</v>
      </c>
      <c r="H465">
        <v>7.01</v>
      </c>
      <c r="I465">
        <v>23</v>
      </c>
      <c r="J465">
        <f>Cálculo!$G$35</f>
        <v>12.308999999999999</v>
      </c>
    </row>
    <row r="466" spans="1:10">
      <c r="A466" t="s">
        <v>89</v>
      </c>
      <c r="B466" t="s">
        <v>90</v>
      </c>
      <c r="C466" s="7" t="s">
        <v>151</v>
      </c>
      <c r="D466" t="s">
        <v>92</v>
      </c>
      <c r="E466" t="s">
        <v>50</v>
      </c>
      <c r="F466" t="s">
        <v>93</v>
      </c>
      <c r="G466" t="s">
        <v>94</v>
      </c>
      <c r="H466">
        <v>23.01</v>
      </c>
      <c r="I466">
        <v>83</v>
      </c>
      <c r="J466">
        <f>Cálculo!$G$36</f>
        <v>14.8233</v>
      </c>
    </row>
    <row r="467" spans="1:10">
      <c r="A467" t="s">
        <v>89</v>
      </c>
      <c r="B467" t="s">
        <v>90</v>
      </c>
      <c r="C467" s="7" t="s">
        <v>151</v>
      </c>
      <c r="D467" t="s">
        <v>92</v>
      </c>
      <c r="E467" t="s">
        <v>50</v>
      </c>
      <c r="F467" t="s">
        <v>93</v>
      </c>
      <c r="G467" t="s">
        <v>94</v>
      </c>
      <c r="H467">
        <v>83.01</v>
      </c>
      <c r="J467">
        <f>Cálculo!$G$37</f>
        <v>15.6203</v>
      </c>
    </row>
    <row r="468" spans="1:10">
      <c r="A468" t="s">
        <v>89</v>
      </c>
      <c r="B468" t="s">
        <v>90</v>
      </c>
      <c r="C468" s="7" t="s">
        <v>151</v>
      </c>
      <c r="D468" t="s">
        <v>92</v>
      </c>
      <c r="E468" t="s">
        <v>50</v>
      </c>
      <c r="F468" t="s">
        <v>95</v>
      </c>
      <c r="G468" t="s">
        <v>94</v>
      </c>
      <c r="H468">
        <v>0</v>
      </c>
      <c r="I468">
        <v>200</v>
      </c>
      <c r="J468">
        <f>Cálculo!$G$40</f>
        <v>9.3140000000000001</v>
      </c>
    </row>
    <row r="469" spans="1:10">
      <c r="A469" t="s">
        <v>89</v>
      </c>
      <c r="B469" t="s">
        <v>90</v>
      </c>
      <c r="C469" s="7" t="s">
        <v>151</v>
      </c>
      <c r="D469" t="s">
        <v>92</v>
      </c>
      <c r="E469" t="s">
        <v>50</v>
      </c>
      <c r="F469" t="s">
        <v>95</v>
      </c>
      <c r="G469" t="s">
        <v>94</v>
      </c>
      <c r="H469">
        <v>200.01</v>
      </c>
      <c r="I469">
        <v>500</v>
      </c>
      <c r="J469">
        <f>Cálculo!$G$41</f>
        <v>9.0565999999999995</v>
      </c>
    </row>
    <row r="470" spans="1:10">
      <c r="A470" t="s">
        <v>89</v>
      </c>
      <c r="B470" t="s">
        <v>90</v>
      </c>
      <c r="C470" s="7" t="s">
        <v>151</v>
      </c>
      <c r="D470" t="s">
        <v>92</v>
      </c>
      <c r="E470" t="s">
        <v>50</v>
      </c>
      <c r="F470" t="s">
        <v>95</v>
      </c>
      <c r="G470" t="s">
        <v>94</v>
      </c>
      <c r="H470">
        <v>500.01</v>
      </c>
      <c r="I470">
        <v>2000</v>
      </c>
      <c r="J470">
        <f>Cálculo!$G$42</f>
        <v>8.7997999999999994</v>
      </c>
    </row>
    <row r="471" spans="1:10">
      <c r="A471" t="s">
        <v>89</v>
      </c>
      <c r="B471" t="s">
        <v>90</v>
      </c>
      <c r="C471" s="7" t="s">
        <v>151</v>
      </c>
      <c r="D471" t="s">
        <v>92</v>
      </c>
      <c r="E471" t="s">
        <v>50</v>
      </c>
      <c r="F471" t="s">
        <v>95</v>
      </c>
      <c r="G471" t="s">
        <v>94</v>
      </c>
      <c r="H471">
        <v>2000.01</v>
      </c>
      <c r="I471">
        <v>20000</v>
      </c>
      <c r="J471">
        <f>Cálculo!$G$43</f>
        <v>8.5432000000000006</v>
      </c>
    </row>
    <row r="472" spans="1:10">
      <c r="A472" t="s">
        <v>89</v>
      </c>
      <c r="B472" t="s">
        <v>90</v>
      </c>
      <c r="C472" s="7" t="s">
        <v>151</v>
      </c>
      <c r="D472" t="s">
        <v>92</v>
      </c>
      <c r="E472" t="s">
        <v>50</v>
      </c>
      <c r="F472" t="s">
        <v>95</v>
      </c>
      <c r="G472" t="s">
        <v>94</v>
      </c>
      <c r="H472">
        <v>20000.009999999998</v>
      </c>
      <c r="I472">
        <v>50000</v>
      </c>
      <c r="J472">
        <f>Cálculo!$G$44</f>
        <v>8.2860999999999994</v>
      </c>
    </row>
    <row r="473" spans="1:10">
      <c r="A473" t="s">
        <v>89</v>
      </c>
      <c r="B473" t="s">
        <v>90</v>
      </c>
      <c r="C473" s="7" t="s">
        <v>151</v>
      </c>
      <c r="D473" t="s">
        <v>92</v>
      </c>
      <c r="E473" t="s">
        <v>50</v>
      </c>
      <c r="F473" t="s">
        <v>95</v>
      </c>
      <c r="G473" t="s">
        <v>94</v>
      </c>
      <c r="H473">
        <v>50000.01</v>
      </c>
      <c r="J473">
        <f>Cálculo!$G$45</f>
        <v>8.0290999999999997</v>
      </c>
    </row>
    <row r="474" spans="1:10">
      <c r="A474" t="s">
        <v>89</v>
      </c>
      <c r="B474" t="s">
        <v>90</v>
      </c>
      <c r="C474" s="7" t="s">
        <v>151</v>
      </c>
      <c r="D474" t="s">
        <v>92</v>
      </c>
      <c r="E474" t="s">
        <v>50</v>
      </c>
      <c r="F474" t="s">
        <v>96</v>
      </c>
      <c r="G474" t="s">
        <v>94</v>
      </c>
      <c r="H474">
        <v>0</v>
      </c>
      <c r="I474">
        <v>200</v>
      </c>
      <c r="J474">
        <f>Cálculo!$G$48</f>
        <v>5.5377999999999998</v>
      </c>
    </row>
    <row r="475" spans="1:10">
      <c r="A475" t="s">
        <v>89</v>
      </c>
      <c r="B475" t="s">
        <v>90</v>
      </c>
      <c r="C475" s="7" t="s">
        <v>151</v>
      </c>
      <c r="D475" t="s">
        <v>92</v>
      </c>
      <c r="E475" t="s">
        <v>50</v>
      </c>
      <c r="F475" t="s">
        <v>96</v>
      </c>
      <c r="G475" t="s">
        <v>94</v>
      </c>
      <c r="H475">
        <v>200.01</v>
      </c>
      <c r="I475">
        <v>2000</v>
      </c>
      <c r="J475">
        <f>Cálculo!$G$49</f>
        <v>5.3860999999999999</v>
      </c>
    </row>
    <row r="476" spans="1:10">
      <c r="A476" t="s">
        <v>89</v>
      </c>
      <c r="B476" t="s">
        <v>90</v>
      </c>
      <c r="C476" s="7" t="s">
        <v>151</v>
      </c>
      <c r="D476" t="s">
        <v>92</v>
      </c>
      <c r="E476" t="s">
        <v>50</v>
      </c>
      <c r="F476" t="s">
        <v>96</v>
      </c>
      <c r="G476" t="s">
        <v>94</v>
      </c>
      <c r="H476">
        <v>2000.01</v>
      </c>
      <c r="I476">
        <v>10000</v>
      </c>
      <c r="J476">
        <f>Cálculo!$G$50</f>
        <v>5.2949000000000002</v>
      </c>
    </row>
    <row r="477" spans="1:10">
      <c r="A477" t="s">
        <v>89</v>
      </c>
      <c r="B477" t="s">
        <v>90</v>
      </c>
      <c r="C477" s="7" t="s">
        <v>151</v>
      </c>
      <c r="D477" t="s">
        <v>92</v>
      </c>
      <c r="E477" t="s">
        <v>50</v>
      </c>
      <c r="F477" t="s">
        <v>96</v>
      </c>
      <c r="G477" t="s">
        <v>94</v>
      </c>
      <c r="H477">
        <v>10000.01</v>
      </c>
      <c r="I477">
        <v>50000</v>
      </c>
      <c r="J477">
        <f>Cálculo!$G$51</f>
        <v>4.7983000000000002</v>
      </c>
    </row>
    <row r="478" spans="1:10">
      <c r="A478" t="s">
        <v>89</v>
      </c>
      <c r="B478" t="s">
        <v>90</v>
      </c>
      <c r="C478" s="7" t="s">
        <v>151</v>
      </c>
      <c r="D478" t="s">
        <v>92</v>
      </c>
      <c r="E478" t="s">
        <v>50</v>
      </c>
      <c r="F478" t="s">
        <v>96</v>
      </c>
      <c r="G478" t="s">
        <v>94</v>
      </c>
      <c r="H478">
        <v>50000.01</v>
      </c>
      <c r="I478">
        <v>100000</v>
      </c>
      <c r="J478">
        <f>Cálculo!$G$52</f>
        <v>4.5003000000000002</v>
      </c>
    </row>
    <row r="479" spans="1:10">
      <c r="A479" t="s">
        <v>89</v>
      </c>
      <c r="B479" t="s">
        <v>90</v>
      </c>
      <c r="C479" s="7" t="s">
        <v>151</v>
      </c>
      <c r="D479" t="s">
        <v>92</v>
      </c>
      <c r="E479" t="s">
        <v>50</v>
      </c>
      <c r="F479" t="s">
        <v>96</v>
      </c>
      <c r="G479" t="s">
        <v>94</v>
      </c>
      <c r="H479">
        <v>100000.01</v>
      </c>
      <c r="I479">
        <v>300000</v>
      </c>
      <c r="J479">
        <f>Cálculo!$G$53</f>
        <v>4.1826999999999996</v>
      </c>
    </row>
    <row r="480" spans="1:10">
      <c r="A480" t="s">
        <v>89</v>
      </c>
      <c r="B480" t="s">
        <v>90</v>
      </c>
      <c r="C480" s="7" t="s">
        <v>151</v>
      </c>
      <c r="D480" t="s">
        <v>92</v>
      </c>
      <c r="E480" t="s">
        <v>50</v>
      </c>
      <c r="F480" t="s">
        <v>96</v>
      </c>
      <c r="G480" t="s">
        <v>94</v>
      </c>
      <c r="H480">
        <v>300000.01</v>
      </c>
      <c r="I480">
        <v>600000</v>
      </c>
      <c r="J480">
        <f>Cálculo!$G$54</f>
        <v>3.8064</v>
      </c>
    </row>
    <row r="481" spans="1:10">
      <c r="A481" t="s">
        <v>89</v>
      </c>
      <c r="B481" t="s">
        <v>90</v>
      </c>
      <c r="C481" s="7" t="s">
        <v>151</v>
      </c>
      <c r="D481" t="s">
        <v>92</v>
      </c>
      <c r="E481" t="s">
        <v>50</v>
      </c>
      <c r="F481" t="s">
        <v>96</v>
      </c>
      <c r="G481" t="s">
        <v>94</v>
      </c>
      <c r="H481">
        <v>600000.01</v>
      </c>
      <c r="I481">
        <v>1500000</v>
      </c>
      <c r="J481">
        <f>Cálculo!$G$55</f>
        <v>3.7966000000000002</v>
      </c>
    </row>
    <row r="482" spans="1:10">
      <c r="A482" t="s">
        <v>89</v>
      </c>
      <c r="B482" t="s">
        <v>90</v>
      </c>
      <c r="C482" s="7" t="s">
        <v>151</v>
      </c>
      <c r="D482" t="s">
        <v>92</v>
      </c>
      <c r="E482" t="s">
        <v>50</v>
      </c>
      <c r="F482" t="s">
        <v>96</v>
      </c>
      <c r="G482" t="s">
        <v>94</v>
      </c>
      <c r="H482">
        <v>1500000.01</v>
      </c>
      <c r="I482">
        <v>3000000</v>
      </c>
      <c r="J482">
        <f>Cálculo!$G$56</f>
        <v>3.7690999999999999</v>
      </c>
    </row>
    <row r="483" spans="1:10">
      <c r="A483" t="s">
        <v>89</v>
      </c>
      <c r="B483" t="s">
        <v>90</v>
      </c>
      <c r="C483" s="7" t="s">
        <v>151</v>
      </c>
      <c r="D483" t="s">
        <v>92</v>
      </c>
      <c r="E483" t="s">
        <v>50</v>
      </c>
      <c r="F483" t="s">
        <v>96</v>
      </c>
      <c r="G483" t="s">
        <v>94</v>
      </c>
      <c r="H483">
        <v>3000000.01</v>
      </c>
      <c r="J483">
        <f>Cálculo!$G$57</f>
        <v>3.6758999999999999</v>
      </c>
    </row>
    <row r="484" spans="1:10">
      <c r="A484" t="s">
        <v>89</v>
      </c>
      <c r="B484" t="s">
        <v>90</v>
      </c>
      <c r="C484" s="7" t="s">
        <v>151</v>
      </c>
      <c r="D484" t="s">
        <v>92</v>
      </c>
      <c r="E484" t="s">
        <v>50</v>
      </c>
      <c r="F484" t="s">
        <v>97</v>
      </c>
      <c r="G484" t="s">
        <v>98</v>
      </c>
      <c r="J484">
        <f>Cálculo!$G$60</f>
        <v>3.5691999999999999</v>
      </c>
    </row>
    <row r="485" spans="1:10">
      <c r="A485" t="s">
        <v>89</v>
      </c>
      <c r="B485" t="s">
        <v>90</v>
      </c>
      <c r="C485" s="7" t="s">
        <v>152</v>
      </c>
      <c r="D485" t="s">
        <v>92</v>
      </c>
      <c r="E485" t="s">
        <v>50</v>
      </c>
      <c r="F485" t="s">
        <v>93</v>
      </c>
      <c r="G485" t="s">
        <v>94</v>
      </c>
      <c r="H485">
        <v>0</v>
      </c>
      <c r="I485">
        <v>7</v>
      </c>
      <c r="J485">
        <f>Cálculo!$G$34</f>
        <v>9.5297000000000001</v>
      </c>
    </row>
    <row r="486" spans="1:10">
      <c r="A486" t="s">
        <v>89</v>
      </c>
      <c r="B486" t="s">
        <v>90</v>
      </c>
      <c r="C486" s="7" t="s">
        <v>152</v>
      </c>
      <c r="D486" t="s">
        <v>92</v>
      </c>
      <c r="E486" t="s">
        <v>50</v>
      </c>
      <c r="F486" t="s">
        <v>93</v>
      </c>
      <c r="G486" t="s">
        <v>94</v>
      </c>
      <c r="H486">
        <v>7.01</v>
      </c>
      <c r="I486">
        <v>23</v>
      </c>
      <c r="J486">
        <f>Cálculo!$G$35</f>
        <v>12.308999999999999</v>
      </c>
    </row>
    <row r="487" spans="1:10">
      <c r="A487" t="s">
        <v>89</v>
      </c>
      <c r="B487" t="s">
        <v>90</v>
      </c>
      <c r="C487" s="7" t="s">
        <v>152</v>
      </c>
      <c r="D487" t="s">
        <v>92</v>
      </c>
      <c r="E487" t="s">
        <v>50</v>
      </c>
      <c r="F487" t="s">
        <v>93</v>
      </c>
      <c r="G487" t="s">
        <v>94</v>
      </c>
      <c r="H487">
        <v>23.01</v>
      </c>
      <c r="I487">
        <v>83</v>
      </c>
      <c r="J487">
        <f>Cálculo!$G$36</f>
        <v>14.8233</v>
      </c>
    </row>
    <row r="488" spans="1:10">
      <c r="A488" t="s">
        <v>89</v>
      </c>
      <c r="B488" t="s">
        <v>90</v>
      </c>
      <c r="C488" s="7" t="s">
        <v>152</v>
      </c>
      <c r="D488" t="s">
        <v>92</v>
      </c>
      <c r="E488" t="s">
        <v>50</v>
      </c>
      <c r="F488" t="s">
        <v>93</v>
      </c>
      <c r="G488" t="s">
        <v>94</v>
      </c>
      <c r="H488">
        <v>83.01</v>
      </c>
      <c r="J488">
        <f>Cálculo!$G$37</f>
        <v>15.6203</v>
      </c>
    </row>
    <row r="489" spans="1:10">
      <c r="A489" t="s">
        <v>89</v>
      </c>
      <c r="B489" t="s">
        <v>90</v>
      </c>
      <c r="C489" s="7" t="s">
        <v>152</v>
      </c>
      <c r="D489" t="s">
        <v>92</v>
      </c>
      <c r="E489" t="s">
        <v>50</v>
      </c>
      <c r="F489" t="s">
        <v>95</v>
      </c>
      <c r="G489" t="s">
        <v>94</v>
      </c>
      <c r="H489">
        <v>0</v>
      </c>
      <c r="I489">
        <v>200</v>
      </c>
      <c r="J489">
        <f>Cálculo!$G$40</f>
        <v>9.3140000000000001</v>
      </c>
    </row>
    <row r="490" spans="1:10">
      <c r="A490" t="s">
        <v>89</v>
      </c>
      <c r="B490" t="s">
        <v>90</v>
      </c>
      <c r="C490" s="7" t="s">
        <v>152</v>
      </c>
      <c r="D490" t="s">
        <v>92</v>
      </c>
      <c r="E490" t="s">
        <v>50</v>
      </c>
      <c r="F490" t="s">
        <v>95</v>
      </c>
      <c r="G490" t="s">
        <v>94</v>
      </c>
      <c r="H490">
        <v>200.01</v>
      </c>
      <c r="I490">
        <v>500</v>
      </c>
      <c r="J490">
        <f>Cálculo!$G$41</f>
        <v>9.0565999999999995</v>
      </c>
    </row>
    <row r="491" spans="1:10">
      <c r="A491" t="s">
        <v>89</v>
      </c>
      <c r="B491" t="s">
        <v>90</v>
      </c>
      <c r="C491" s="7" t="s">
        <v>152</v>
      </c>
      <c r="D491" t="s">
        <v>92</v>
      </c>
      <c r="E491" t="s">
        <v>50</v>
      </c>
      <c r="F491" t="s">
        <v>95</v>
      </c>
      <c r="G491" t="s">
        <v>94</v>
      </c>
      <c r="H491">
        <v>500.01</v>
      </c>
      <c r="I491">
        <v>2000</v>
      </c>
      <c r="J491">
        <f>Cálculo!$G$42</f>
        <v>8.7997999999999994</v>
      </c>
    </row>
    <row r="492" spans="1:10">
      <c r="A492" t="s">
        <v>89</v>
      </c>
      <c r="B492" t="s">
        <v>90</v>
      </c>
      <c r="C492" s="7" t="s">
        <v>152</v>
      </c>
      <c r="D492" t="s">
        <v>92</v>
      </c>
      <c r="E492" t="s">
        <v>50</v>
      </c>
      <c r="F492" t="s">
        <v>95</v>
      </c>
      <c r="G492" t="s">
        <v>94</v>
      </c>
      <c r="H492">
        <v>2000.01</v>
      </c>
      <c r="I492">
        <v>20000</v>
      </c>
      <c r="J492">
        <f>Cálculo!$G$43</f>
        <v>8.5432000000000006</v>
      </c>
    </row>
    <row r="493" spans="1:10">
      <c r="A493" t="s">
        <v>89</v>
      </c>
      <c r="B493" t="s">
        <v>90</v>
      </c>
      <c r="C493" s="7" t="s">
        <v>152</v>
      </c>
      <c r="D493" t="s">
        <v>92</v>
      </c>
      <c r="E493" t="s">
        <v>50</v>
      </c>
      <c r="F493" t="s">
        <v>95</v>
      </c>
      <c r="G493" t="s">
        <v>94</v>
      </c>
      <c r="H493">
        <v>20000.009999999998</v>
      </c>
      <c r="I493">
        <v>50000</v>
      </c>
      <c r="J493">
        <f>Cálculo!$G$44</f>
        <v>8.2860999999999994</v>
      </c>
    </row>
    <row r="494" spans="1:10">
      <c r="A494" t="s">
        <v>89</v>
      </c>
      <c r="B494" t="s">
        <v>90</v>
      </c>
      <c r="C494" s="7" t="s">
        <v>152</v>
      </c>
      <c r="D494" t="s">
        <v>92</v>
      </c>
      <c r="E494" t="s">
        <v>50</v>
      </c>
      <c r="F494" t="s">
        <v>95</v>
      </c>
      <c r="G494" t="s">
        <v>94</v>
      </c>
      <c r="H494">
        <v>50000.01</v>
      </c>
      <c r="J494">
        <f>Cálculo!$G$45</f>
        <v>8.0290999999999997</v>
      </c>
    </row>
    <row r="495" spans="1:10">
      <c r="A495" t="s">
        <v>89</v>
      </c>
      <c r="B495" t="s">
        <v>90</v>
      </c>
      <c r="C495" s="7" t="s">
        <v>152</v>
      </c>
      <c r="D495" t="s">
        <v>92</v>
      </c>
      <c r="E495" t="s">
        <v>50</v>
      </c>
      <c r="F495" t="s">
        <v>96</v>
      </c>
      <c r="G495" t="s">
        <v>94</v>
      </c>
      <c r="H495">
        <v>0</v>
      </c>
      <c r="I495">
        <v>200</v>
      </c>
      <c r="J495">
        <f>Cálculo!$G$48</f>
        <v>5.5377999999999998</v>
      </c>
    </row>
    <row r="496" spans="1:10">
      <c r="A496" t="s">
        <v>89</v>
      </c>
      <c r="B496" t="s">
        <v>90</v>
      </c>
      <c r="C496" s="7" t="s">
        <v>152</v>
      </c>
      <c r="D496" t="s">
        <v>92</v>
      </c>
      <c r="E496" t="s">
        <v>50</v>
      </c>
      <c r="F496" t="s">
        <v>96</v>
      </c>
      <c r="G496" t="s">
        <v>94</v>
      </c>
      <c r="H496">
        <v>200.01</v>
      </c>
      <c r="I496">
        <v>2000</v>
      </c>
      <c r="J496">
        <f>Cálculo!$G$49</f>
        <v>5.3860999999999999</v>
      </c>
    </row>
    <row r="497" spans="1:10">
      <c r="A497" t="s">
        <v>89</v>
      </c>
      <c r="B497" t="s">
        <v>90</v>
      </c>
      <c r="C497" s="7" t="s">
        <v>152</v>
      </c>
      <c r="D497" t="s">
        <v>92</v>
      </c>
      <c r="E497" t="s">
        <v>50</v>
      </c>
      <c r="F497" t="s">
        <v>96</v>
      </c>
      <c r="G497" t="s">
        <v>94</v>
      </c>
      <c r="H497">
        <v>2000.01</v>
      </c>
      <c r="I497">
        <v>10000</v>
      </c>
      <c r="J497">
        <f>Cálculo!$G$50</f>
        <v>5.2949000000000002</v>
      </c>
    </row>
    <row r="498" spans="1:10">
      <c r="A498" t="s">
        <v>89</v>
      </c>
      <c r="B498" t="s">
        <v>90</v>
      </c>
      <c r="C498" s="7" t="s">
        <v>152</v>
      </c>
      <c r="D498" t="s">
        <v>92</v>
      </c>
      <c r="E498" t="s">
        <v>50</v>
      </c>
      <c r="F498" t="s">
        <v>96</v>
      </c>
      <c r="G498" t="s">
        <v>94</v>
      </c>
      <c r="H498">
        <v>10000.01</v>
      </c>
      <c r="I498">
        <v>50000</v>
      </c>
      <c r="J498">
        <f>Cálculo!$G$51</f>
        <v>4.7983000000000002</v>
      </c>
    </row>
    <row r="499" spans="1:10">
      <c r="A499" t="s">
        <v>89</v>
      </c>
      <c r="B499" t="s">
        <v>90</v>
      </c>
      <c r="C499" s="7" t="s">
        <v>152</v>
      </c>
      <c r="D499" t="s">
        <v>92</v>
      </c>
      <c r="E499" t="s">
        <v>50</v>
      </c>
      <c r="F499" t="s">
        <v>96</v>
      </c>
      <c r="G499" t="s">
        <v>94</v>
      </c>
      <c r="H499">
        <v>50000.01</v>
      </c>
      <c r="I499">
        <v>100000</v>
      </c>
      <c r="J499">
        <f>Cálculo!$G$52</f>
        <v>4.5003000000000002</v>
      </c>
    </row>
    <row r="500" spans="1:10">
      <c r="A500" t="s">
        <v>89</v>
      </c>
      <c r="B500" t="s">
        <v>90</v>
      </c>
      <c r="C500" s="7" t="s">
        <v>152</v>
      </c>
      <c r="D500" t="s">
        <v>92</v>
      </c>
      <c r="E500" t="s">
        <v>50</v>
      </c>
      <c r="F500" t="s">
        <v>96</v>
      </c>
      <c r="G500" t="s">
        <v>94</v>
      </c>
      <c r="H500">
        <v>100000.01</v>
      </c>
      <c r="I500">
        <v>300000</v>
      </c>
      <c r="J500">
        <f>Cálculo!$G$53</f>
        <v>4.1826999999999996</v>
      </c>
    </row>
    <row r="501" spans="1:10">
      <c r="A501" t="s">
        <v>89</v>
      </c>
      <c r="B501" t="s">
        <v>90</v>
      </c>
      <c r="C501" s="7" t="s">
        <v>152</v>
      </c>
      <c r="D501" t="s">
        <v>92</v>
      </c>
      <c r="E501" t="s">
        <v>50</v>
      </c>
      <c r="F501" t="s">
        <v>96</v>
      </c>
      <c r="G501" t="s">
        <v>94</v>
      </c>
      <c r="H501">
        <v>300000.01</v>
      </c>
      <c r="I501">
        <v>600000</v>
      </c>
      <c r="J501">
        <f>Cálculo!$G$54</f>
        <v>3.8064</v>
      </c>
    </row>
    <row r="502" spans="1:10">
      <c r="A502" t="s">
        <v>89</v>
      </c>
      <c r="B502" t="s">
        <v>90</v>
      </c>
      <c r="C502" s="7" t="s">
        <v>152</v>
      </c>
      <c r="D502" t="s">
        <v>92</v>
      </c>
      <c r="E502" t="s">
        <v>50</v>
      </c>
      <c r="F502" t="s">
        <v>96</v>
      </c>
      <c r="G502" t="s">
        <v>94</v>
      </c>
      <c r="H502">
        <v>600000.01</v>
      </c>
      <c r="I502">
        <v>1500000</v>
      </c>
      <c r="J502">
        <f>Cálculo!$G$55</f>
        <v>3.7966000000000002</v>
      </c>
    </row>
    <row r="503" spans="1:10">
      <c r="A503" t="s">
        <v>89</v>
      </c>
      <c r="B503" t="s">
        <v>90</v>
      </c>
      <c r="C503" s="7" t="s">
        <v>152</v>
      </c>
      <c r="D503" t="s">
        <v>92</v>
      </c>
      <c r="E503" t="s">
        <v>50</v>
      </c>
      <c r="F503" t="s">
        <v>96</v>
      </c>
      <c r="G503" t="s">
        <v>94</v>
      </c>
      <c r="H503">
        <v>1500000.01</v>
      </c>
      <c r="I503">
        <v>3000000</v>
      </c>
      <c r="J503">
        <f>Cálculo!$G$56</f>
        <v>3.7690999999999999</v>
      </c>
    </row>
    <row r="504" spans="1:10">
      <c r="A504" t="s">
        <v>89</v>
      </c>
      <c r="B504" t="s">
        <v>90</v>
      </c>
      <c r="C504" s="7" t="s">
        <v>152</v>
      </c>
      <c r="D504" t="s">
        <v>92</v>
      </c>
      <c r="E504" t="s">
        <v>50</v>
      </c>
      <c r="F504" t="s">
        <v>96</v>
      </c>
      <c r="G504" t="s">
        <v>94</v>
      </c>
      <c r="H504">
        <v>3000000.01</v>
      </c>
      <c r="J504">
        <f>Cálculo!$G$57</f>
        <v>3.6758999999999999</v>
      </c>
    </row>
    <row r="505" spans="1:10">
      <c r="A505" t="s">
        <v>89</v>
      </c>
      <c r="B505" t="s">
        <v>90</v>
      </c>
      <c r="C505" s="7" t="s">
        <v>152</v>
      </c>
      <c r="D505" t="s">
        <v>92</v>
      </c>
      <c r="E505" t="s">
        <v>50</v>
      </c>
      <c r="F505" t="s">
        <v>97</v>
      </c>
      <c r="G505" t="s">
        <v>98</v>
      </c>
      <c r="J505">
        <f>Cálculo!$G$60</f>
        <v>3.5691999999999999</v>
      </c>
    </row>
    <row r="506" spans="1:10">
      <c r="A506" t="s">
        <v>89</v>
      </c>
      <c r="B506" t="s">
        <v>90</v>
      </c>
      <c r="C506" s="7" t="s">
        <v>153</v>
      </c>
      <c r="D506" t="s">
        <v>92</v>
      </c>
      <c r="E506" t="s">
        <v>50</v>
      </c>
      <c r="F506" t="s">
        <v>93</v>
      </c>
      <c r="G506" t="s">
        <v>94</v>
      </c>
      <c r="H506">
        <v>0</v>
      </c>
      <c r="I506">
        <v>7</v>
      </c>
      <c r="J506">
        <f>Cálculo!$G$34</f>
        <v>9.5297000000000001</v>
      </c>
    </row>
    <row r="507" spans="1:10">
      <c r="A507" t="s">
        <v>89</v>
      </c>
      <c r="B507" t="s">
        <v>90</v>
      </c>
      <c r="C507" s="7" t="s">
        <v>153</v>
      </c>
      <c r="D507" t="s">
        <v>92</v>
      </c>
      <c r="E507" t="s">
        <v>50</v>
      </c>
      <c r="F507" t="s">
        <v>93</v>
      </c>
      <c r="G507" t="s">
        <v>94</v>
      </c>
      <c r="H507">
        <v>7.01</v>
      </c>
      <c r="I507">
        <v>23</v>
      </c>
      <c r="J507">
        <f>Cálculo!$G$35</f>
        <v>12.308999999999999</v>
      </c>
    </row>
    <row r="508" spans="1:10">
      <c r="A508" t="s">
        <v>89</v>
      </c>
      <c r="B508" t="s">
        <v>90</v>
      </c>
      <c r="C508" s="7" t="s">
        <v>153</v>
      </c>
      <c r="D508" t="s">
        <v>92</v>
      </c>
      <c r="E508" t="s">
        <v>50</v>
      </c>
      <c r="F508" t="s">
        <v>93</v>
      </c>
      <c r="G508" t="s">
        <v>94</v>
      </c>
      <c r="H508">
        <v>23.01</v>
      </c>
      <c r="I508">
        <v>83</v>
      </c>
      <c r="J508">
        <f>Cálculo!$G$36</f>
        <v>14.8233</v>
      </c>
    </row>
    <row r="509" spans="1:10">
      <c r="A509" t="s">
        <v>89</v>
      </c>
      <c r="B509" t="s">
        <v>90</v>
      </c>
      <c r="C509" s="7" t="s">
        <v>153</v>
      </c>
      <c r="D509" t="s">
        <v>92</v>
      </c>
      <c r="E509" t="s">
        <v>50</v>
      </c>
      <c r="F509" t="s">
        <v>93</v>
      </c>
      <c r="G509" t="s">
        <v>94</v>
      </c>
      <c r="H509">
        <v>83.01</v>
      </c>
      <c r="J509">
        <f>Cálculo!$G$37</f>
        <v>15.6203</v>
      </c>
    </row>
    <row r="510" spans="1:10">
      <c r="A510" t="s">
        <v>89</v>
      </c>
      <c r="B510" t="s">
        <v>90</v>
      </c>
      <c r="C510" s="7" t="s">
        <v>153</v>
      </c>
      <c r="D510" t="s">
        <v>92</v>
      </c>
      <c r="E510" t="s">
        <v>50</v>
      </c>
      <c r="F510" t="s">
        <v>95</v>
      </c>
      <c r="G510" t="s">
        <v>94</v>
      </c>
      <c r="H510">
        <v>0</v>
      </c>
      <c r="I510">
        <v>200</v>
      </c>
      <c r="J510">
        <f>Cálculo!$G$40</f>
        <v>9.3140000000000001</v>
      </c>
    </row>
    <row r="511" spans="1:10">
      <c r="A511" t="s">
        <v>89</v>
      </c>
      <c r="B511" t="s">
        <v>90</v>
      </c>
      <c r="C511" s="7" t="s">
        <v>153</v>
      </c>
      <c r="D511" t="s">
        <v>92</v>
      </c>
      <c r="E511" t="s">
        <v>50</v>
      </c>
      <c r="F511" t="s">
        <v>95</v>
      </c>
      <c r="G511" t="s">
        <v>94</v>
      </c>
      <c r="H511">
        <v>200.01</v>
      </c>
      <c r="I511">
        <v>500</v>
      </c>
      <c r="J511">
        <f>Cálculo!$G$41</f>
        <v>9.0565999999999995</v>
      </c>
    </row>
    <row r="512" spans="1:10">
      <c r="A512" t="s">
        <v>89</v>
      </c>
      <c r="B512" t="s">
        <v>90</v>
      </c>
      <c r="C512" s="7" t="s">
        <v>153</v>
      </c>
      <c r="D512" t="s">
        <v>92</v>
      </c>
      <c r="E512" t="s">
        <v>50</v>
      </c>
      <c r="F512" t="s">
        <v>95</v>
      </c>
      <c r="G512" t="s">
        <v>94</v>
      </c>
      <c r="H512">
        <v>500.01</v>
      </c>
      <c r="I512">
        <v>2000</v>
      </c>
      <c r="J512">
        <f>Cálculo!$G$42</f>
        <v>8.7997999999999994</v>
      </c>
    </row>
    <row r="513" spans="1:10">
      <c r="A513" t="s">
        <v>89</v>
      </c>
      <c r="B513" t="s">
        <v>90</v>
      </c>
      <c r="C513" s="7" t="s">
        <v>153</v>
      </c>
      <c r="D513" t="s">
        <v>92</v>
      </c>
      <c r="E513" t="s">
        <v>50</v>
      </c>
      <c r="F513" t="s">
        <v>95</v>
      </c>
      <c r="G513" t="s">
        <v>94</v>
      </c>
      <c r="H513">
        <v>2000.01</v>
      </c>
      <c r="I513">
        <v>20000</v>
      </c>
      <c r="J513">
        <f>Cálculo!$G$43</f>
        <v>8.5432000000000006</v>
      </c>
    </row>
    <row r="514" spans="1:10">
      <c r="A514" t="s">
        <v>89</v>
      </c>
      <c r="B514" t="s">
        <v>90</v>
      </c>
      <c r="C514" s="7" t="s">
        <v>153</v>
      </c>
      <c r="D514" t="s">
        <v>92</v>
      </c>
      <c r="E514" t="s">
        <v>50</v>
      </c>
      <c r="F514" t="s">
        <v>95</v>
      </c>
      <c r="G514" t="s">
        <v>94</v>
      </c>
      <c r="H514">
        <v>20000.009999999998</v>
      </c>
      <c r="I514">
        <v>50000</v>
      </c>
      <c r="J514">
        <f>Cálculo!$G$44</f>
        <v>8.2860999999999994</v>
      </c>
    </row>
    <row r="515" spans="1:10">
      <c r="A515" t="s">
        <v>89</v>
      </c>
      <c r="B515" t="s">
        <v>90</v>
      </c>
      <c r="C515" s="7" t="s">
        <v>153</v>
      </c>
      <c r="D515" t="s">
        <v>92</v>
      </c>
      <c r="E515" t="s">
        <v>50</v>
      </c>
      <c r="F515" t="s">
        <v>95</v>
      </c>
      <c r="G515" t="s">
        <v>94</v>
      </c>
      <c r="H515">
        <v>50000.01</v>
      </c>
      <c r="J515">
        <f>Cálculo!$G$45</f>
        <v>8.0290999999999997</v>
      </c>
    </row>
    <row r="516" spans="1:10">
      <c r="A516" t="s">
        <v>89</v>
      </c>
      <c r="B516" t="s">
        <v>90</v>
      </c>
      <c r="C516" s="7" t="s">
        <v>153</v>
      </c>
      <c r="D516" t="s">
        <v>92</v>
      </c>
      <c r="E516" t="s">
        <v>50</v>
      </c>
      <c r="F516" t="s">
        <v>96</v>
      </c>
      <c r="G516" t="s">
        <v>94</v>
      </c>
      <c r="H516">
        <v>0</v>
      </c>
      <c r="I516">
        <v>200</v>
      </c>
      <c r="J516">
        <f>Cálculo!$G$48</f>
        <v>5.5377999999999998</v>
      </c>
    </row>
    <row r="517" spans="1:10">
      <c r="A517" t="s">
        <v>89</v>
      </c>
      <c r="B517" t="s">
        <v>90</v>
      </c>
      <c r="C517" s="7" t="s">
        <v>153</v>
      </c>
      <c r="D517" t="s">
        <v>92</v>
      </c>
      <c r="E517" t="s">
        <v>50</v>
      </c>
      <c r="F517" t="s">
        <v>96</v>
      </c>
      <c r="G517" t="s">
        <v>94</v>
      </c>
      <c r="H517">
        <v>200.01</v>
      </c>
      <c r="I517">
        <v>2000</v>
      </c>
      <c r="J517">
        <f>Cálculo!$G$49</f>
        <v>5.3860999999999999</v>
      </c>
    </row>
    <row r="518" spans="1:10">
      <c r="A518" t="s">
        <v>89</v>
      </c>
      <c r="B518" t="s">
        <v>90</v>
      </c>
      <c r="C518" s="7" t="s">
        <v>153</v>
      </c>
      <c r="D518" t="s">
        <v>92</v>
      </c>
      <c r="E518" t="s">
        <v>50</v>
      </c>
      <c r="F518" t="s">
        <v>96</v>
      </c>
      <c r="G518" t="s">
        <v>94</v>
      </c>
      <c r="H518">
        <v>2000.01</v>
      </c>
      <c r="I518">
        <v>10000</v>
      </c>
      <c r="J518">
        <f>Cálculo!$G$50</f>
        <v>5.2949000000000002</v>
      </c>
    </row>
    <row r="519" spans="1:10">
      <c r="A519" t="s">
        <v>89</v>
      </c>
      <c r="B519" t="s">
        <v>90</v>
      </c>
      <c r="C519" s="7" t="s">
        <v>153</v>
      </c>
      <c r="D519" t="s">
        <v>92</v>
      </c>
      <c r="E519" t="s">
        <v>50</v>
      </c>
      <c r="F519" t="s">
        <v>96</v>
      </c>
      <c r="G519" t="s">
        <v>94</v>
      </c>
      <c r="H519">
        <v>10000.01</v>
      </c>
      <c r="I519">
        <v>50000</v>
      </c>
      <c r="J519">
        <f>Cálculo!$G$51</f>
        <v>4.7983000000000002</v>
      </c>
    </row>
    <row r="520" spans="1:10">
      <c r="A520" t="s">
        <v>89</v>
      </c>
      <c r="B520" t="s">
        <v>90</v>
      </c>
      <c r="C520" s="7" t="s">
        <v>153</v>
      </c>
      <c r="D520" t="s">
        <v>92</v>
      </c>
      <c r="E520" t="s">
        <v>50</v>
      </c>
      <c r="F520" t="s">
        <v>96</v>
      </c>
      <c r="G520" t="s">
        <v>94</v>
      </c>
      <c r="H520">
        <v>50000.01</v>
      </c>
      <c r="I520">
        <v>100000</v>
      </c>
      <c r="J520">
        <f>Cálculo!$G$52</f>
        <v>4.5003000000000002</v>
      </c>
    </row>
    <row r="521" spans="1:10">
      <c r="A521" t="s">
        <v>89</v>
      </c>
      <c r="B521" t="s">
        <v>90</v>
      </c>
      <c r="C521" s="7" t="s">
        <v>153</v>
      </c>
      <c r="D521" t="s">
        <v>92</v>
      </c>
      <c r="E521" t="s">
        <v>50</v>
      </c>
      <c r="F521" t="s">
        <v>96</v>
      </c>
      <c r="G521" t="s">
        <v>94</v>
      </c>
      <c r="H521">
        <v>100000.01</v>
      </c>
      <c r="I521">
        <v>300000</v>
      </c>
      <c r="J521">
        <f>Cálculo!$G$53</f>
        <v>4.1826999999999996</v>
      </c>
    </row>
    <row r="522" spans="1:10">
      <c r="A522" t="s">
        <v>89</v>
      </c>
      <c r="B522" t="s">
        <v>90</v>
      </c>
      <c r="C522" s="7" t="s">
        <v>153</v>
      </c>
      <c r="D522" t="s">
        <v>92</v>
      </c>
      <c r="E522" t="s">
        <v>50</v>
      </c>
      <c r="F522" t="s">
        <v>96</v>
      </c>
      <c r="G522" t="s">
        <v>94</v>
      </c>
      <c r="H522">
        <v>300000.01</v>
      </c>
      <c r="I522">
        <v>600000</v>
      </c>
      <c r="J522">
        <f>Cálculo!$G$54</f>
        <v>3.8064</v>
      </c>
    </row>
    <row r="523" spans="1:10">
      <c r="A523" t="s">
        <v>89</v>
      </c>
      <c r="B523" t="s">
        <v>90</v>
      </c>
      <c r="C523" s="7" t="s">
        <v>153</v>
      </c>
      <c r="D523" t="s">
        <v>92</v>
      </c>
      <c r="E523" t="s">
        <v>50</v>
      </c>
      <c r="F523" t="s">
        <v>96</v>
      </c>
      <c r="G523" t="s">
        <v>94</v>
      </c>
      <c r="H523">
        <v>600000.01</v>
      </c>
      <c r="I523">
        <v>1500000</v>
      </c>
      <c r="J523">
        <f>Cálculo!$G$55</f>
        <v>3.7966000000000002</v>
      </c>
    </row>
    <row r="524" spans="1:10">
      <c r="A524" t="s">
        <v>89</v>
      </c>
      <c r="B524" t="s">
        <v>90</v>
      </c>
      <c r="C524" s="7" t="s">
        <v>153</v>
      </c>
      <c r="D524" t="s">
        <v>92</v>
      </c>
      <c r="E524" t="s">
        <v>50</v>
      </c>
      <c r="F524" t="s">
        <v>96</v>
      </c>
      <c r="G524" t="s">
        <v>94</v>
      </c>
      <c r="H524">
        <v>1500000.01</v>
      </c>
      <c r="I524">
        <v>3000000</v>
      </c>
      <c r="J524">
        <f>Cálculo!$G$56</f>
        <v>3.7690999999999999</v>
      </c>
    </row>
    <row r="525" spans="1:10">
      <c r="A525" t="s">
        <v>89</v>
      </c>
      <c r="B525" t="s">
        <v>90</v>
      </c>
      <c r="C525" s="7" t="s">
        <v>153</v>
      </c>
      <c r="D525" t="s">
        <v>92</v>
      </c>
      <c r="E525" t="s">
        <v>50</v>
      </c>
      <c r="F525" t="s">
        <v>96</v>
      </c>
      <c r="G525" t="s">
        <v>94</v>
      </c>
      <c r="H525">
        <v>3000000.01</v>
      </c>
      <c r="J525">
        <f>Cálculo!$G$57</f>
        <v>3.6758999999999999</v>
      </c>
    </row>
    <row r="526" spans="1:10">
      <c r="A526" t="s">
        <v>89</v>
      </c>
      <c r="B526" t="s">
        <v>90</v>
      </c>
      <c r="C526" s="7" t="s">
        <v>153</v>
      </c>
      <c r="D526" t="s">
        <v>92</v>
      </c>
      <c r="E526" t="s">
        <v>50</v>
      </c>
      <c r="F526" t="s">
        <v>97</v>
      </c>
      <c r="G526" t="s">
        <v>98</v>
      </c>
      <c r="J526">
        <f>Cálculo!$G$60</f>
        <v>3.5691999999999999</v>
      </c>
    </row>
    <row r="527" spans="1:10">
      <c r="A527" t="s">
        <v>89</v>
      </c>
      <c r="B527" t="s">
        <v>90</v>
      </c>
      <c r="C527" s="7" t="s">
        <v>154</v>
      </c>
      <c r="D527" t="s">
        <v>92</v>
      </c>
      <c r="E527" t="s">
        <v>50</v>
      </c>
      <c r="F527" t="s">
        <v>93</v>
      </c>
      <c r="G527" t="s">
        <v>94</v>
      </c>
      <c r="H527">
        <v>0</v>
      </c>
      <c r="I527">
        <v>7</v>
      </c>
      <c r="J527">
        <f>Cálculo!$G$34</f>
        <v>9.5297000000000001</v>
      </c>
    </row>
    <row r="528" spans="1:10">
      <c r="A528" t="s">
        <v>89</v>
      </c>
      <c r="B528" t="s">
        <v>90</v>
      </c>
      <c r="C528" s="7" t="s">
        <v>154</v>
      </c>
      <c r="D528" t="s">
        <v>92</v>
      </c>
      <c r="E528" t="s">
        <v>50</v>
      </c>
      <c r="F528" t="s">
        <v>93</v>
      </c>
      <c r="G528" t="s">
        <v>94</v>
      </c>
      <c r="H528">
        <v>7.01</v>
      </c>
      <c r="I528">
        <v>23</v>
      </c>
      <c r="J528">
        <f>Cálculo!$G$35</f>
        <v>12.308999999999999</v>
      </c>
    </row>
    <row r="529" spans="1:10">
      <c r="A529" t="s">
        <v>89</v>
      </c>
      <c r="B529" t="s">
        <v>90</v>
      </c>
      <c r="C529" s="7" t="s">
        <v>154</v>
      </c>
      <c r="D529" t="s">
        <v>92</v>
      </c>
      <c r="E529" t="s">
        <v>50</v>
      </c>
      <c r="F529" t="s">
        <v>93</v>
      </c>
      <c r="G529" t="s">
        <v>94</v>
      </c>
      <c r="H529">
        <v>23.01</v>
      </c>
      <c r="I529">
        <v>83</v>
      </c>
      <c r="J529">
        <f>Cálculo!$G$36</f>
        <v>14.8233</v>
      </c>
    </row>
    <row r="530" spans="1:10">
      <c r="A530" t="s">
        <v>89</v>
      </c>
      <c r="B530" t="s">
        <v>90</v>
      </c>
      <c r="C530" s="7" t="s">
        <v>154</v>
      </c>
      <c r="D530" t="s">
        <v>92</v>
      </c>
      <c r="E530" t="s">
        <v>50</v>
      </c>
      <c r="F530" t="s">
        <v>93</v>
      </c>
      <c r="G530" t="s">
        <v>94</v>
      </c>
      <c r="H530">
        <v>83.01</v>
      </c>
      <c r="J530">
        <f>Cálculo!$G$37</f>
        <v>15.6203</v>
      </c>
    </row>
    <row r="531" spans="1:10">
      <c r="A531" t="s">
        <v>89</v>
      </c>
      <c r="B531" t="s">
        <v>90</v>
      </c>
      <c r="C531" s="7" t="s">
        <v>154</v>
      </c>
      <c r="D531" t="s">
        <v>92</v>
      </c>
      <c r="E531" t="s">
        <v>50</v>
      </c>
      <c r="F531" t="s">
        <v>95</v>
      </c>
      <c r="G531" t="s">
        <v>94</v>
      </c>
      <c r="H531">
        <v>0</v>
      </c>
      <c r="I531">
        <v>200</v>
      </c>
      <c r="J531">
        <f>Cálculo!$G$40</f>
        <v>9.3140000000000001</v>
      </c>
    </row>
    <row r="532" spans="1:10">
      <c r="A532" t="s">
        <v>89</v>
      </c>
      <c r="B532" t="s">
        <v>90</v>
      </c>
      <c r="C532" s="7" t="s">
        <v>154</v>
      </c>
      <c r="D532" t="s">
        <v>92</v>
      </c>
      <c r="E532" t="s">
        <v>50</v>
      </c>
      <c r="F532" t="s">
        <v>95</v>
      </c>
      <c r="G532" t="s">
        <v>94</v>
      </c>
      <c r="H532">
        <v>200.01</v>
      </c>
      <c r="I532">
        <v>500</v>
      </c>
      <c r="J532">
        <f>Cálculo!$G$41</f>
        <v>9.0565999999999995</v>
      </c>
    </row>
    <row r="533" spans="1:10">
      <c r="A533" t="s">
        <v>89</v>
      </c>
      <c r="B533" t="s">
        <v>90</v>
      </c>
      <c r="C533" s="7" t="s">
        <v>154</v>
      </c>
      <c r="D533" t="s">
        <v>92</v>
      </c>
      <c r="E533" t="s">
        <v>50</v>
      </c>
      <c r="F533" t="s">
        <v>95</v>
      </c>
      <c r="G533" t="s">
        <v>94</v>
      </c>
      <c r="H533">
        <v>500.01</v>
      </c>
      <c r="I533">
        <v>2000</v>
      </c>
      <c r="J533">
        <f>Cálculo!$G$42</f>
        <v>8.7997999999999994</v>
      </c>
    </row>
    <row r="534" spans="1:10">
      <c r="A534" t="s">
        <v>89</v>
      </c>
      <c r="B534" t="s">
        <v>90</v>
      </c>
      <c r="C534" s="7" t="s">
        <v>154</v>
      </c>
      <c r="D534" t="s">
        <v>92</v>
      </c>
      <c r="E534" t="s">
        <v>50</v>
      </c>
      <c r="F534" t="s">
        <v>95</v>
      </c>
      <c r="G534" t="s">
        <v>94</v>
      </c>
      <c r="H534">
        <v>2000.01</v>
      </c>
      <c r="I534">
        <v>20000</v>
      </c>
      <c r="J534">
        <f>Cálculo!$G$43</f>
        <v>8.5432000000000006</v>
      </c>
    </row>
    <row r="535" spans="1:10">
      <c r="A535" t="s">
        <v>89</v>
      </c>
      <c r="B535" t="s">
        <v>90</v>
      </c>
      <c r="C535" s="7" t="s">
        <v>154</v>
      </c>
      <c r="D535" t="s">
        <v>92</v>
      </c>
      <c r="E535" t="s">
        <v>50</v>
      </c>
      <c r="F535" t="s">
        <v>95</v>
      </c>
      <c r="G535" t="s">
        <v>94</v>
      </c>
      <c r="H535">
        <v>20000.009999999998</v>
      </c>
      <c r="I535">
        <v>50000</v>
      </c>
      <c r="J535">
        <f>Cálculo!$G$44</f>
        <v>8.2860999999999994</v>
      </c>
    </row>
    <row r="536" spans="1:10">
      <c r="A536" t="s">
        <v>89</v>
      </c>
      <c r="B536" t="s">
        <v>90</v>
      </c>
      <c r="C536" s="7" t="s">
        <v>154</v>
      </c>
      <c r="D536" t="s">
        <v>92</v>
      </c>
      <c r="E536" t="s">
        <v>50</v>
      </c>
      <c r="F536" t="s">
        <v>95</v>
      </c>
      <c r="G536" t="s">
        <v>94</v>
      </c>
      <c r="H536">
        <v>50000.01</v>
      </c>
      <c r="J536">
        <f>Cálculo!$G$45</f>
        <v>8.0290999999999997</v>
      </c>
    </row>
    <row r="537" spans="1:10">
      <c r="A537" t="s">
        <v>89</v>
      </c>
      <c r="B537" t="s">
        <v>90</v>
      </c>
      <c r="C537" s="7" t="s">
        <v>154</v>
      </c>
      <c r="D537" t="s">
        <v>92</v>
      </c>
      <c r="E537" t="s">
        <v>50</v>
      </c>
      <c r="F537" t="s">
        <v>96</v>
      </c>
      <c r="G537" t="s">
        <v>94</v>
      </c>
      <c r="H537">
        <v>0</v>
      </c>
      <c r="I537">
        <v>200</v>
      </c>
      <c r="J537">
        <f>Cálculo!$G$48</f>
        <v>5.5377999999999998</v>
      </c>
    </row>
    <row r="538" spans="1:10">
      <c r="A538" t="s">
        <v>89</v>
      </c>
      <c r="B538" t="s">
        <v>90</v>
      </c>
      <c r="C538" s="7" t="s">
        <v>154</v>
      </c>
      <c r="D538" t="s">
        <v>92</v>
      </c>
      <c r="E538" t="s">
        <v>50</v>
      </c>
      <c r="F538" t="s">
        <v>96</v>
      </c>
      <c r="G538" t="s">
        <v>94</v>
      </c>
      <c r="H538">
        <v>200.01</v>
      </c>
      <c r="I538">
        <v>2000</v>
      </c>
      <c r="J538">
        <f>Cálculo!$G$49</f>
        <v>5.3860999999999999</v>
      </c>
    </row>
    <row r="539" spans="1:10">
      <c r="A539" t="s">
        <v>89</v>
      </c>
      <c r="B539" t="s">
        <v>90</v>
      </c>
      <c r="C539" s="7" t="s">
        <v>154</v>
      </c>
      <c r="D539" t="s">
        <v>92</v>
      </c>
      <c r="E539" t="s">
        <v>50</v>
      </c>
      <c r="F539" t="s">
        <v>96</v>
      </c>
      <c r="G539" t="s">
        <v>94</v>
      </c>
      <c r="H539">
        <v>2000.01</v>
      </c>
      <c r="I539">
        <v>10000</v>
      </c>
      <c r="J539">
        <f>Cálculo!$G$50</f>
        <v>5.2949000000000002</v>
      </c>
    </row>
    <row r="540" spans="1:10">
      <c r="A540" t="s">
        <v>89</v>
      </c>
      <c r="B540" t="s">
        <v>90</v>
      </c>
      <c r="C540" s="7" t="s">
        <v>154</v>
      </c>
      <c r="D540" t="s">
        <v>92</v>
      </c>
      <c r="E540" t="s">
        <v>50</v>
      </c>
      <c r="F540" t="s">
        <v>96</v>
      </c>
      <c r="G540" t="s">
        <v>94</v>
      </c>
      <c r="H540">
        <v>10000.01</v>
      </c>
      <c r="I540">
        <v>50000</v>
      </c>
      <c r="J540">
        <f>Cálculo!$G$51</f>
        <v>4.7983000000000002</v>
      </c>
    </row>
    <row r="541" spans="1:10">
      <c r="A541" t="s">
        <v>89</v>
      </c>
      <c r="B541" t="s">
        <v>90</v>
      </c>
      <c r="C541" s="7" t="s">
        <v>154</v>
      </c>
      <c r="D541" t="s">
        <v>92</v>
      </c>
      <c r="E541" t="s">
        <v>50</v>
      </c>
      <c r="F541" t="s">
        <v>96</v>
      </c>
      <c r="G541" t="s">
        <v>94</v>
      </c>
      <c r="H541">
        <v>50000.01</v>
      </c>
      <c r="I541">
        <v>100000</v>
      </c>
      <c r="J541">
        <f>Cálculo!$G$52</f>
        <v>4.5003000000000002</v>
      </c>
    </row>
    <row r="542" spans="1:10">
      <c r="A542" t="s">
        <v>89</v>
      </c>
      <c r="B542" t="s">
        <v>90</v>
      </c>
      <c r="C542" s="7" t="s">
        <v>154</v>
      </c>
      <c r="D542" t="s">
        <v>92</v>
      </c>
      <c r="E542" t="s">
        <v>50</v>
      </c>
      <c r="F542" t="s">
        <v>96</v>
      </c>
      <c r="G542" t="s">
        <v>94</v>
      </c>
      <c r="H542">
        <v>100000.01</v>
      </c>
      <c r="I542">
        <v>300000</v>
      </c>
      <c r="J542">
        <f>Cálculo!$G$53</f>
        <v>4.1826999999999996</v>
      </c>
    </row>
    <row r="543" spans="1:10">
      <c r="A543" t="s">
        <v>89</v>
      </c>
      <c r="B543" t="s">
        <v>90</v>
      </c>
      <c r="C543" s="7" t="s">
        <v>154</v>
      </c>
      <c r="D543" t="s">
        <v>92</v>
      </c>
      <c r="E543" t="s">
        <v>50</v>
      </c>
      <c r="F543" t="s">
        <v>96</v>
      </c>
      <c r="G543" t="s">
        <v>94</v>
      </c>
      <c r="H543">
        <v>300000.01</v>
      </c>
      <c r="I543">
        <v>600000</v>
      </c>
      <c r="J543">
        <f>Cálculo!$G$54</f>
        <v>3.8064</v>
      </c>
    </row>
    <row r="544" spans="1:10">
      <c r="A544" t="s">
        <v>89</v>
      </c>
      <c r="B544" t="s">
        <v>90</v>
      </c>
      <c r="C544" s="7" t="s">
        <v>154</v>
      </c>
      <c r="D544" t="s">
        <v>92</v>
      </c>
      <c r="E544" t="s">
        <v>50</v>
      </c>
      <c r="F544" t="s">
        <v>96</v>
      </c>
      <c r="G544" t="s">
        <v>94</v>
      </c>
      <c r="H544">
        <v>600000.01</v>
      </c>
      <c r="I544">
        <v>1500000</v>
      </c>
      <c r="J544">
        <f>Cálculo!$G$55</f>
        <v>3.7966000000000002</v>
      </c>
    </row>
    <row r="545" spans="1:10">
      <c r="A545" t="s">
        <v>89</v>
      </c>
      <c r="B545" t="s">
        <v>90</v>
      </c>
      <c r="C545" s="7" t="s">
        <v>154</v>
      </c>
      <c r="D545" t="s">
        <v>92</v>
      </c>
      <c r="E545" t="s">
        <v>50</v>
      </c>
      <c r="F545" t="s">
        <v>96</v>
      </c>
      <c r="G545" t="s">
        <v>94</v>
      </c>
      <c r="H545">
        <v>1500000.01</v>
      </c>
      <c r="I545">
        <v>3000000</v>
      </c>
      <c r="J545">
        <f>Cálculo!$G$56</f>
        <v>3.7690999999999999</v>
      </c>
    </row>
    <row r="546" spans="1:10">
      <c r="A546" t="s">
        <v>89</v>
      </c>
      <c r="B546" t="s">
        <v>90</v>
      </c>
      <c r="C546" s="7" t="s">
        <v>154</v>
      </c>
      <c r="D546" t="s">
        <v>92</v>
      </c>
      <c r="E546" t="s">
        <v>50</v>
      </c>
      <c r="F546" t="s">
        <v>96</v>
      </c>
      <c r="G546" t="s">
        <v>94</v>
      </c>
      <c r="H546">
        <v>3000000.01</v>
      </c>
      <c r="J546">
        <f>Cálculo!$G$57</f>
        <v>3.6758999999999999</v>
      </c>
    </row>
    <row r="547" spans="1:10">
      <c r="A547" t="s">
        <v>89</v>
      </c>
      <c r="B547" t="s">
        <v>90</v>
      </c>
      <c r="C547" s="7" t="s">
        <v>154</v>
      </c>
      <c r="D547" t="s">
        <v>92</v>
      </c>
      <c r="E547" t="s">
        <v>50</v>
      </c>
      <c r="F547" t="s">
        <v>97</v>
      </c>
      <c r="G547" t="s">
        <v>98</v>
      </c>
      <c r="J547">
        <f>Cálculo!$G$60</f>
        <v>3.5691999999999999</v>
      </c>
    </row>
    <row r="548" spans="1:10">
      <c r="A548" t="s">
        <v>89</v>
      </c>
      <c r="B548" t="s">
        <v>90</v>
      </c>
      <c r="C548" s="7" t="s">
        <v>155</v>
      </c>
      <c r="D548" t="s">
        <v>92</v>
      </c>
      <c r="E548" t="s">
        <v>50</v>
      </c>
      <c r="F548" t="s">
        <v>93</v>
      </c>
      <c r="G548" t="s">
        <v>94</v>
      </c>
      <c r="H548">
        <v>0</v>
      </c>
      <c r="I548">
        <v>7</v>
      </c>
      <c r="J548">
        <f>Cálculo!$G$34</f>
        <v>9.5297000000000001</v>
      </c>
    </row>
    <row r="549" spans="1:10">
      <c r="A549" t="s">
        <v>89</v>
      </c>
      <c r="B549" t="s">
        <v>90</v>
      </c>
      <c r="C549" s="7" t="s">
        <v>155</v>
      </c>
      <c r="D549" t="s">
        <v>92</v>
      </c>
      <c r="E549" t="s">
        <v>50</v>
      </c>
      <c r="F549" t="s">
        <v>93</v>
      </c>
      <c r="G549" t="s">
        <v>94</v>
      </c>
      <c r="H549">
        <v>7.01</v>
      </c>
      <c r="I549">
        <v>23</v>
      </c>
      <c r="J549">
        <f>Cálculo!$G$35</f>
        <v>12.308999999999999</v>
      </c>
    </row>
    <row r="550" spans="1:10">
      <c r="A550" t="s">
        <v>89</v>
      </c>
      <c r="B550" t="s">
        <v>90</v>
      </c>
      <c r="C550" s="7" t="s">
        <v>155</v>
      </c>
      <c r="D550" t="s">
        <v>92</v>
      </c>
      <c r="E550" t="s">
        <v>50</v>
      </c>
      <c r="F550" t="s">
        <v>93</v>
      </c>
      <c r="G550" t="s">
        <v>94</v>
      </c>
      <c r="H550">
        <v>23.01</v>
      </c>
      <c r="I550">
        <v>83</v>
      </c>
      <c r="J550">
        <f>Cálculo!$G$36</f>
        <v>14.8233</v>
      </c>
    </row>
    <row r="551" spans="1:10">
      <c r="A551" t="s">
        <v>89</v>
      </c>
      <c r="B551" t="s">
        <v>90</v>
      </c>
      <c r="C551" s="7" t="s">
        <v>155</v>
      </c>
      <c r="D551" t="s">
        <v>92</v>
      </c>
      <c r="E551" t="s">
        <v>50</v>
      </c>
      <c r="F551" t="s">
        <v>93</v>
      </c>
      <c r="G551" t="s">
        <v>94</v>
      </c>
      <c r="H551">
        <v>83.01</v>
      </c>
      <c r="J551">
        <f>Cálculo!$G$37</f>
        <v>15.6203</v>
      </c>
    </row>
    <row r="552" spans="1:10">
      <c r="A552" t="s">
        <v>89</v>
      </c>
      <c r="B552" t="s">
        <v>90</v>
      </c>
      <c r="C552" s="7" t="s">
        <v>155</v>
      </c>
      <c r="D552" t="s">
        <v>92</v>
      </c>
      <c r="E552" t="s">
        <v>50</v>
      </c>
      <c r="F552" t="s">
        <v>95</v>
      </c>
      <c r="G552" t="s">
        <v>94</v>
      </c>
      <c r="H552">
        <v>0</v>
      </c>
      <c r="I552">
        <v>200</v>
      </c>
      <c r="J552">
        <f>Cálculo!$G$40</f>
        <v>9.3140000000000001</v>
      </c>
    </row>
    <row r="553" spans="1:10">
      <c r="A553" t="s">
        <v>89</v>
      </c>
      <c r="B553" t="s">
        <v>90</v>
      </c>
      <c r="C553" s="7" t="s">
        <v>155</v>
      </c>
      <c r="D553" t="s">
        <v>92</v>
      </c>
      <c r="E553" t="s">
        <v>50</v>
      </c>
      <c r="F553" t="s">
        <v>95</v>
      </c>
      <c r="G553" t="s">
        <v>94</v>
      </c>
      <c r="H553">
        <v>200.01</v>
      </c>
      <c r="I553">
        <v>500</v>
      </c>
      <c r="J553">
        <f>Cálculo!$G$41</f>
        <v>9.0565999999999995</v>
      </c>
    </row>
    <row r="554" spans="1:10">
      <c r="A554" t="s">
        <v>89</v>
      </c>
      <c r="B554" t="s">
        <v>90</v>
      </c>
      <c r="C554" s="7" t="s">
        <v>155</v>
      </c>
      <c r="D554" t="s">
        <v>92</v>
      </c>
      <c r="E554" t="s">
        <v>50</v>
      </c>
      <c r="F554" t="s">
        <v>95</v>
      </c>
      <c r="G554" t="s">
        <v>94</v>
      </c>
      <c r="H554">
        <v>500.01</v>
      </c>
      <c r="I554">
        <v>2000</v>
      </c>
      <c r="J554">
        <f>Cálculo!$G$42</f>
        <v>8.7997999999999994</v>
      </c>
    </row>
    <row r="555" spans="1:10">
      <c r="A555" t="s">
        <v>89</v>
      </c>
      <c r="B555" t="s">
        <v>90</v>
      </c>
      <c r="C555" s="7" t="s">
        <v>155</v>
      </c>
      <c r="D555" t="s">
        <v>92</v>
      </c>
      <c r="E555" t="s">
        <v>50</v>
      </c>
      <c r="F555" t="s">
        <v>95</v>
      </c>
      <c r="G555" t="s">
        <v>94</v>
      </c>
      <c r="H555">
        <v>2000.01</v>
      </c>
      <c r="I555">
        <v>20000</v>
      </c>
      <c r="J555">
        <f>Cálculo!$G$43</f>
        <v>8.5432000000000006</v>
      </c>
    </row>
    <row r="556" spans="1:10">
      <c r="A556" t="s">
        <v>89</v>
      </c>
      <c r="B556" t="s">
        <v>90</v>
      </c>
      <c r="C556" s="7" t="s">
        <v>155</v>
      </c>
      <c r="D556" t="s">
        <v>92</v>
      </c>
      <c r="E556" t="s">
        <v>50</v>
      </c>
      <c r="F556" t="s">
        <v>95</v>
      </c>
      <c r="G556" t="s">
        <v>94</v>
      </c>
      <c r="H556">
        <v>20000.009999999998</v>
      </c>
      <c r="I556">
        <v>50000</v>
      </c>
      <c r="J556">
        <f>Cálculo!$G$44</f>
        <v>8.2860999999999994</v>
      </c>
    </row>
    <row r="557" spans="1:10">
      <c r="A557" t="s">
        <v>89</v>
      </c>
      <c r="B557" t="s">
        <v>90</v>
      </c>
      <c r="C557" s="7" t="s">
        <v>155</v>
      </c>
      <c r="D557" t="s">
        <v>92</v>
      </c>
      <c r="E557" t="s">
        <v>50</v>
      </c>
      <c r="F557" t="s">
        <v>95</v>
      </c>
      <c r="G557" t="s">
        <v>94</v>
      </c>
      <c r="H557">
        <v>50000.01</v>
      </c>
      <c r="J557">
        <f>Cálculo!$G$45</f>
        <v>8.0290999999999997</v>
      </c>
    </row>
    <row r="558" spans="1:10">
      <c r="A558" t="s">
        <v>89</v>
      </c>
      <c r="B558" t="s">
        <v>90</v>
      </c>
      <c r="C558" s="7" t="s">
        <v>155</v>
      </c>
      <c r="D558" t="s">
        <v>92</v>
      </c>
      <c r="E558" t="s">
        <v>50</v>
      </c>
      <c r="F558" t="s">
        <v>96</v>
      </c>
      <c r="G558" t="s">
        <v>94</v>
      </c>
      <c r="H558">
        <v>0</v>
      </c>
      <c r="I558">
        <v>200</v>
      </c>
      <c r="J558">
        <f>Cálculo!$G$48</f>
        <v>5.5377999999999998</v>
      </c>
    </row>
    <row r="559" spans="1:10">
      <c r="A559" t="s">
        <v>89</v>
      </c>
      <c r="B559" t="s">
        <v>90</v>
      </c>
      <c r="C559" s="7" t="s">
        <v>155</v>
      </c>
      <c r="D559" t="s">
        <v>92</v>
      </c>
      <c r="E559" t="s">
        <v>50</v>
      </c>
      <c r="F559" t="s">
        <v>96</v>
      </c>
      <c r="G559" t="s">
        <v>94</v>
      </c>
      <c r="H559">
        <v>200.01</v>
      </c>
      <c r="I559">
        <v>2000</v>
      </c>
      <c r="J559">
        <f>Cálculo!$G$49</f>
        <v>5.3860999999999999</v>
      </c>
    </row>
    <row r="560" spans="1:10">
      <c r="A560" t="s">
        <v>89</v>
      </c>
      <c r="B560" t="s">
        <v>90</v>
      </c>
      <c r="C560" s="7" t="s">
        <v>155</v>
      </c>
      <c r="D560" t="s">
        <v>92</v>
      </c>
      <c r="E560" t="s">
        <v>50</v>
      </c>
      <c r="F560" t="s">
        <v>96</v>
      </c>
      <c r="G560" t="s">
        <v>94</v>
      </c>
      <c r="H560">
        <v>2000.01</v>
      </c>
      <c r="I560">
        <v>10000</v>
      </c>
      <c r="J560">
        <f>Cálculo!$G$50</f>
        <v>5.2949000000000002</v>
      </c>
    </row>
    <row r="561" spans="1:10">
      <c r="A561" t="s">
        <v>89</v>
      </c>
      <c r="B561" t="s">
        <v>90</v>
      </c>
      <c r="C561" s="7" t="s">
        <v>155</v>
      </c>
      <c r="D561" t="s">
        <v>92</v>
      </c>
      <c r="E561" t="s">
        <v>50</v>
      </c>
      <c r="F561" t="s">
        <v>96</v>
      </c>
      <c r="G561" t="s">
        <v>94</v>
      </c>
      <c r="H561">
        <v>10000.01</v>
      </c>
      <c r="I561">
        <v>50000</v>
      </c>
      <c r="J561">
        <f>Cálculo!$G$51</f>
        <v>4.7983000000000002</v>
      </c>
    </row>
    <row r="562" spans="1:10">
      <c r="A562" t="s">
        <v>89</v>
      </c>
      <c r="B562" t="s">
        <v>90</v>
      </c>
      <c r="C562" s="7" t="s">
        <v>155</v>
      </c>
      <c r="D562" t="s">
        <v>92</v>
      </c>
      <c r="E562" t="s">
        <v>50</v>
      </c>
      <c r="F562" t="s">
        <v>96</v>
      </c>
      <c r="G562" t="s">
        <v>94</v>
      </c>
      <c r="H562">
        <v>50000.01</v>
      </c>
      <c r="I562">
        <v>100000</v>
      </c>
      <c r="J562">
        <f>Cálculo!$G$52</f>
        <v>4.5003000000000002</v>
      </c>
    </row>
    <row r="563" spans="1:10">
      <c r="A563" t="s">
        <v>89</v>
      </c>
      <c r="B563" t="s">
        <v>90</v>
      </c>
      <c r="C563" s="7" t="s">
        <v>155</v>
      </c>
      <c r="D563" t="s">
        <v>92</v>
      </c>
      <c r="E563" t="s">
        <v>50</v>
      </c>
      <c r="F563" t="s">
        <v>96</v>
      </c>
      <c r="G563" t="s">
        <v>94</v>
      </c>
      <c r="H563">
        <v>100000.01</v>
      </c>
      <c r="I563">
        <v>300000</v>
      </c>
      <c r="J563">
        <f>Cálculo!$G$53</f>
        <v>4.1826999999999996</v>
      </c>
    </row>
    <row r="564" spans="1:10">
      <c r="A564" t="s">
        <v>89</v>
      </c>
      <c r="B564" t="s">
        <v>90</v>
      </c>
      <c r="C564" s="7" t="s">
        <v>155</v>
      </c>
      <c r="D564" t="s">
        <v>92</v>
      </c>
      <c r="E564" t="s">
        <v>50</v>
      </c>
      <c r="F564" t="s">
        <v>96</v>
      </c>
      <c r="G564" t="s">
        <v>94</v>
      </c>
      <c r="H564">
        <v>300000.01</v>
      </c>
      <c r="I564">
        <v>600000</v>
      </c>
      <c r="J564">
        <f>Cálculo!$G$54</f>
        <v>3.8064</v>
      </c>
    </row>
    <row r="565" spans="1:10">
      <c r="A565" t="s">
        <v>89</v>
      </c>
      <c r="B565" t="s">
        <v>90</v>
      </c>
      <c r="C565" s="7" t="s">
        <v>155</v>
      </c>
      <c r="D565" t="s">
        <v>92</v>
      </c>
      <c r="E565" t="s">
        <v>50</v>
      </c>
      <c r="F565" t="s">
        <v>96</v>
      </c>
      <c r="G565" t="s">
        <v>94</v>
      </c>
      <c r="H565">
        <v>600000.01</v>
      </c>
      <c r="I565">
        <v>1500000</v>
      </c>
      <c r="J565">
        <f>Cálculo!$G$55</f>
        <v>3.7966000000000002</v>
      </c>
    </row>
    <row r="566" spans="1:10">
      <c r="A566" t="s">
        <v>89</v>
      </c>
      <c r="B566" t="s">
        <v>90</v>
      </c>
      <c r="C566" s="7" t="s">
        <v>155</v>
      </c>
      <c r="D566" t="s">
        <v>92</v>
      </c>
      <c r="E566" t="s">
        <v>50</v>
      </c>
      <c r="F566" t="s">
        <v>96</v>
      </c>
      <c r="G566" t="s">
        <v>94</v>
      </c>
      <c r="H566">
        <v>1500000.01</v>
      </c>
      <c r="I566">
        <v>3000000</v>
      </c>
      <c r="J566">
        <f>Cálculo!$G$56</f>
        <v>3.7690999999999999</v>
      </c>
    </row>
    <row r="567" spans="1:10">
      <c r="A567" t="s">
        <v>89</v>
      </c>
      <c r="B567" t="s">
        <v>90</v>
      </c>
      <c r="C567" s="7" t="s">
        <v>155</v>
      </c>
      <c r="D567" t="s">
        <v>92</v>
      </c>
      <c r="E567" t="s">
        <v>50</v>
      </c>
      <c r="F567" t="s">
        <v>96</v>
      </c>
      <c r="G567" t="s">
        <v>94</v>
      </c>
      <c r="H567">
        <v>3000000.01</v>
      </c>
      <c r="J567">
        <f>Cálculo!$G$57</f>
        <v>3.6758999999999999</v>
      </c>
    </row>
    <row r="568" spans="1:10">
      <c r="A568" t="s">
        <v>89</v>
      </c>
      <c r="B568" t="s">
        <v>90</v>
      </c>
      <c r="C568" s="7" t="s">
        <v>155</v>
      </c>
      <c r="D568" t="s">
        <v>92</v>
      </c>
      <c r="E568" t="s">
        <v>50</v>
      </c>
      <c r="F568" t="s">
        <v>97</v>
      </c>
      <c r="G568" t="s">
        <v>98</v>
      </c>
      <c r="J568">
        <f>Cálculo!$G$60</f>
        <v>3.5691999999999999</v>
      </c>
    </row>
    <row r="569" spans="1:10">
      <c r="A569" t="s">
        <v>89</v>
      </c>
      <c r="B569" t="s">
        <v>90</v>
      </c>
      <c r="C569" s="7" t="s">
        <v>156</v>
      </c>
      <c r="D569" t="s">
        <v>92</v>
      </c>
      <c r="E569" t="s">
        <v>50</v>
      </c>
      <c r="F569" t="s">
        <v>93</v>
      </c>
      <c r="G569" t="s">
        <v>94</v>
      </c>
      <c r="H569">
        <v>0</v>
      </c>
      <c r="I569">
        <v>7</v>
      </c>
      <c r="J569">
        <f>Cálculo!$G$34</f>
        <v>9.5297000000000001</v>
      </c>
    </row>
    <row r="570" spans="1:10">
      <c r="A570" t="s">
        <v>89</v>
      </c>
      <c r="B570" t="s">
        <v>90</v>
      </c>
      <c r="C570" s="7" t="s">
        <v>156</v>
      </c>
      <c r="D570" t="s">
        <v>92</v>
      </c>
      <c r="E570" t="s">
        <v>50</v>
      </c>
      <c r="F570" t="s">
        <v>93</v>
      </c>
      <c r="G570" t="s">
        <v>94</v>
      </c>
      <c r="H570">
        <v>7.01</v>
      </c>
      <c r="I570">
        <v>23</v>
      </c>
      <c r="J570">
        <f>Cálculo!$G$35</f>
        <v>12.308999999999999</v>
      </c>
    </row>
    <row r="571" spans="1:10">
      <c r="A571" t="s">
        <v>89</v>
      </c>
      <c r="B571" t="s">
        <v>90</v>
      </c>
      <c r="C571" s="7" t="s">
        <v>156</v>
      </c>
      <c r="D571" t="s">
        <v>92</v>
      </c>
      <c r="E571" t="s">
        <v>50</v>
      </c>
      <c r="F571" t="s">
        <v>93</v>
      </c>
      <c r="G571" t="s">
        <v>94</v>
      </c>
      <c r="H571">
        <v>23.01</v>
      </c>
      <c r="I571">
        <v>83</v>
      </c>
      <c r="J571">
        <f>Cálculo!$G$36</f>
        <v>14.8233</v>
      </c>
    </row>
    <row r="572" spans="1:10">
      <c r="A572" t="s">
        <v>89</v>
      </c>
      <c r="B572" t="s">
        <v>90</v>
      </c>
      <c r="C572" s="7" t="s">
        <v>156</v>
      </c>
      <c r="D572" t="s">
        <v>92</v>
      </c>
      <c r="E572" t="s">
        <v>50</v>
      </c>
      <c r="F572" t="s">
        <v>93</v>
      </c>
      <c r="G572" t="s">
        <v>94</v>
      </c>
      <c r="H572">
        <v>83.01</v>
      </c>
      <c r="J572">
        <f>Cálculo!$G$37</f>
        <v>15.6203</v>
      </c>
    </row>
    <row r="573" spans="1:10">
      <c r="A573" t="s">
        <v>89</v>
      </c>
      <c r="B573" t="s">
        <v>90</v>
      </c>
      <c r="C573" s="7" t="s">
        <v>156</v>
      </c>
      <c r="D573" t="s">
        <v>92</v>
      </c>
      <c r="E573" t="s">
        <v>50</v>
      </c>
      <c r="F573" t="s">
        <v>95</v>
      </c>
      <c r="G573" t="s">
        <v>94</v>
      </c>
      <c r="H573">
        <v>0</v>
      </c>
      <c r="I573">
        <v>200</v>
      </c>
      <c r="J573">
        <f>Cálculo!$G$40</f>
        <v>9.3140000000000001</v>
      </c>
    </row>
    <row r="574" spans="1:10">
      <c r="A574" t="s">
        <v>89</v>
      </c>
      <c r="B574" t="s">
        <v>90</v>
      </c>
      <c r="C574" s="7" t="s">
        <v>156</v>
      </c>
      <c r="D574" t="s">
        <v>92</v>
      </c>
      <c r="E574" t="s">
        <v>50</v>
      </c>
      <c r="F574" t="s">
        <v>95</v>
      </c>
      <c r="G574" t="s">
        <v>94</v>
      </c>
      <c r="H574">
        <v>200.01</v>
      </c>
      <c r="I574">
        <v>500</v>
      </c>
      <c r="J574">
        <f>Cálculo!$G$41</f>
        <v>9.0565999999999995</v>
      </c>
    </row>
    <row r="575" spans="1:10">
      <c r="A575" t="s">
        <v>89</v>
      </c>
      <c r="B575" t="s">
        <v>90</v>
      </c>
      <c r="C575" s="7" t="s">
        <v>156</v>
      </c>
      <c r="D575" t="s">
        <v>92</v>
      </c>
      <c r="E575" t="s">
        <v>50</v>
      </c>
      <c r="F575" t="s">
        <v>95</v>
      </c>
      <c r="G575" t="s">
        <v>94</v>
      </c>
      <c r="H575">
        <v>500.01</v>
      </c>
      <c r="I575">
        <v>2000</v>
      </c>
      <c r="J575">
        <f>Cálculo!$G$42</f>
        <v>8.7997999999999994</v>
      </c>
    </row>
    <row r="576" spans="1:10">
      <c r="A576" t="s">
        <v>89</v>
      </c>
      <c r="B576" t="s">
        <v>90</v>
      </c>
      <c r="C576" s="7" t="s">
        <v>156</v>
      </c>
      <c r="D576" t="s">
        <v>92</v>
      </c>
      <c r="E576" t="s">
        <v>50</v>
      </c>
      <c r="F576" t="s">
        <v>95</v>
      </c>
      <c r="G576" t="s">
        <v>94</v>
      </c>
      <c r="H576">
        <v>2000.01</v>
      </c>
      <c r="I576">
        <v>20000</v>
      </c>
      <c r="J576">
        <f>Cálculo!$G$43</f>
        <v>8.5432000000000006</v>
      </c>
    </row>
    <row r="577" spans="1:10">
      <c r="A577" t="s">
        <v>89</v>
      </c>
      <c r="B577" t="s">
        <v>90</v>
      </c>
      <c r="C577" s="7" t="s">
        <v>156</v>
      </c>
      <c r="D577" t="s">
        <v>92</v>
      </c>
      <c r="E577" t="s">
        <v>50</v>
      </c>
      <c r="F577" t="s">
        <v>95</v>
      </c>
      <c r="G577" t="s">
        <v>94</v>
      </c>
      <c r="H577">
        <v>20000.009999999998</v>
      </c>
      <c r="I577">
        <v>50000</v>
      </c>
      <c r="J577">
        <f>Cálculo!$G$44</f>
        <v>8.2860999999999994</v>
      </c>
    </row>
    <row r="578" spans="1:10">
      <c r="A578" t="s">
        <v>89</v>
      </c>
      <c r="B578" t="s">
        <v>90</v>
      </c>
      <c r="C578" s="7" t="s">
        <v>156</v>
      </c>
      <c r="D578" t="s">
        <v>92</v>
      </c>
      <c r="E578" t="s">
        <v>50</v>
      </c>
      <c r="F578" t="s">
        <v>95</v>
      </c>
      <c r="G578" t="s">
        <v>94</v>
      </c>
      <c r="H578">
        <v>50000.01</v>
      </c>
      <c r="J578">
        <f>Cálculo!$G$45</f>
        <v>8.0290999999999997</v>
      </c>
    </row>
    <row r="579" spans="1:10">
      <c r="A579" t="s">
        <v>89</v>
      </c>
      <c r="B579" t="s">
        <v>90</v>
      </c>
      <c r="C579" s="7" t="s">
        <v>156</v>
      </c>
      <c r="D579" t="s">
        <v>92</v>
      </c>
      <c r="E579" t="s">
        <v>50</v>
      </c>
      <c r="F579" t="s">
        <v>96</v>
      </c>
      <c r="G579" t="s">
        <v>94</v>
      </c>
      <c r="H579">
        <v>0</v>
      </c>
      <c r="I579">
        <v>200</v>
      </c>
      <c r="J579">
        <f>Cálculo!$G$48</f>
        <v>5.5377999999999998</v>
      </c>
    </row>
    <row r="580" spans="1:10">
      <c r="A580" t="s">
        <v>89</v>
      </c>
      <c r="B580" t="s">
        <v>90</v>
      </c>
      <c r="C580" s="7" t="s">
        <v>156</v>
      </c>
      <c r="D580" t="s">
        <v>92</v>
      </c>
      <c r="E580" t="s">
        <v>50</v>
      </c>
      <c r="F580" t="s">
        <v>96</v>
      </c>
      <c r="G580" t="s">
        <v>94</v>
      </c>
      <c r="H580">
        <v>200.01</v>
      </c>
      <c r="I580">
        <v>2000</v>
      </c>
      <c r="J580">
        <f>Cálculo!$G$49</f>
        <v>5.3860999999999999</v>
      </c>
    </row>
    <row r="581" spans="1:10">
      <c r="A581" t="s">
        <v>89</v>
      </c>
      <c r="B581" t="s">
        <v>90</v>
      </c>
      <c r="C581" s="7" t="s">
        <v>156</v>
      </c>
      <c r="D581" t="s">
        <v>92</v>
      </c>
      <c r="E581" t="s">
        <v>50</v>
      </c>
      <c r="F581" t="s">
        <v>96</v>
      </c>
      <c r="G581" t="s">
        <v>94</v>
      </c>
      <c r="H581">
        <v>2000.01</v>
      </c>
      <c r="I581">
        <v>10000</v>
      </c>
      <c r="J581">
        <f>Cálculo!$G$50</f>
        <v>5.2949000000000002</v>
      </c>
    </row>
    <row r="582" spans="1:10">
      <c r="A582" t="s">
        <v>89</v>
      </c>
      <c r="B582" t="s">
        <v>90</v>
      </c>
      <c r="C582" s="7" t="s">
        <v>156</v>
      </c>
      <c r="D582" t="s">
        <v>92</v>
      </c>
      <c r="E582" t="s">
        <v>50</v>
      </c>
      <c r="F582" t="s">
        <v>96</v>
      </c>
      <c r="G582" t="s">
        <v>94</v>
      </c>
      <c r="H582">
        <v>10000.01</v>
      </c>
      <c r="I582">
        <v>50000</v>
      </c>
      <c r="J582">
        <f>Cálculo!$G$51</f>
        <v>4.7983000000000002</v>
      </c>
    </row>
    <row r="583" spans="1:10">
      <c r="A583" t="s">
        <v>89</v>
      </c>
      <c r="B583" t="s">
        <v>90</v>
      </c>
      <c r="C583" s="7" t="s">
        <v>156</v>
      </c>
      <c r="D583" t="s">
        <v>92</v>
      </c>
      <c r="E583" t="s">
        <v>50</v>
      </c>
      <c r="F583" t="s">
        <v>96</v>
      </c>
      <c r="G583" t="s">
        <v>94</v>
      </c>
      <c r="H583">
        <v>50000.01</v>
      </c>
      <c r="I583">
        <v>100000</v>
      </c>
      <c r="J583">
        <f>Cálculo!$G$52</f>
        <v>4.5003000000000002</v>
      </c>
    </row>
    <row r="584" spans="1:10">
      <c r="A584" t="s">
        <v>89</v>
      </c>
      <c r="B584" t="s">
        <v>90</v>
      </c>
      <c r="C584" s="7" t="s">
        <v>156</v>
      </c>
      <c r="D584" t="s">
        <v>92</v>
      </c>
      <c r="E584" t="s">
        <v>50</v>
      </c>
      <c r="F584" t="s">
        <v>96</v>
      </c>
      <c r="G584" t="s">
        <v>94</v>
      </c>
      <c r="H584">
        <v>100000.01</v>
      </c>
      <c r="I584">
        <v>300000</v>
      </c>
      <c r="J584">
        <f>Cálculo!$G$53</f>
        <v>4.1826999999999996</v>
      </c>
    </row>
    <row r="585" spans="1:10">
      <c r="A585" t="s">
        <v>89</v>
      </c>
      <c r="B585" t="s">
        <v>90</v>
      </c>
      <c r="C585" s="7" t="s">
        <v>156</v>
      </c>
      <c r="D585" t="s">
        <v>92</v>
      </c>
      <c r="E585" t="s">
        <v>50</v>
      </c>
      <c r="F585" t="s">
        <v>96</v>
      </c>
      <c r="G585" t="s">
        <v>94</v>
      </c>
      <c r="H585">
        <v>300000.01</v>
      </c>
      <c r="I585">
        <v>600000</v>
      </c>
      <c r="J585">
        <f>Cálculo!$G$54</f>
        <v>3.8064</v>
      </c>
    </row>
    <row r="586" spans="1:10">
      <c r="A586" t="s">
        <v>89</v>
      </c>
      <c r="B586" t="s">
        <v>90</v>
      </c>
      <c r="C586" s="7" t="s">
        <v>156</v>
      </c>
      <c r="D586" t="s">
        <v>92</v>
      </c>
      <c r="E586" t="s">
        <v>50</v>
      </c>
      <c r="F586" t="s">
        <v>96</v>
      </c>
      <c r="G586" t="s">
        <v>94</v>
      </c>
      <c r="H586">
        <v>600000.01</v>
      </c>
      <c r="I586">
        <v>1500000</v>
      </c>
      <c r="J586">
        <f>Cálculo!$G$55</f>
        <v>3.7966000000000002</v>
      </c>
    </row>
    <row r="587" spans="1:10">
      <c r="A587" t="s">
        <v>89</v>
      </c>
      <c r="B587" t="s">
        <v>90</v>
      </c>
      <c r="C587" s="7" t="s">
        <v>156</v>
      </c>
      <c r="D587" t="s">
        <v>92</v>
      </c>
      <c r="E587" t="s">
        <v>50</v>
      </c>
      <c r="F587" t="s">
        <v>96</v>
      </c>
      <c r="G587" t="s">
        <v>94</v>
      </c>
      <c r="H587">
        <v>1500000.01</v>
      </c>
      <c r="I587">
        <v>3000000</v>
      </c>
      <c r="J587">
        <f>Cálculo!$G$56</f>
        <v>3.7690999999999999</v>
      </c>
    </row>
    <row r="588" spans="1:10">
      <c r="A588" t="s">
        <v>89</v>
      </c>
      <c r="B588" t="s">
        <v>90</v>
      </c>
      <c r="C588" s="7" t="s">
        <v>156</v>
      </c>
      <c r="D588" t="s">
        <v>92</v>
      </c>
      <c r="E588" t="s">
        <v>50</v>
      </c>
      <c r="F588" t="s">
        <v>96</v>
      </c>
      <c r="G588" t="s">
        <v>94</v>
      </c>
      <c r="H588">
        <v>3000000.01</v>
      </c>
      <c r="J588">
        <f>Cálculo!$G$57</f>
        <v>3.6758999999999999</v>
      </c>
    </row>
    <row r="589" spans="1:10">
      <c r="A589" t="s">
        <v>89</v>
      </c>
      <c r="B589" t="s">
        <v>90</v>
      </c>
      <c r="C589" s="7" t="s">
        <v>156</v>
      </c>
      <c r="D589" t="s">
        <v>92</v>
      </c>
      <c r="E589" t="s">
        <v>50</v>
      </c>
      <c r="F589" t="s">
        <v>97</v>
      </c>
      <c r="G589" t="s">
        <v>98</v>
      </c>
      <c r="J589">
        <f>Cálculo!$G$60</f>
        <v>3.5691999999999999</v>
      </c>
    </row>
    <row r="590" spans="1:10">
      <c r="A590" t="s">
        <v>89</v>
      </c>
      <c r="B590" t="s">
        <v>90</v>
      </c>
      <c r="C590" s="7" t="s">
        <v>157</v>
      </c>
      <c r="D590" t="s">
        <v>92</v>
      </c>
      <c r="E590" t="s">
        <v>50</v>
      </c>
      <c r="F590" t="s">
        <v>93</v>
      </c>
      <c r="G590" t="s">
        <v>94</v>
      </c>
      <c r="H590">
        <v>0</v>
      </c>
      <c r="I590">
        <v>7</v>
      </c>
      <c r="J590">
        <f>Cálculo!$G$34</f>
        <v>9.5297000000000001</v>
      </c>
    </row>
    <row r="591" spans="1:10">
      <c r="A591" t="s">
        <v>89</v>
      </c>
      <c r="B591" t="s">
        <v>90</v>
      </c>
      <c r="C591" s="7" t="s">
        <v>157</v>
      </c>
      <c r="D591" t="s">
        <v>92</v>
      </c>
      <c r="E591" t="s">
        <v>50</v>
      </c>
      <c r="F591" t="s">
        <v>93</v>
      </c>
      <c r="G591" t="s">
        <v>94</v>
      </c>
      <c r="H591">
        <v>7.01</v>
      </c>
      <c r="I591">
        <v>23</v>
      </c>
      <c r="J591">
        <f>Cálculo!$G$35</f>
        <v>12.308999999999999</v>
      </c>
    </row>
    <row r="592" spans="1:10">
      <c r="A592" t="s">
        <v>89</v>
      </c>
      <c r="B592" t="s">
        <v>90</v>
      </c>
      <c r="C592" s="7" t="s">
        <v>157</v>
      </c>
      <c r="D592" t="s">
        <v>92</v>
      </c>
      <c r="E592" t="s">
        <v>50</v>
      </c>
      <c r="F592" t="s">
        <v>93</v>
      </c>
      <c r="G592" t="s">
        <v>94</v>
      </c>
      <c r="H592">
        <v>23.01</v>
      </c>
      <c r="I592">
        <v>83</v>
      </c>
      <c r="J592">
        <f>Cálculo!$G$36</f>
        <v>14.8233</v>
      </c>
    </row>
    <row r="593" spans="1:10">
      <c r="A593" t="s">
        <v>89</v>
      </c>
      <c r="B593" t="s">
        <v>90</v>
      </c>
      <c r="C593" s="7" t="s">
        <v>157</v>
      </c>
      <c r="D593" t="s">
        <v>92</v>
      </c>
      <c r="E593" t="s">
        <v>50</v>
      </c>
      <c r="F593" t="s">
        <v>93</v>
      </c>
      <c r="G593" t="s">
        <v>94</v>
      </c>
      <c r="H593">
        <v>83.01</v>
      </c>
      <c r="J593">
        <f>Cálculo!$G$37</f>
        <v>15.6203</v>
      </c>
    </row>
    <row r="594" spans="1:10">
      <c r="A594" t="s">
        <v>89</v>
      </c>
      <c r="B594" t="s">
        <v>90</v>
      </c>
      <c r="C594" s="7" t="s">
        <v>157</v>
      </c>
      <c r="D594" t="s">
        <v>92</v>
      </c>
      <c r="E594" t="s">
        <v>50</v>
      </c>
      <c r="F594" t="s">
        <v>95</v>
      </c>
      <c r="G594" t="s">
        <v>94</v>
      </c>
      <c r="H594">
        <v>0</v>
      </c>
      <c r="I594">
        <v>200</v>
      </c>
      <c r="J594">
        <f>Cálculo!$G$40</f>
        <v>9.3140000000000001</v>
      </c>
    </row>
    <row r="595" spans="1:10">
      <c r="A595" t="s">
        <v>89</v>
      </c>
      <c r="B595" t="s">
        <v>90</v>
      </c>
      <c r="C595" s="7" t="s">
        <v>157</v>
      </c>
      <c r="D595" t="s">
        <v>92</v>
      </c>
      <c r="E595" t="s">
        <v>50</v>
      </c>
      <c r="F595" t="s">
        <v>95</v>
      </c>
      <c r="G595" t="s">
        <v>94</v>
      </c>
      <c r="H595">
        <v>200.01</v>
      </c>
      <c r="I595">
        <v>500</v>
      </c>
      <c r="J595">
        <f>Cálculo!$G$41</f>
        <v>9.0565999999999995</v>
      </c>
    </row>
    <row r="596" spans="1:10">
      <c r="A596" t="s">
        <v>89</v>
      </c>
      <c r="B596" t="s">
        <v>90</v>
      </c>
      <c r="C596" s="7" t="s">
        <v>157</v>
      </c>
      <c r="D596" t="s">
        <v>92</v>
      </c>
      <c r="E596" t="s">
        <v>50</v>
      </c>
      <c r="F596" t="s">
        <v>95</v>
      </c>
      <c r="G596" t="s">
        <v>94</v>
      </c>
      <c r="H596">
        <v>500.01</v>
      </c>
      <c r="I596">
        <v>2000</v>
      </c>
      <c r="J596">
        <f>Cálculo!$G$42</f>
        <v>8.7997999999999994</v>
      </c>
    </row>
    <row r="597" spans="1:10">
      <c r="A597" t="s">
        <v>89</v>
      </c>
      <c r="B597" t="s">
        <v>90</v>
      </c>
      <c r="C597" s="7" t="s">
        <v>157</v>
      </c>
      <c r="D597" t="s">
        <v>92</v>
      </c>
      <c r="E597" t="s">
        <v>50</v>
      </c>
      <c r="F597" t="s">
        <v>95</v>
      </c>
      <c r="G597" t="s">
        <v>94</v>
      </c>
      <c r="H597">
        <v>2000.01</v>
      </c>
      <c r="I597">
        <v>20000</v>
      </c>
      <c r="J597">
        <f>Cálculo!$G$43</f>
        <v>8.5432000000000006</v>
      </c>
    </row>
    <row r="598" spans="1:10">
      <c r="A598" t="s">
        <v>89</v>
      </c>
      <c r="B598" t="s">
        <v>90</v>
      </c>
      <c r="C598" s="7" t="s">
        <v>157</v>
      </c>
      <c r="D598" t="s">
        <v>92</v>
      </c>
      <c r="E598" t="s">
        <v>50</v>
      </c>
      <c r="F598" t="s">
        <v>95</v>
      </c>
      <c r="G598" t="s">
        <v>94</v>
      </c>
      <c r="H598">
        <v>20000.009999999998</v>
      </c>
      <c r="I598">
        <v>50000</v>
      </c>
      <c r="J598">
        <f>Cálculo!$G$44</f>
        <v>8.2860999999999994</v>
      </c>
    </row>
    <row r="599" spans="1:10">
      <c r="A599" t="s">
        <v>89</v>
      </c>
      <c r="B599" t="s">
        <v>90</v>
      </c>
      <c r="C599" s="7" t="s">
        <v>157</v>
      </c>
      <c r="D599" t="s">
        <v>92</v>
      </c>
      <c r="E599" t="s">
        <v>50</v>
      </c>
      <c r="F599" t="s">
        <v>95</v>
      </c>
      <c r="G599" t="s">
        <v>94</v>
      </c>
      <c r="H599">
        <v>50000.01</v>
      </c>
      <c r="J599">
        <f>Cálculo!$G$45</f>
        <v>8.0290999999999997</v>
      </c>
    </row>
    <row r="600" spans="1:10">
      <c r="A600" t="s">
        <v>89</v>
      </c>
      <c r="B600" t="s">
        <v>90</v>
      </c>
      <c r="C600" s="7" t="s">
        <v>157</v>
      </c>
      <c r="D600" t="s">
        <v>92</v>
      </c>
      <c r="E600" t="s">
        <v>50</v>
      </c>
      <c r="F600" t="s">
        <v>96</v>
      </c>
      <c r="G600" t="s">
        <v>94</v>
      </c>
      <c r="H600">
        <v>0</v>
      </c>
      <c r="I600">
        <v>200</v>
      </c>
      <c r="J600">
        <f>Cálculo!$G$48</f>
        <v>5.5377999999999998</v>
      </c>
    </row>
    <row r="601" spans="1:10">
      <c r="A601" t="s">
        <v>89</v>
      </c>
      <c r="B601" t="s">
        <v>90</v>
      </c>
      <c r="C601" s="7" t="s">
        <v>157</v>
      </c>
      <c r="D601" t="s">
        <v>92</v>
      </c>
      <c r="E601" t="s">
        <v>50</v>
      </c>
      <c r="F601" t="s">
        <v>96</v>
      </c>
      <c r="G601" t="s">
        <v>94</v>
      </c>
      <c r="H601">
        <v>200.01</v>
      </c>
      <c r="I601">
        <v>2000</v>
      </c>
      <c r="J601">
        <f>Cálculo!$G$49</f>
        <v>5.3860999999999999</v>
      </c>
    </row>
    <row r="602" spans="1:10">
      <c r="A602" t="s">
        <v>89</v>
      </c>
      <c r="B602" t="s">
        <v>90</v>
      </c>
      <c r="C602" s="7" t="s">
        <v>157</v>
      </c>
      <c r="D602" t="s">
        <v>92</v>
      </c>
      <c r="E602" t="s">
        <v>50</v>
      </c>
      <c r="F602" t="s">
        <v>96</v>
      </c>
      <c r="G602" t="s">
        <v>94</v>
      </c>
      <c r="H602">
        <v>2000.01</v>
      </c>
      <c r="I602">
        <v>10000</v>
      </c>
      <c r="J602">
        <f>Cálculo!$G$50</f>
        <v>5.2949000000000002</v>
      </c>
    </row>
    <row r="603" spans="1:10">
      <c r="A603" t="s">
        <v>89</v>
      </c>
      <c r="B603" t="s">
        <v>90</v>
      </c>
      <c r="C603" s="7" t="s">
        <v>157</v>
      </c>
      <c r="D603" t="s">
        <v>92</v>
      </c>
      <c r="E603" t="s">
        <v>50</v>
      </c>
      <c r="F603" t="s">
        <v>96</v>
      </c>
      <c r="G603" t="s">
        <v>94</v>
      </c>
      <c r="H603">
        <v>10000.01</v>
      </c>
      <c r="I603">
        <v>50000</v>
      </c>
      <c r="J603">
        <f>Cálculo!$G$51</f>
        <v>4.7983000000000002</v>
      </c>
    </row>
    <row r="604" spans="1:10">
      <c r="A604" t="s">
        <v>89</v>
      </c>
      <c r="B604" t="s">
        <v>90</v>
      </c>
      <c r="C604" s="7" t="s">
        <v>157</v>
      </c>
      <c r="D604" t="s">
        <v>92</v>
      </c>
      <c r="E604" t="s">
        <v>50</v>
      </c>
      <c r="F604" t="s">
        <v>96</v>
      </c>
      <c r="G604" t="s">
        <v>94</v>
      </c>
      <c r="H604">
        <v>50000.01</v>
      </c>
      <c r="I604">
        <v>100000</v>
      </c>
      <c r="J604">
        <f>Cálculo!$G$52</f>
        <v>4.5003000000000002</v>
      </c>
    </row>
    <row r="605" spans="1:10">
      <c r="A605" t="s">
        <v>89</v>
      </c>
      <c r="B605" t="s">
        <v>90</v>
      </c>
      <c r="C605" s="7" t="s">
        <v>157</v>
      </c>
      <c r="D605" t="s">
        <v>92</v>
      </c>
      <c r="E605" t="s">
        <v>50</v>
      </c>
      <c r="F605" t="s">
        <v>96</v>
      </c>
      <c r="G605" t="s">
        <v>94</v>
      </c>
      <c r="H605">
        <v>100000.01</v>
      </c>
      <c r="I605">
        <v>300000</v>
      </c>
      <c r="J605">
        <f>Cálculo!$G$53</f>
        <v>4.1826999999999996</v>
      </c>
    </row>
    <row r="606" spans="1:10">
      <c r="A606" t="s">
        <v>89</v>
      </c>
      <c r="B606" t="s">
        <v>90</v>
      </c>
      <c r="C606" s="7" t="s">
        <v>157</v>
      </c>
      <c r="D606" t="s">
        <v>92</v>
      </c>
      <c r="E606" t="s">
        <v>50</v>
      </c>
      <c r="F606" t="s">
        <v>96</v>
      </c>
      <c r="G606" t="s">
        <v>94</v>
      </c>
      <c r="H606">
        <v>300000.01</v>
      </c>
      <c r="I606">
        <v>600000</v>
      </c>
      <c r="J606">
        <f>Cálculo!$G$54</f>
        <v>3.8064</v>
      </c>
    </row>
    <row r="607" spans="1:10">
      <c r="A607" t="s">
        <v>89</v>
      </c>
      <c r="B607" t="s">
        <v>90</v>
      </c>
      <c r="C607" s="7" t="s">
        <v>157</v>
      </c>
      <c r="D607" t="s">
        <v>92</v>
      </c>
      <c r="E607" t="s">
        <v>50</v>
      </c>
      <c r="F607" t="s">
        <v>96</v>
      </c>
      <c r="G607" t="s">
        <v>94</v>
      </c>
      <c r="H607">
        <v>600000.01</v>
      </c>
      <c r="I607">
        <v>1500000</v>
      </c>
      <c r="J607">
        <f>Cálculo!$G$55</f>
        <v>3.7966000000000002</v>
      </c>
    </row>
    <row r="608" spans="1:10">
      <c r="A608" t="s">
        <v>89</v>
      </c>
      <c r="B608" t="s">
        <v>90</v>
      </c>
      <c r="C608" s="7" t="s">
        <v>157</v>
      </c>
      <c r="D608" t="s">
        <v>92</v>
      </c>
      <c r="E608" t="s">
        <v>50</v>
      </c>
      <c r="F608" t="s">
        <v>96</v>
      </c>
      <c r="G608" t="s">
        <v>94</v>
      </c>
      <c r="H608">
        <v>1500000.01</v>
      </c>
      <c r="I608">
        <v>3000000</v>
      </c>
      <c r="J608">
        <f>Cálculo!$G$56</f>
        <v>3.7690999999999999</v>
      </c>
    </row>
    <row r="609" spans="1:10">
      <c r="A609" t="s">
        <v>89</v>
      </c>
      <c r="B609" t="s">
        <v>90</v>
      </c>
      <c r="C609" s="7" t="s">
        <v>157</v>
      </c>
      <c r="D609" t="s">
        <v>92</v>
      </c>
      <c r="E609" t="s">
        <v>50</v>
      </c>
      <c r="F609" t="s">
        <v>96</v>
      </c>
      <c r="G609" t="s">
        <v>94</v>
      </c>
      <c r="H609">
        <v>3000000.01</v>
      </c>
      <c r="J609">
        <f>Cálculo!$G$57</f>
        <v>3.6758999999999999</v>
      </c>
    </row>
    <row r="610" spans="1:10">
      <c r="A610" t="s">
        <v>89</v>
      </c>
      <c r="B610" t="s">
        <v>90</v>
      </c>
      <c r="C610" s="7" t="s">
        <v>157</v>
      </c>
      <c r="D610" t="s">
        <v>92</v>
      </c>
      <c r="E610" t="s">
        <v>50</v>
      </c>
      <c r="F610" t="s">
        <v>97</v>
      </c>
      <c r="G610" t="s">
        <v>98</v>
      </c>
      <c r="J610">
        <f>Cálculo!$G$60</f>
        <v>3.5691999999999999</v>
      </c>
    </row>
    <row r="611" spans="1:10">
      <c r="A611" t="s">
        <v>89</v>
      </c>
      <c r="B611" t="s">
        <v>90</v>
      </c>
      <c r="C611" s="7" t="s">
        <v>158</v>
      </c>
      <c r="D611" t="s">
        <v>92</v>
      </c>
      <c r="E611" t="s">
        <v>50</v>
      </c>
      <c r="F611" t="s">
        <v>93</v>
      </c>
      <c r="G611" t="s">
        <v>94</v>
      </c>
      <c r="H611">
        <v>0</v>
      </c>
      <c r="I611">
        <v>7</v>
      </c>
      <c r="J611">
        <f>Cálculo!$G$34</f>
        <v>9.5297000000000001</v>
      </c>
    </row>
    <row r="612" spans="1:10">
      <c r="A612" t="s">
        <v>89</v>
      </c>
      <c r="B612" t="s">
        <v>90</v>
      </c>
      <c r="C612" s="7" t="s">
        <v>158</v>
      </c>
      <c r="D612" t="s">
        <v>92</v>
      </c>
      <c r="E612" t="s">
        <v>50</v>
      </c>
      <c r="F612" t="s">
        <v>93</v>
      </c>
      <c r="G612" t="s">
        <v>94</v>
      </c>
      <c r="H612">
        <v>7.01</v>
      </c>
      <c r="I612">
        <v>23</v>
      </c>
      <c r="J612">
        <f>Cálculo!$G$35</f>
        <v>12.308999999999999</v>
      </c>
    </row>
    <row r="613" spans="1:10">
      <c r="A613" t="s">
        <v>89</v>
      </c>
      <c r="B613" t="s">
        <v>90</v>
      </c>
      <c r="C613" s="7" t="s">
        <v>158</v>
      </c>
      <c r="D613" t="s">
        <v>92</v>
      </c>
      <c r="E613" t="s">
        <v>50</v>
      </c>
      <c r="F613" t="s">
        <v>93</v>
      </c>
      <c r="G613" t="s">
        <v>94</v>
      </c>
      <c r="H613">
        <v>23.01</v>
      </c>
      <c r="I613">
        <v>83</v>
      </c>
      <c r="J613">
        <f>Cálculo!$G$36</f>
        <v>14.8233</v>
      </c>
    </row>
    <row r="614" spans="1:10">
      <c r="A614" t="s">
        <v>89</v>
      </c>
      <c r="B614" t="s">
        <v>90</v>
      </c>
      <c r="C614" s="7" t="s">
        <v>158</v>
      </c>
      <c r="D614" t="s">
        <v>92</v>
      </c>
      <c r="E614" t="s">
        <v>50</v>
      </c>
      <c r="F614" t="s">
        <v>93</v>
      </c>
      <c r="G614" t="s">
        <v>94</v>
      </c>
      <c r="H614">
        <v>83.01</v>
      </c>
      <c r="J614">
        <f>Cálculo!$G$37</f>
        <v>15.6203</v>
      </c>
    </row>
    <row r="615" spans="1:10">
      <c r="A615" t="s">
        <v>89</v>
      </c>
      <c r="B615" t="s">
        <v>90</v>
      </c>
      <c r="C615" s="7" t="s">
        <v>158</v>
      </c>
      <c r="D615" t="s">
        <v>92</v>
      </c>
      <c r="E615" t="s">
        <v>50</v>
      </c>
      <c r="F615" t="s">
        <v>95</v>
      </c>
      <c r="G615" t="s">
        <v>94</v>
      </c>
      <c r="H615">
        <v>0</v>
      </c>
      <c r="I615">
        <v>200</v>
      </c>
      <c r="J615">
        <f>Cálculo!$G$40</f>
        <v>9.3140000000000001</v>
      </c>
    </row>
    <row r="616" spans="1:10">
      <c r="A616" t="s">
        <v>89</v>
      </c>
      <c r="B616" t="s">
        <v>90</v>
      </c>
      <c r="C616" s="7" t="s">
        <v>158</v>
      </c>
      <c r="D616" t="s">
        <v>92</v>
      </c>
      <c r="E616" t="s">
        <v>50</v>
      </c>
      <c r="F616" t="s">
        <v>95</v>
      </c>
      <c r="G616" t="s">
        <v>94</v>
      </c>
      <c r="H616">
        <v>200.01</v>
      </c>
      <c r="I616">
        <v>500</v>
      </c>
      <c r="J616">
        <f>Cálculo!$G$41</f>
        <v>9.0565999999999995</v>
      </c>
    </row>
    <row r="617" spans="1:10">
      <c r="A617" t="s">
        <v>89</v>
      </c>
      <c r="B617" t="s">
        <v>90</v>
      </c>
      <c r="C617" s="7" t="s">
        <v>158</v>
      </c>
      <c r="D617" t="s">
        <v>92</v>
      </c>
      <c r="E617" t="s">
        <v>50</v>
      </c>
      <c r="F617" t="s">
        <v>95</v>
      </c>
      <c r="G617" t="s">
        <v>94</v>
      </c>
      <c r="H617">
        <v>500.01</v>
      </c>
      <c r="I617">
        <v>2000</v>
      </c>
      <c r="J617">
        <f>Cálculo!$G$42</f>
        <v>8.7997999999999994</v>
      </c>
    </row>
    <row r="618" spans="1:10">
      <c r="A618" t="s">
        <v>89</v>
      </c>
      <c r="B618" t="s">
        <v>90</v>
      </c>
      <c r="C618" s="7" t="s">
        <v>158</v>
      </c>
      <c r="D618" t="s">
        <v>92</v>
      </c>
      <c r="E618" t="s">
        <v>50</v>
      </c>
      <c r="F618" t="s">
        <v>95</v>
      </c>
      <c r="G618" t="s">
        <v>94</v>
      </c>
      <c r="H618">
        <v>2000.01</v>
      </c>
      <c r="I618">
        <v>20000</v>
      </c>
      <c r="J618">
        <f>Cálculo!$G$43</f>
        <v>8.5432000000000006</v>
      </c>
    </row>
    <row r="619" spans="1:10">
      <c r="A619" t="s">
        <v>89</v>
      </c>
      <c r="B619" t="s">
        <v>90</v>
      </c>
      <c r="C619" s="7" t="s">
        <v>158</v>
      </c>
      <c r="D619" t="s">
        <v>92</v>
      </c>
      <c r="E619" t="s">
        <v>50</v>
      </c>
      <c r="F619" t="s">
        <v>95</v>
      </c>
      <c r="G619" t="s">
        <v>94</v>
      </c>
      <c r="H619">
        <v>20000.009999999998</v>
      </c>
      <c r="I619">
        <v>50000</v>
      </c>
      <c r="J619">
        <f>Cálculo!$G$44</f>
        <v>8.2860999999999994</v>
      </c>
    </row>
    <row r="620" spans="1:10">
      <c r="A620" t="s">
        <v>89</v>
      </c>
      <c r="B620" t="s">
        <v>90</v>
      </c>
      <c r="C620" s="7" t="s">
        <v>158</v>
      </c>
      <c r="D620" t="s">
        <v>92</v>
      </c>
      <c r="E620" t="s">
        <v>50</v>
      </c>
      <c r="F620" t="s">
        <v>95</v>
      </c>
      <c r="G620" t="s">
        <v>94</v>
      </c>
      <c r="H620">
        <v>50000.01</v>
      </c>
      <c r="J620">
        <f>Cálculo!$G$45</f>
        <v>8.0290999999999997</v>
      </c>
    </row>
    <row r="621" spans="1:10">
      <c r="A621" t="s">
        <v>89</v>
      </c>
      <c r="B621" t="s">
        <v>90</v>
      </c>
      <c r="C621" s="7" t="s">
        <v>158</v>
      </c>
      <c r="D621" t="s">
        <v>92</v>
      </c>
      <c r="E621" t="s">
        <v>50</v>
      </c>
      <c r="F621" t="s">
        <v>96</v>
      </c>
      <c r="G621" t="s">
        <v>94</v>
      </c>
      <c r="H621">
        <v>0</v>
      </c>
      <c r="I621">
        <v>200</v>
      </c>
      <c r="J621">
        <f>Cálculo!$G$48</f>
        <v>5.5377999999999998</v>
      </c>
    </row>
    <row r="622" spans="1:10">
      <c r="A622" t="s">
        <v>89</v>
      </c>
      <c r="B622" t="s">
        <v>90</v>
      </c>
      <c r="C622" s="7" t="s">
        <v>158</v>
      </c>
      <c r="D622" t="s">
        <v>92</v>
      </c>
      <c r="E622" t="s">
        <v>50</v>
      </c>
      <c r="F622" t="s">
        <v>96</v>
      </c>
      <c r="G622" t="s">
        <v>94</v>
      </c>
      <c r="H622">
        <v>200.01</v>
      </c>
      <c r="I622">
        <v>2000</v>
      </c>
      <c r="J622">
        <f>Cálculo!$G$49</f>
        <v>5.3860999999999999</v>
      </c>
    </row>
    <row r="623" spans="1:10">
      <c r="A623" t="s">
        <v>89</v>
      </c>
      <c r="B623" t="s">
        <v>90</v>
      </c>
      <c r="C623" s="7" t="s">
        <v>158</v>
      </c>
      <c r="D623" t="s">
        <v>92</v>
      </c>
      <c r="E623" t="s">
        <v>50</v>
      </c>
      <c r="F623" t="s">
        <v>96</v>
      </c>
      <c r="G623" t="s">
        <v>94</v>
      </c>
      <c r="H623">
        <v>2000.01</v>
      </c>
      <c r="I623">
        <v>10000</v>
      </c>
      <c r="J623">
        <f>Cálculo!$G$50</f>
        <v>5.2949000000000002</v>
      </c>
    </row>
    <row r="624" spans="1:10">
      <c r="A624" t="s">
        <v>89</v>
      </c>
      <c r="B624" t="s">
        <v>90</v>
      </c>
      <c r="C624" s="7" t="s">
        <v>158</v>
      </c>
      <c r="D624" t="s">
        <v>92</v>
      </c>
      <c r="E624" t="s">
        <v>50</v>
      </c>
      <c r="F624" t="s">
        <v>96</v>
      </c>
      <c r="G624" t="s">
        <v>94</v>
      </c>
      <c r="H624">
        <v>10000.01</v>
      </c>
      <c r="I624">
        <v>50000</v>
      </c>
      <c r="J624">
        <f>Cálculo!$G$51</f>
        <v>4.7983000000000002</v>
      </c>
    </row>
    <row r="625" spans="1:10">
      <c r="A625" t="s">
        <v>89</v>
      </c>
      <c r="B625" t="s">
        <v>90</v>
      </c>
      <c r="C625" s="7" t="s">
        <v>158</v>
      </c>
      <c r="D625" t="s">
        <v>92</v>
      </c>
      <c r="E625" t="s">
        <v>50</v>
      </c>
      <c r="F625" t="s">
        <v>96</v>
      </c>
      <c r="G625" t="s">
        <v>94</v>
      </c>
      <c r="H625">
        <v>50000.01</v>
      </c>
      <c r="I625">
        <v>100000</v>
      </c>
      <c r="J625">
        <f>Cálculo!$G$52</f>
        <v>4.5003000000000002</v>
      </c>
    </row>
    <row r="626" spans="1:10">
      <c r="A626" t="s">
        <v>89</v>
      </c>
      <c r="B626" t="s">
        <v>90</v>
      </c>
      <c r="C626" s="7" t="s">
        <v>158</v>
      </c>
      <c r="D626" t="s">
        <v>92</v>
      </c>
      <c r="E626" t="s">
        <v>50</v>
      </c>
      <c r="F626" t="s">
        <v>96</v>
      </c>
      <c r="G626" t="s">
        <v>94</v>
      </c>
      <c r="H626">
        <v>100000.01</v>
      </c>
      <c r="I626">
        <v>300000</v>
      </c>
      <c r="J626">
        <f>Cálculo!$G$53</f>
        <v>4.1826999999999996</v>
      </c>
    </row>
    <row r="627" spans="1:10">
      <c r="A627" t="s">
        <v>89</v>
      </c>
      <c r="B627" t="s">
        <v>90</v>
      </c>
      <c r="C627" s="7" t="s">
        <v>158</v>
      </c>
      <c r="D627" t="s">
        <v>92</v>
      </c>
      <c r="E627" t="s">
        <v>50</v>
      </c>
      <c r="F627" t="s">
        <v>96</v>
      </c>
      <c r="G627" t="s">
        <v>94</v>
      </c>
      <c r="H627">
        <v>300000.01</v>
      </c>
      <c r="I627">
        <v>600000</v>
      </c>
      <c r="J627">
        <f>Cálculo!$G$54</f>
        <v>3.8064</v>
      </c>
    </row>
    <row r="628" spans="1:10">
      <c r="A628" t="s">
        <v>89</v>
      </c>
      <c r="B628" t="s">
        <v>90</v>
      </c>
      <c r="C628" s="7" t="s">
        <v>158</v>
      </c>
      <c r="D628" t="s">
        <v>92</v>
      </c>
      <c r="E628" t="s">
        <v>50</v>
      </c>
      <c r="F628" t="s">
        <v>96</v>
      </c>
      <c r="G628" t="s">
        <v>94</v>
      </c>
      <c r="H628">
        <v>600000.01</v>
      </c>
      <c r="I628">
        <v>1500000</v>
      </c>
      <c r="J628">
        <f>Cálculo!$G$55</f>
        <v>3.7966000000000002</v>
      </c>
    </row>
    <row r="629" spans="1:10">
      <c r="A629" t="s">
        <v>89</v>
      </c>
      <c r="B629" t="s">
        <v>90</v>
      </c>
      <c r="C629" s="7" t="s">
        <v>158</v>
      </c>
      <c r="D629" t="s">
        <v>92</v>
      </c>
      <c r="E629" t="s">
        <v>50</v>
      </c>
      <c r="F629" t="s">
        <v>96</v>
      </c>
      <c r="G629" t="s">
        <v>94</v>
      </c>
      <c r="H629">
        <v>1500000.01</v>
      </c>
      <c r="I629">
        <v>3000000</v>
      </c>
      <c r="J629">
        <f>Cálculo!$G$56</f>
        <v>3.7690999999999999</v>
      </c>
    </row>
    <row r="630" spans="1:10">
      <c r="A630" t="s">
        <v>89</v>
      </c>
      <c r="B630" t="s">
        <v>90</v>
      </c>
      <c r="C630" s="7" t="s">
        <v>158</v>
      </c>
      <c r="D630" t="s">
        <v>92</v>
      </c>
      <c r="E630" t="s">
        <v>50</v>
      </c>
      <c r="F630" t="s">
        <v>96</v>
      </c>
      <c r="G630" t="s">
        <v>94</v>
      </c>
      <c r="H630">
        <v>3000000.01</v>
      </c>
      <c r="J630">
        <f>Cálculo!$G$57</f>
        <v>3.6758999999999999</v>
      </c>
    </row>
    <row r="631" spans="1:10">
      <c r="A631" t="s">
        <v>89</v>
      </c>
      <c r="B631" t="s">
        <v>90</v>
      </c>
      <c r="C631" s="7" t="s">
        <v>158</v>
      </c>
      <c r="D631" t="s">
        <v>92</v>
      </c>
      <c r="E631" t="s">
        <v>50</v>
      </c>
      <c r="F631" t="s">
        <v>97</v>
      </c>
      <c r="G631" t="s">
        <v>98</v>
      </c>
      <c r="J631">
        <f>Cálculo!$G$60</f>
        <v>3.5691999999999999</v>
      </c>
    </row>
    <row r="632" spans="1:10">
      <c r="A632" t="s">
        <v>89</v>
      </c>
      <c r="B632" t="s">
        <v>90</v>
      </c>
      <c r="C632" s="7" t="s">
        <v>159</v>
      </c>
      <c r="D632" t="s">
        <v>92</v>
      </c>
      <c r="E632" t="s">
        <v>50</v>
      </c>
      <c r="F632" t="s">
        <v>93</v>
      </c>
      <c r="G632" t="s">
        <v>94</v>
      </c>
      <c r="H632">
        <v>0</v>
      </c>
      <c r="I632">
        <v>7</v>
      </c>
      <c r="J632">
        <f>Cálculo!$G$34</f>
        <v>9.5297000000000001</v>
      </c>
    </row>
    <row r="633" spans="1:10">
      <c r="A633" t="s">
        <v>89</v>
      </c>
      <c r="B633" t="s">
        <v>90</v>
      </c>
      <c r="C633" s="7" t="s">
        <v>159</v>
      </c>
      <c r="D633" t="s">
        <v>92</v>
      </c>
      <c r="E633" t="s">
        <v>50</v>
      </c>
      <c r="F633" t="s">
        <v>93</v>
      </c>
      <c r="G633" t="s">
        <v>94</v>
      </c>
      <c r="H633">
        <v>7.01</v>
      </c>
      <c r="I633">
        <v>23</v>
      </c>
      <c r="J633">
        <f>Cálculo!$G$35</f>
        <v>12.308999999999999</v>
      </c>
    </row>
    <row r="634" spans="1:10">
      <c r="A634" t="s">
        <v>89</v>
      </c>
      <c r="B634" t="s">
        <v>90</v>
      </c>
      <c r="C634" s="7" t="s">
        <v>159</v>
      </c>
      <c r="D634" t="s">
        <v>92</v>
      </c>
      <c r="E634" t="s">
        <v>50</v>
      </c>
      <c r="F634" t="s">
        <v>93</v>
      </c>
      <c r="G634" t="s">
        <v>94</v>
      </c>
      <c r="H634">
        <v>23.01</v>
      </c>
      <c r="I634">
        <v>83</v>
      </c>
      <c r="J634">
        <f>Cálculo!$G$36</f>
        <v>14.8233</v>
      </c>
    </row>
    <row r="635" spans="1:10">
      <c r="A635" t="s">
        <v>89</v>
      </c>
      <c r="B635" t="s">
        <v>90</v>
      </c>
      <c r="C635" s="7" t="s">
        <v>159</v>
      </c>
      <c r="D635" t="s">
        <v>92</v>
      </c>
      <c r="E635" t="s">
        <v>50</v>
      </c>
      <c r="F635" t="s">
        <v>93</v>
      </c>
      <c r="G635" t="s">
        <v>94</v>
      </c>
      <c r="H635">
        <v>83.01</v>
      </c>
      <c r="J635">
        <f>Cálculo!$G$37</f>
        <v>15.6203</v>
      </c>
    </row>
    <row r="636" spans="1:10">
      <c r="A636" t="s">
        <v>89</v>
      </c>
      <c r="B636" t="s">
        <v>90</v>
      </c>
      <c r="C636" s="7" t="s">
        <v>159</v>
      </c>
      <c r="D636" t="s">
        <v>92</v>
      </c>
      <c r="E636" t="s">
        <v>50</v>
      </c>
      <c r="F636" t="s">
        <v>95</v>
      </c>
      <c r="G636" t="s">
        <v>94</v>
      </c>
      <c r="H636">
        <v>0</v>
      </c>
      <c r="I636">
        <v>200</v>
      </c>
      <c r="J636">
        <f>Cálculo!$G$40</f>
        <v>9.3140000000000001</v>
      </c>
    </row>
    <row r="637" spans="1:10">
      <c r="A637" t="s">
        <v>89</v>
      </c>
      <c r="B637" t="s">
        <v>90</v>
      </c>
      <c r="C637" s="7" t="s">
        <v>159</v>
      </c>
      <c r="D637" t="s">
        <v>92</v>
      </c>
      <c r="E637" t="s">
        <v>50</v>
      </c>
      <c r="F637" t="s">
        <v>95</v>
      </c>
      <c r="G637" t="s">
        <v>94</v>
      </c>
      <c r="H637">
        <v>200.01</v>
      </c>
      <c r="I637">
        <v>500</v>
      </c>
      <c r="J637">
        <f>Cálculo!$G$41</f>
        <v>9.0565999999999995</v>
      </c>
    </row>
    <row r="638" spans="1:10">
      <c r="A638" t="s">
        <v>89</v>
      </c>
      <c r="B638" t="s">
        <v>90</v>
      </c>
      <c r="C638" s="7" t="s">
        <v>159</v>
      </c>
      <c r="D638" t="s">
        <v>92</v>
      </c>
      <c r="E638" t="s">
        <v>50</v>
      </c>
      <c r="F638" t="s">
        <v>95</v>
      </c>
      <c r="G638" t="s">
        <v>94</v>
      </c>
      <c r="H638">
        <v>500.01</v>
      </c>
      <c r="I638">
        <v>2000</v>
      </c>
      <c r="J638">
        <f>Cálculo!$G$42</f>
        <v>8.7997999999999994</v>
      </c>
    </row>
    <row r="639" spans="1:10">
      <c r="A639" t="s">
        <v>89</v>
      </c>
      <c r="B639" t="s">
        <v>90</v>
      </c>
      <c r="C639" s="7" t="s">
        <v>159</v>
      </c>
      <c r="D639" t="s">
        <v>92</v>
      </c>
      <c r="E639" t="s">
        <v>50</v>
      </c>
      <c r="F639" t="s">
        <v>95</v>
      </c>
      <c r="G639" t="s">
        <v>94</v>
      </c>
      <c r="H639">
        <v>2000.01</v>
      </c>
      <c r="I639">
        <v>20000</v>
      </c>
      <c r="J639">
        <f>Cálculo!$G$43</f>
        <v>8.5432000000000006</v>
      </c>
    </row>
    <row r="640" spans="1:10">
      <c r="A640" t="s">
        <v>89</v>
      </c>
      <c r="B640" t="s">
        <v>90</v>
      </c>
      <c r="C640" s="7" t="s">
        <v>159</v>
      </c>
      <c r="D640" t="s">
        <v>92</v>
      </c>
      <c r="E640" t="s">
        <v>50</v>
      </c>
      <c r="F640" t="s">
        <v>95</v>
      </c>
      <c r="G640" t="s">
        <v>94</v>
      </c>
      <c r="H640">
        <v>20000.009999999998</v>
      </c>
      <c r="I640">
        <v>50000</v>
      </c>
      <c r="J640">
        <f>Cálculo!$G$44</f>
        <v>8.2860999999999994</v>
      </c>
    </row>
    <row r="641" spans="1:10">
      <c r="A641" t="s">
        <v>89</v>
      </c>
      <c r="B641" t="s">
        <v>90</v>
      </c>
      <c r="C641" s="7" t="s">
        <v>159</v>
      </c>
      <c r="D641" t="s">
        <v>92</v>
      </c>
      <c r="E641" t="s">
        <v>50</v>
      </c>
      <c r="F641" t="s">
        <v>95</v>
      </c>
      <c r="G641" t="s">
        <v>94</v>
      </c>
      <c r="H641">
        <v>50000.01</v>
      </c>
      <c r="J641">
        <f>Cálculo!$G$45</f>
        <v>8.0290999999999997</v>
      </c>
    </row>
    <row r="642" spans="1:10">
      <c r="A642" t="s">
        <v>89</v>
      </c>
      <c r="B642" t="s">
        <v>90</v>
      </c>
      <c r="C642" s="7" t="s">
        <v>159</v>
      </c>
      <c r="D642" t="s">
        <v>92</v>
      </c>
      <c r="E642" t="s">
        <v>50</v>
      </c>
      <c r="F642" t="s">
        <v>96</v>
      </c>
      <c r="G642" t="s">
        <v>94</v>
      </c>
      <c r="H642">
        <v>0</v>
      </c>
      <c r="I642">
        <v>200</v>
      </c>
      <c r="J642">
        <f>Cálculo!$G$48</f>
        <v>5.5377999999999998</v>
      </c>
    </row>
    <row r="643" spans="1:10">
      <c r="A643" t="s">
        <v>89</v>
      </c>
      <c r="B643" t="s">
        <v>90</v>
      </c>
      <c r="C643" s="7" t="s">
        <v>159</v>
      </c>
      <c r="D643" t="s">
        <v>92</v>
      </c>
      <c r="E643" t="s">
        <v>50</v>
      </c>
      <c r="F643" t="s">
        <v>96</v>
      </c>
      <c r="G643" t="s">
        <v>94</v>
      </c>
      <c r="H643">
        <v>200.01</v>
      </c>
      <c r="I643">
        <v>2000</v>
      </c>
      <c r="J643">
        <f>Cálculo!$G$49</f>
        <v>5.3860999999999999</v>
      </c>
    </row>
    <row r="644" spans="1:10">
      <c r="A644" t="s">
        <v>89</v>
      </c>
      <c r="B644" t="s">
        <v>90</v>
      </c>
      <c r="C644" s="7" t="s">
        <v>159</v>
      </c>
      <c r="D644" t="s">
        <v>92</v>
      </c>
      <c r="E644" t="s">
        <v>50</v>
      </c>
      <c r="F644" t="s">
        <v>96</v>
      </c>
      <c r="G644" t="s">
        <v>94</v>
      </c>
      <c r="H644">
        <v>2000.01</v>
      </c>
      <c r="I644">
        <v>10000</v>
      </c>
      <c r="J644">
        <f>Cálculo!$G$50</f>
        <v>5.2949000000000002</v>
      </c>
    </row>
    <row r="645" spans="1:10">
      <c r="A645" t="s">
        <v>89</v>
      </c>
      <c r="B645" t="s">
        <v>90</v>
      </c>
      <c r="C645" s="7" t="s">
        <v>159</v>
      </c>
      <c r="D645" t="s">
        <v>92</v>
      </c>
      <c r="E645" t="s">
        <v>50</v>
      </c>
      <c r="F645" t="s">
        <v>96</v>
      </c>
      <c r="G645" t="s">
        <v>94</v>
      </c>
      <c r="H645">
        <v>10000.01</v>
      </c>
      <c r="I645">
        <v>50000</v>
      </c>
      <c r="J645">
        <f>Cálculo!$G$51</f>
        <v>4.7983000000000002</v>
      </c>
    </row>
    <row r="646" spans="1:10">
      <c r="A646" t="s">
        <v>89</v>
      </c>
      <c r="B646" t="s">
        <v>90</v>
      </c>
      <c r="C646" s="7" t="s">
        <v>159</v>
      </c>
      <c r="D646" t="s">
        <v>92</v>
      </c>
      <c r="E646" t="s">
        <v>50</v>
      </c>
      <c r="F646" t="s">
        <v>96</v>
      </c>
      <c r="G646" t="s">
        <v>94</v>
      </c>
      <c r="H646">
        <v>50000.01</v>
      </c>
      <c r="I646">
        <v>100000</v>
      </c>
      <c r="J646">
        <f>Cálculo!$G$52</f>
        <v>4.5003000000000002</v>
      </c>
    </row>
    <row r="647" spans="1:10">
      <c r="A647" t="s">
        <v>89</v>
      </c>
      <c r="B647" t="s">
        <v>90</v>
      </c>
      <c r="C647" s="7" t="s">
        <v>159</v>
      </c>
      <c r="D647" t="s">
        <v>92</v>
      </c>
      <c r="E647" t="s">
        <v>50</v>
      </c>
      <c r="F647" t="s">
        <v>96</v>
      </c>
      <c r="G647" t="s">
        <v>94</v>
      </c>
      <c r="H647">
        <v>100000.01</v>
      </c>
      <c r="I647">
        <v>300000</v>
      </c>
      <c r="J647">
        <f>Cálculo!$G$53</f>
        <v>4.1826999999999996</v>
      </c>
    </row>
    <row r="648" spans="1:10">
      <c r="A648" t="s">
        <v>89</v>
      </c>
      <c r="B648" t="s">
        <v>90</v>
      </c>
      <c r="C648" s="7" t="s">
        <v>159</v>
      </c>
      <c r="D648" t="s">
        <v>92</v>
      </c>
      <c r="E648" t="s">
        <v>50</v>
      </c>
      <c r="F648" t="s">
        <v>96</v>
      </c>
      <c r="G648" t="s">
        <v>94</v>
      </c>
      <c r="H648">
        <v>300000.01</v>
      </c>
      <c r="I648">
        <v>600000</v>
      </c>
      <c r="J648">
        <f>Cálculo!$G$54</f>
        <v>3.8064</v>
      </c>
    </row>
    <row r="649" spans="1:10">
      <c r="A649" t="s">
        <v>89</v>
      </c>
      <c r="B649" t="s">
        <v>90</v>
      </c>
      <c r="C649" s="7" t="s">
        <v>159</v>
      </c>
      <c r="D649" t="s">
        <v>92</v>
      </c>
      <c r="E649" t="s">
        <v>50</v>
      </c>
      <c r="F649" t="s">
        <v>96</v>
      </c>
      <c r="G649" t="s">
        <v>94</v>
      </c>
      <c r="H649">
        <v>600000.01</v>
      </c>
      <c r="I649">
        <v>1500000</v>
      </c>
      <c r="J649">
        <f>Cálculo!$G$55</f>
        <v>3.7966000000000002</v>
      </c>
    </row>
    <row r="650" spans="1:10">
      <c r="A650" t="s">
        <v>89</v>
      </c>
      <c r="B650" t="s">
        <v>90</v>
      </c>
      <c r="C650" s="7" t="s">
        <v>159</v>
      </c>
      <c r="D650" t="s">
        <v>92</v>
      </c>
      <c r="E650" t="s">
        <v>50</v>
      </c>
      <c r="F650" t="s">
        <v>96</v>
      </c>
      <c r="G650" t="s">
        <v>94</v>
      </c>
      <c r="H650">
        <v>1500000.01</v>
      </c>
      <c r="I650">
        <v>3000000</v>
      </c>
      <c r="J650">
        <f>Cálculo!$G$56</f>
        <v>3.7690999999999999</v>
      </c>
    </row>
    <row r="651" spans="1:10">
      <c r="A651" t="s">
        <v>89</v>
      </c>
      <c r="B651" t="s">
        <v>90</v>
      </c>
      <c r="C651" s="7" t="s">
        <v>159</v>
      </c>
      <c r="D651" t="s">
        <v>92</v>
      </c>
      <c r="E651" t="s">
        <v>50</v>
      </c>
      <c r="F651" t="s">
        <v>96</v>
      </c>
      <c r="G651" t="s">
        <v>94</v>
      </c>
      <c r="H651">
        <v>3000000.01</v>
      </c>
      <c r="J651">
        <f>Cálculo!$G$57</f>
        <v>3.6758999999999999</v>
      </c>
    </row>
    <row r="652" spans="1:10">
      <c r="A652" t="s">
        <v>89</v>
      </c>
      <c r="B652" t="s">
        <v>90</v>
      </c>
      <c r="C652" s="7" t="s">
        <v>159</v>
      </c>
      <c r="D652" t="s">
        <v>92</v>
      </c>
      <c r="E652" t="s">
        <v>50</v>
      </c>
      <c r="F652" t="s">
        <v>97</v>
      </c>
      <c r="G652" t="s">
        <v>98</v>
      </c>
      <c r="J652">
        <f>Cálculo!$G$60</f>
        <v>3.5691999999999999</v>
      </c>
    </row>
    <row r="653" spans="1:10">
      <c r="A653" t="s">
        <v>89</v>
      </c>
      <c r="B653" t="s">
        <v>90</v>
      </c>
      <c r="C653" s="7" t="s">
        <v>160</v>
      </c>
      <c r="D653" t="s">
        <v>92</v>
      </c>
      <c r="E653" t="s">
        <v>50</v>
      </c>
      <c r="F653" t="s">
        <v>93</v>
      </c>
      <c r="G653" t="s">
        <v>94</v>
      </c>
      <c r="H653">
        <v>0</v>
      </c>
      <c r="I653">
        <v>7</v>
      </c>
      <c r="J653">
        <f>Cálculo!$G$34</f>
        <v>9.5297000000000001</v>
      </c>
    </row>
    <row r="654" spans="1:10">
      <c r="A654" t="s">
        <v>89</v>
      </c>
      <c r="B654" t="s">
        <v>90</v>
      </c>
      <c r="C654" s="7" t="s">
        <v>160</v>
      </c>
      <c r="D654" t="s">
        <v>92</v>
      </c>
      <c r="E654" t="s">
        <v>50</v>
      </c>
      <c r="F654" t="s">
        <v>93</v>
      </c>
      <c r="G654" t="s">
        <v>94</v>
      </c>
      <c r="H654">
        <v>7.01</v>
      </c>
      <c r="I654">
        <v>23</v>
      </c>
      <c r="J654">
        <f>Cálculo!$G$35</f>
        <v>12.308999999999999</v>
      </c>
    </row>
    <row r="655" spans="1:10">
      <c r="A655" t="s">
        <v>89</v>
      </c>
      <c r="B655" t="s">
        <v>90</v>
      </c>
      <c r="C655" s="7" t="s">
        <v>160</v>
      </c>
      <c r="D655" t="s">
        <v>92</v>
      </c>
      <c r="E655" t="s">
        <v>50</v>
      </c>
      <c r="F655" t="s">
        <v>93</v>
      </c>
      <c r="G655" t="s">
        <v>94</v>
      </c>
      <c r="H655">
        <v>23.01</v>
      </c>
      <c r="I655">
        <v>83</v>
      </c>
      <c r="J655">
        <f>Cálculo!$G$36</f>
        <v>14.8233</v>
      </c>
    </row>
    <row r="656" spans="1:10">
      <c r="A656" t="s">
        <v>89</v>
      </c>
      <c r="B656" t="s">
        <v>90</v>
      </c>
      <c r="C656" s="7" t="s">
        <v>160</v>
      </c>
      <c r="D656" t="s">
        <v>92</v>
      </c>
      <c r="E656" t="s">
        <v>50</v>
      </c>
      <c r="F656" t="s">
        <v>93</v>
      </c>
      <c r="G656" t="s">
        <v>94</v>
      </c>
      <c r="H656">
        <v>83.01</v>
      </c>
      <c r="J656">
        <f>Cálculo!$G$37</f>
        <v>15.6203</v>
      </c>
    </row>
    <row r="657" spans="1:10">
      <c r="A657" t="s">
        <v>89</v>
      </c>
      <c r="B657" t="s">
        <v>90</v>
      </c>
      <c r="C657" s="7" t="s">
        <v>160</v>
      </c>
      <c r="D657" t="s">
        <v>92</v>
      </c>
      <c r="E657" t="s">
        <v>50</v>
      </c>
      <c r="F657" t="s">
        <v>95</v>
      </c>
      <c r="G657" t="s">
        <v>94</v>
      </c>
      <c r="H657">
        <v>0</v>
      </c>
      <c r="I657">
        <v>200</v>
      </c>
      <c r="J657">
        <f>Cálculo!$G$40</f>
        <v>9.3140000000000001</v>
      </c>
    </row>
    <row r="658" spans="1:10">
      <c r="A658" t="s">
        <v>89</v>
      </c>
      <c r="B658" t="s">
        <v>90</v>
      </c>
      <c r="C658" s="7" t="s">
        <v>160</v>
      </c>
      <c r="D658" t="s">
        <v>92</v>
      </c>
      <c r="E658" t="s">
        <v>50</v>
      </c>
      <c r="F658" t="s">
        <v>95</v>
      </c>
      <c r="G658" t="s">
        <v>94</v>
      </c>
      <c r="H658">
        <v>200.01</v>
      </c>
      <c r="I658">
        <v>500</v>
      </c>
      <c r="J658">
        <f>Cálculo!$G$41</f>
        <v>9.0565999999999995</v>
      </c>
    </row>
    <row r="659" spans="1:10">
      <c r="A659" t="s">
        <v>89</v>
      </c>
      <c r="B659" t="s">
        <v>90</v>
      </c>
      <c r="C659" s="7" t="s">
        <v>160</v>
      </c>
      <c r="D659" t="s">
        <v>92</v>
      </c>
      <c r="E659" t="s">
        <v>50</v>
      </c>
      <c r="F659" t="s">
        <v>95</v>
      </c>
      <c r="G659" t="s">
        <v>94</v>
      </c>
      <c r="H659">
        <v>500.01</v>
      </c>
      <c r="I659">
        <v>2000</v>
      </c>
      <c r="J659">
        <f>Cálculo!$G$42</f>
        <v>8.7997999999999994</v>
      </c>
    </row>
    <row r="660" spans="1:10">
      <c r="A660" t="s">
        <v>89</v>
      </c>
      <c r="B660" t="s">
        <v>90</v>
      </c>
      <c r="C660" s="7" t="s">
        <v>160</v>
      </c>
      <c r="D660" t="s">
        <v>92</v>
      </c>
      <c r="E660" t="s">
        <v>50</v>
      </c>
      <c r="F660" t="s">
        <v>95</v>
      </c>
      <c r="G660" t="s">
        <v>94</v>
      </c>
      <c r="H660">
        <v>2000.01</v>
      </c>
      <c r="I660">
        <v>20000</v>
      </c>
      <c r="J660">
        <f>Cálculo!$G$43</f>
        <v>8.5432000000000006</v>
      </c>
    </row>
    <row r="661" spans="1:10">
      <c r="A661" t="s">
        <v>89</v>
      </c>
      <c r="B661" t="s">
        <v>90</v>
      </c>
      <c r="C661" s="7" t="s">
        <v>160</v>
      </c>
      <c r="D661" t="s">
        <v>92</v>
      </c>
      <c r="E661" t="s">
        <v>50</v>
      </c>
      <c r="F661" t="s">
        <v>95</v>
      </c>
      <c r="G661" t="s">
        <v>94</v>
      </c>
      <c r="H661">
        <v>20000.009999999998</v>
      </c>
      <c r="I661">
        <v>50000</v>
      </c>
      <c r="J661">
        <f>Cálculo!$G$44</f>
        <v>8.2860999999999994</v>
      </c>
    </row>
    <row r="662" spans="1:10">
      <c r="A662" t="s">
        <v>89</v>
      </c>
      <c r="B662" t="s">
        <v>90</v>
      </c>
      <c r="C662" s="7" t="s">
        <v>160</v>
      </c>
      <c r="D662" t="s">
        <v>92</v>
      </c>
      <c r="E662" t="s">
        <v>50</v>
      </c>
      <c r="F662" t="s">
        <v>95</v>
      </c>
      <c r="G662" t="s">
        <v>94</v>
      </c>
      <c r="H662">
        <v>50000.01</v>
      </c>
      <c r="J662">
        <f>Cálculo!$G$45</f>
        <v>8.0290999999999997</v>
      </c>
    </row>
    <row r="663" spans="1:10">
      <c r="A663" t="s">
        <v>89</v>
      </c>
      <c r="B663" t="s">
        <v>90</v>
      </c>
      <c r="C663" s="7" t="s">
        <v>160</v>
      </c>
      <c r="D663" t="s">
        <v>92</v>
      </c>
      <c r="E663" t="s">
        <v>50</v>
      </c>
      <c r="F663" t="s">
        <v>96</v>
      </c>
      <c r="G663" t="s">
        <v>94</v>
      </c>
      <c r="H663">
        <v>0</v>
      </c>
      <c r="I663">
        <v>200</v>
      </c>
      <c r="J663">
        <f>Cálculo!$G$48</f>
        <v>5.5377999999999998</v>
      </c>
    </row>
    <row r="664" spans="1:10">
      <c r="A664" t="s">
        <v>89</v>
      </c>
      <c r="B664" t="s">
        <v>90</v>
      </c>
      <c r="C664" s="7" t="s">
        <v>160</v>
      </c>
      <c r="D664" t="s">
        <v>92</v>
      </c>
      <c r="E664" t="s">
        <v>50</v>
      </c>
      <c r="F664" t="s">
        <v>96</v>
      </c>
      <c r="G664" t="s">
        <v>94</v>
      </c>
      <c r="H664">
        <v>200.01</v>
      </c>
      <c r="I664">
        <v>2000</v>
      </c>
      <c r="J664">
        <f>Cálculo!$G$49</f>
        <v>5.3860999999999999</v>
      </c>
    </row>
    <row r="665" spans="1:10">
      <c r="A665" t="s">
        <v>89</v>
      </c>
      <c r="B665" t="s">
        <v>90</v>
      </c>
      <c r="C665" s="7" t="s">
        <v>160</v>
      </c>
      <c r="D665" t="s">
        <v>92</v>
      </c>
      <c r="E665" t="s">
        <v>50</v>
      </c>
      <c r="F665" t="s">
        <v>96</v>
      </c>
      <c r="G665" t="s">
        <v>94</v>
      </c>
      <c r="H665">
        <v>2000.01</v>
      </c>
      <c r="I665">
        <v>10000</v>
      </c>
      <c r="J665">
        <f>Cálculo!$G$50</f>
        <v>5.2949000000000002</v>
      </c>
    </row>
    <row r="666" spans="1:10">
      <c r="A666" t="s">
        <v>89</v>
      </c>
      <c r="B666" t="s">
        <v>90</v>
      </c>
      <c r="C666" s="7" t="s">
        <v>160</v>
      </c>
      <c r="D666" t="s">
        <v>92</v>
      </c>
      <c r="E666" t="s">
        <v>50</v>
      </c>
      <c r="F666" t="s">
        <v>96</v>
      </c>
      <c r="G666" t="s">
        <v>94</v>
      </c>
      <c r="H666">
        <v>10000.01</v>
      </c>
      <c r="I666">
        <v>50000</v>
      </c>
      <c r="J666">
        <f>Cálculo!$G$51</f>
        <v>4.7983000000000002</v>
      </c>
    </row>
    <row r="667" spans="1:10">
      <c r="A667" t="s">
        <v>89</v>
      </c>
      <c r="B667" t="s">
        <v>90</v>
      </c>
      <c r="C667" s="7" t="s">
        <v>160</v>
      </c>
      <c r="D667" t="s">
        <v>92</v>
      </c>
      <c r="E667" t="s">
        <v>50</v>
      </c>
      <c r="F667" t="s">
        <v>96</v>
      </c>
      <c r="G667" t="s">
        <v>94</v>
      </c>
      <c r="H667">
        <v>50000.01</v>
      </c>
      <c r="I667">
        <v>100000</v>
      </c>
      <c r="J667">
        <f>Cálculo!$G$52</f>
        <v>4.5003000000000002</v>
      </c>
    </row>
    <row r="668" spans="1:10">
      <c r="A668" t="s">
        <v>89</v>
      </c>
      <c r="B668" t="s">
        <v>90</v>
      </c>
      <c r="C668" s="7" t="s">
        <v>160</v>
      </c>
      <c r="D668" t="s">
        <v>92</v>
      </c>
      <c r="E668" t="s">
        <v>50</v>
      </c>
      <c r="F668" t="s">
        <v>96</v>
      </c>
      <c r="G668" t="s">
        <v>94</v>
      </c>
      <c r="H668">
        <v>100000.01</v>
      </c>
      <c r="I668">
        <v>300000</v>
      </c>
      <c r="J668">
        <f>Cálculo!$G$53</f>
        <v>4.1826999999999996</v>
      </c>
    </row>
    <row r="669" spans="1:10">
      <c r="A669" t="s">
        <v>89</v>
      </c>
      <c r="B669" t="s">
        <v>90</v>
      </c>
      <c r="C669" s="7" t="s">
        <v>160</v>
      </c>
      <c r="D669" t="s">
        <v>92</v>
      </c>
      <c r="E669" t="s">
        <v>50</v>
      </c>
      <c r="F669" t="s">
        <v>96</v>
      </c>
      <c r="G669" t="s">
        <v>94</v>
      </c>
      <c r="H669">
        <v>300000.01</v>
      </c>
      <c r="I669">
        <v>600000</v>
      </c>
      <c r="J669">
        <f>Cálculo!$G$54</f>
        <v>3.8064</v>
      </c>
    </row>
    <row r="670" spans="1:10">
      <c r="A670" t="s">
        <v>89</v>
      </c>
      <c r="B670" t="s">
        <v>90</v>
      </c>
      <c r="C670" s="7" t="s">
        <v>160</v>
      </c>
      <c r="D670" t="s">
        <v>92</v>
      </c>
      <c r="E670" t="s">
        <v>50</v>
      </c>
      <c r="F670" t="s">
        <v>96</v>
      </c>
      <c r="G670" t="s">
        <v>94</v>
      </c>
      <c r="H670">
        <v>600000.01</v>
      </c>
      <c r="I670">
        <v>1500000</v>
      </c>
      <c r="J670">
        <f>Cálculo!$G$55</f>
        <v>3.7966000000000002</v>
      </c>
    </row>
    <row r="671" spans="1:10">
      <c r="A671" t="s">
        <v>89</v>
      </c>
      <c r="B671" t="s">
        <v>90</v>
      </c>
      <c r="C671" s="7" t="s">
        <v>160</v>
      </c>
      <c r="D671" t="s">
        <v>92</v>
      </c>
      <c r="E671" t="s">
        <v>50</v>
      </c>
      <c r="F671" t="s">
        <v>96</v>
      </c>
      <c r="G671" t="s">
        <v>94</v>
      </c>
      <c r="H671">
        <v>1500000.01</v>
      </c>
      <c r="I671">
        <v>3000000</v>
      </c>
      <c r="J671">
        <f>Cálculo!$G$56</f>
        <v>3.7690999999999999</v>
      </c>
    </row>
    <row r="672" spans="1:10">
      <c r="A672" t="s">
        <v>89</v>
      </c>
      <c r="B672" t="s">
        <v>90</v>
      </c>
      <c r="C672" s="7" t="s">
        <v>160</v>
      </c>
      <c r="D672" t="s">
        <v>92</v>
      </c>
      <c r="E672" t="s">
        <v>50</v>
      </c>
      <c r="F672" t="s">
        <v>96</v>
      </c>
      <c r="G672" t="s">
        <v>94</v>
      </c>
      <c r="H672">
        <v>3000000.01</v>
      </c>
      <c r="J672">
        <f>Cálculo!$G$57</f>
        <v>3.6758999999999999</v>
      </c>
    </row>
    <row r="673" spans="1:10">
      <c r="A673" t="s">
        <v>89</v>
      </c>
      <c r="B673" t="s">
        <v>90</v>
      </c>
      <c r="C673" s="7" t="s">
        <v>160</v>
      </c>
      <c r="D673" t="s">
        <v>92</v>
      </c>
      <c r="E673" t="s">
        <v>50</v>
      </c>
      <c r="F673" t="s">
        <v>97</v>
      </c>
      <c r="G673" t="s">
        <v>98</v>
      </c>
      <c r="J673">
        <f>Cálculo!$G$60</f>
        <v>3.5691999999999999</v>
      </c>
    </row>
    <row r="674" spans="1:10">
      <c r="A674" t="s">
        <v>89</v>
      </c>
      <c r="B674" t="s">
        <v>90</v>
      </c>
      <c r="C674" s="7" t="s">
        <v>161</v>
      </c>
      <c r="D674" t="s">
        <v>92</v>
      </c>
      <c r="E674" t="s">
        <v>50</v>
      </c>
      <c r="F674" t="s">
        <v>93</v>
      </c>
      <c r="G674" t="s">
        <v>94</v>
      </c>
      <c r="H674">
        <v>0</v>
      </c>
      <c r="I674">
        <v>7</v>
      </c>
      <c r="J674">
        <f>Cálculo!$G$34</f>
        <v>9.5297000000000001</v>
      </c>
    </row>
    <row r="675" spans="1:10">
      <c r="A675" t="s">
        <v>89</v>
      </c>
      <c r="B675" t="s">
        <v>90</v>
      </c>
      <c r="C675" s="7" t="s">
        <v>161</v>
      </c>
      <c r="D675" t="s">
        <v>92</v>
      </c>
      <c r="E675" t="s">
        <v>50</v>
      </c>
      <c r="F675" t="s">
        <v>93</v>
      </c>
      <c r="G675" t="s">
        <v>94</v>
      </c>
      <c r="H675">
        <v>7.01</v>
      </c>
      <c r="I675">
        <v>23</v>
      </c>
      <c r="J675">
        <f>Cálculo!$G$35</f>
        <v>12.308999999999999</v>
      </c>
    </row>
    <row r="676" spans="1:10">
      <c r="A676" t="s">
        <v>89</v>
      </c>
      <c r="B676" t="s">
        <v>90</v>
      </c>
      <c r="C676" s="7" t="s">
        <v>161</v>
      </c>
      <c r="D676" t="s">
        <v>92</v>
      </c>
      <c r="E676" t="s">
        <v>50</v>
      </c>
      <c r="F676" t="s">
        <v>93</v>
      </c>
      <c r="G676" t="s">
        <v>94</v>
      </c>
      <c r="H676">
        <v>23.01</v>
      </c>
      <c r="I676">
        <v>83</v>
      </c>
      <c r="J676">
        <f>Cálculo!$G$36</f>
        <v>14.8233</v>
      </c>
    </row>
    <row r="677" spans="1:10">
      <c r="A677" t="s">
        <v>89</v>
      </c>
      <c r="B677" t="s">
        <v>90</v>
      </c>
      <c r="C677" s="7" t="s">
        <v>161</v>
      </c>
      <c r="D677" t="s">
        <v>92</v>
      </c>
      <c r="E677" t="s">
        <v>50</v>
      </c>
      <c r="F677" t="s">
        <v>93</v>
      </c>
      <c r="G677" t="s">
        <v>94</v>
      </c>
      <c r="H677">
        <v>83.01</v>
      </c>
      <c r="J677">
        <f>Cálculo!$G$37</f>
        <v>15.6203</v>
      </c>
    </row>
    <row r="678" spans="1:10">
      <c r="A678" t="s">
        <v>89</v>
      </c>
      <c r="B678" t="s">
        <v>90</v>
      </c>
      <c r="C678" s="7" t="s">
        <v>161</v>
      </c>
      <c r="D678" t="s">
        <v>92</v>
      </c>
      <c r="E678" t="s">
        <v>50</v>
      </c>
      <c r="F678" t="s">
        <v>95</v>
      </c>
      <c r="G678" t="s">
        <v>94</v>
      </c>
      <c r="H678">
        <v>0</v>
      </c>
      <c r="I678">
        <v>200</v>
      </c>
      <c r="J678">
        <f>Cálculo!$G$40</f>
        <v>9.3140000000000001</v>
      </c>
    </row>
    <row r="679" spans="1:10">
      <c r="A679" t="s">
        <v>89</v>
      </c>
      <c r="B679" t="s">
        <v>90</v>
      </c>
      <c r="C679" s="7" t="s">
        <v>161</v>
      </c>
      <c r="D679" t="s">
        <v>92</v>
      </c>
      <c r="E679" t="s">
        <v>50</v>
      </c>
      <c r="F679" t="s">
        <v>95</v>
      </c>
      <c r="G679" t="s">
        <v>94</v>
      </c>
      <c r="H679">
        <v>200.01</v>
      </c>
      <c r="I679">
        <v>500</v>
      </c>
      <c r="J679">
        <f>Cálculo!$G$41</f>
        <v>9.0565999999999995</v>
      </c>
    </row>
    <row r="680" spans="1:10">
      <c r="A680" t="s">
        <v>89</v>
      </c>
      <c r="B680" t="s">
        <v>90</v>
      </c>
      <c r="C680" s="7" t="s">
        <v>161</v>
      </c>
      <c r="D680" t="s">
        <v>92</v>
      </c>
      <c r="E680" t="s">
        <v>50</v>
      </c>
      <c r="F680" t="s">
        <v>95</v>
      </c>
      <c r="G680" t="s">
        <v>94</v>
      </c>
      <c r="H680">
        <v>500.01</v>
      </c>
      <c r="I680">
        <v>2000</v>
      </c>
      <c r="J680">
        <f>Cálculo!$G$42</f>
        <v>8.7997999999999994</v>
      </c>
    </row>
    <row r="681" spans="1:10">
      <c r="A681" t="s">
        <v>89</v>
      </c>
      <c r="B681" t="s">
        <v>90</v>
      </c>
      <c r="C681" s="7" t="s">
        <v>161</v>
      </c>
      <c r="D681" t="s">
        <v>92</v>
      </c>
      <c r="E681" t="s">
        <v>50</v>
      </c>
      <c r="F681" t="s">
        <v>95</v>
      </c>
      <c r="G681" t="s">
        <v>94</v>
      </c>
      <c r="H681">
        <v>2000.01</v>
      </c>
      <c r="I681">
        <v>20000</v>
      </c>
      <c r="J681">
        <f>Cálculo!$G$43</f>
        <v>8.5432000000000006</v>
      </c>
    </row>
    <row r="682" spans="1:10">
      <c r="A682" t="s">
        <v>89</v>
      </c>
      <c r="B682" t="s">
        <v>90</v>
      </c>
      <c r="C682" s="7" t="s">
        <v>161</v>
      </c>
      <c r="D682" t="s">
        <v>92</v>
      </c>
      <c r="E682" t="s">
        <v>50</v>
      </c>
      <c r="F682" t="s">
        <v>95</v>
      </c>
      <c r="G682" t="s">
        <v>94</v>
      </c>
      <c r="H682">
        <v>20000.009999999998</v>
      </c>
      <c r="I682">
        <v>50000</v>
      </c>
      <c r="J682">
        <f>Cálculo!$G$44</f>
        <v>8.2860999999999994</v>
      </c>
    </row>
    <row r="683" spans="1:10">
      <c r="A683" t="s">
        <v>89</v>
      </c>
      <c r="B683" t="s">
        <v>90</v>
      </c>
      <c r="C683" s="7" t="s">
        <v>161</v>
      </c>
      <c r="D683" t="s">
        <v>92</v>
      </c>
      <c r="E683" t="s">
        <v>50</v>
      </c>
      <c r="F683" t="s">
        <v>95</v>
      </c>
      <c r="G683" t="s">
        <v>94</v>
      </c>
      <c r="H683">
        <v>50000.01</v>
      </c>
      <c r="J683">
        <f>Cálculo!$G$45</f>
        <v>8.0290999999999997</v>
      </c>
    </row>
    <row r="684" spans="1:10">
      <c r="A684" t="s">
        <v>89</v>
      </c>
      <c r="B684" t="s">
        <v>90</v>
      </c>
      <c r="C684" s="7" t="s">
        <v>161</v>
      </c>
      <c r="D684" t="s">
        <v>92</v>
      </c>
      <c r="E684" t="s">
        <v>50</v>
      </c>
      <c r="F684" t="s">
        <v>96</v>
      </c>
      <c r="G684" t="s">
        <v>94</v>
      </c>
      <c r="H684">
        <v>0</v>
      </c>
      <c r="I684">
        <v>200</v>
      </c>
      <c r="J684">
        <f>Cálculo!$G$48</f>
        <v>5.5377999999999998</v>
      </c>
    </row>
    <row r="685" spans="1:10">
      <c r="A685" t="s">
        <v>89</v>
      </c>
      <c r="B685" t="s">
        <v>90</v>
      </c>
      <c r="C685" s="7" t="s">
        <v>161</v>
      </c>
      <c r="D685" t="s">
        <v>92</v>
      </c>
      <c r="E685" t="s">
        <v>50</v>
      </c>
      <c r="F685" t="s">
        <v>96</v>
      </c>
      <c r="G685" t="s">
        <v>94</v>
      </c>
      <c r="H685">
        <v>200.01</v>
      </c>
      <c r="I685">
        <v>2000</v>
      </c>
      <c r="J685">
        <f>Cálculo!$G$49</f>
        <v>5.3860999999999999</v>
      </c>
    </row>
    <row r="686" spans="1:10">
      <c r="A686" t="s">
        <v>89</v>
      </c>
      <c r="B686" t="s">
        <v>90</v>
      </c>
      <c r="C686" s="7" t="s">
        <v>161</v>
      </c>
      <c r="D686" t="s">
        <v>92</v>
      </c>
      <c r="E686" t="s">
        <v>50</v>
      </c>
      <c r="F686" t="s">
        <v>96</v>
      </c>
      <c r="G686" t="s">
        <v>94</v>
      </c>
      <c r="H686">
        <v>2000.01</v>
      </c>
      <c r="I686">
        <v>10000</v>
      </c>
      <c r="J686">
        <f>Cálculo!$G$50</f>
        <v>5.2949000000000002</v>
      </c>
    </row>
    <row r="687" spans="1:10">
      <c r="A687" t="s">
        <v>89</v>
      </c>
      <c r="B687" t="s">
        <v>90</v>
      </c>
      <c r="C687" s="7" t="s">
        <v>161</v>
      </c>
      <c r="D687" t="s">
        <v>92</v>
      </c>
      <c r="E687" t="s">
        <v>50</v>
      </c>
      <c r="F687" t="s">
        <v>96</v>
      </c>
      <c r="G687" t="s">
        <v>94</v>
      </c>
      <c r="H687">
        <v>10000.01</v>
      </c>
      <c r="I687">
        <v>50000</v>
      </c>
      <c r="J687">
        <f>Cálculo!$G$51</f>
        <v>4.7983000000000002</v>
      </c>
    </row>
    <row r="688" spans="1:10">
      <c r="A688" t="s">
        <v>89</v>
      </c>
      <c r="B688" t="s">
        <v>90</v>
      </c>
      <c r="C688" s="7" t="s">
        <v>161</v>
      </c>
      <c r="D688" t="s">
        <v>92</v>
      </c>
      <c r="E688" t="s">
        <v>50</v>
      </c>
      <c r="F688" t="s">
        <v>96</v>
      </c>
      <c r="G688" t="s">
        <v>94</v>
      </c>
      <c r="H688">
        <v>50000.01</v>
      </c>
      <c r="I688">
        <v>100000</v>
      </c>
      <c r="J688">
        <f>Cálculo!$G$52</f>
        <v>4.5003000000000002</v>
      </c>
    </row>
    <row r="689" spans="1:10">
      <c r="A689" t="s">
        <v>89</v>
      </c>
      <c r="B689" t="s">
        <v>90</v>
      </c>
      <c r="C689" s="7" t="s">
        <v>161</v>
      </c>
      <c r="D689" t="s">
        <v>92</v>
      </c>
      <c r="E689" t="s">
        <v>50</v>
      </c>
      <c r="F689" t="s">
        <v>96</v>
      </c>
      <c r="G689" t="s">
        <v>94</v>
      </c>
      <c r="H689">
        <v>100000.01</v>
      </c>
      <c r="I689">
        <v>300000</v>
      </c>
      <c r="J689">
        <f>Cálculo!$G$53</f>
        <v>4.1826999999999996</v>
      </c>
    </row>
    <row r="690" spans="1:10">
      <c r="A690" t="s">
        <v>89</v>
      </c>
      <c r="B690" t="s">
        <v>90</v>
      </c>
      <c r="C690" s="7" t="s">
        <v>161</v>
      </c>
      <c r="D690" t="s">
        <v>92</v>
      </c>
      <c r="E690" t="s">
        <v>50</v>
      </c>
      <c r="F690" t="s">
        <v>96</v>
      </c>
      <c r="G690" t="s">
        <v>94</v>
      </c>
      <c r="H690">
        <v>300000.01</v>
      </c>
      <c r="I690">
        <v>600000</v>
      </c>
      <c r="J690">
        <f>Cálculo!$G$54</f>
        <v>3.8064</v>
      </c>
    </row>
    <row r="691" spans="1:10">
      <c r="A691" t="s">
        <v>89</v>
      </c>
      <c r="B691" t="s">
        <v>90</v>
      </c>
      <c r="C691" s="7" t="s">
        <v>161</v>
      </c>
      <c r="D691" t="s">
        <v>92</v>
      </c>
      <c r="E691" t="s">
        <v>50</v>
      </c>
      <c r="F691" t="s">
        <v>96</v>
      </c>
      <c r="G691" t="s">
        <v>94</v>
      </c>
      <c r="H691">
        <v>600000.01</v>
      </c>
      <c r="I691">
        <v>1500000</v>
      </c>
      <c r="J691">
        <f>Cálculo!$G$55</f>
        <v>3.7966000000000002</v>
      </c>
    </row>
    <row r="692" spans="1:10">
      <c r="A692" t="s">
        <v>89</v>
      </c>
      <c r="B692" t="s">
        <v>90</v>
      </c>
      <c r="C692" s="7" t="s">
        <v>161</v>
      </c>
      <c r="D692" t="s">
        <v>92</v>
      </c>
      <c r="E692" t="s">
        <v>50</v>
      </c>
      <c r="F692" t="s">
        <v>96</v>
      </c>
      <c r="G692" t="s">
        <v>94</v>
      </c>
      <c r="H692">
        <v>1500000.01</v>
      </c>
      <c r="I692">
        <v>3000000</v>
      </c>
      <c r="J692">
        <f>Cálculo!$G$56</f>
        <v>3.7690999999999999</v>
      </c>
    </row>
    <row r="693" spans="1:10">
      <c r="A693" t="s">
        <v>89</v>
      </c>
      <c r="B693" t="s">
        <v>90</v>
      </c>
      <c r="C693" s="7" t="s">
        <v>161</v>
      </c>
      <c r="D693" t="s">
        <v>92</v>
      </c>
      <c r="E693" t="s">
        <v>50</v>
      </c>
      <c r="F693" t="s">
        <v>96</v>
      </c>
      <c r="G693" t="s">
        <v>94</v>
      </c>
      <c r="H693">
        <v>3000000.01</v>
      </c>
      <c r="J693">
        <f>Cálculo!$G$57</f>
        <v>3.6758999999999999</v>
      </c>
    </row>
    <row r="694" spans="1:10">
      <c r="A694" t="s">
        <v>89</v>
      </c>
      <c r="B694" t="s">
        <v>90</v>
      </c>
      <c r="C694" s="7" t="s">
        <v>161</v>
      </c>
      <c r="D694" t="s">
        <v>92</v>
      </c>
      <c r="E694" t="s">
        <v>50</v>
      </c>
      <c r="F694" t="s">
        <v>97</v>
      </c>
      <c r="G694" t="s">
        <v>98</v>
      </c>
      <c r="J694">
        <f>Cálculo!$G$60</f>
        <v>3.5691999999999999</v>
      </c>
    </row>
    <row r="695" spans="1:10">
      <c r="A695" t="s">
        <v>89</v>
      </c>
      <c r="B695" t="s">
        <v>90</v>
      </c>
      <c r="C695" s="7" t="s">
        <v>162</v>
      </c>
      <c r="D695" t="s">
        <v>92</v>
      </c>
      <c r="E695" t="s">
        <v>50</v>
      </c>
      <c r="F695" t="s">
        <v>93</v>
      </c>
      <c r="G695" t="s">
        <v>94</v>
      </c>
      <c r="H695">
        <v>0</v>
      </c>
      <c r="I695">
        <v>7</v>
      </c>
      <c r="J695">
        <f>Cálculo!$G$34</f>
        <v>9.5297000000000001</v>
      </c>
    </row>
    <row r="696" spans="1:10">
      <c r="A696" t="s">
        <v>89</v>
      </c>
      <c r="B696" t="s">
        <v>90</v>
      </c>
      <c r="C696" s="7" t="s">
        <v>162</v>
      </c>
      <c r="D696" t="s">
        <v>92</v>
      </c>
      <c r="E696" t="s">
        <v>50</v>
      </c>
      <c r="F696" t="s">
        <v>93</v>
      </c>
      <c r="G696" t="s">
        <v>94</v>
      </c>
      <c r="H696">
        <v>7.01</v>
      </c>
      <c r="I696">
        <v>23</v>
      </c>
      <c r="J696">
        <f>Cálculo!$G$35</f>
        <v>12.308999999999999</v>
      </c>
    </row>
    <row r="697" spans="1:10">
      <c r="A697" t="s">
        <v>89</v>
      </c>
      <c r="B697" t="s">
        <v>90</v>
      </c>
      <c r="C697" s="7" t="s">
        <v>162</v>
      </c>
      <c r="D697" t="s">
        <v>92</v>
      </c>
      <c r="E697" t="s">
        <v>50</v>
      </c>
      <c r="F697" t="s">
        <v>93</v>
      </c>
      <c r="G697" t="s">
        <v>94</v>
      </c>
      <c r="H697">
        <v>23.01</v>
      </c>
      <c r="I697">
        <v>83</v>
      </c>
      <c r="J697">
        <f>Cálculo!$G$36</f>
        <v>14.8233</v>
      </c>
    </row>
    <row r="698" spans="1:10">
      <c r="A698" t="s">
        <v>89</v>
      </c>
      <c r="B698" t="s">
        <v>90</v>
      </c>
      <c r="C698" s="7" t="s">
        <v>162</v>
      </c>
      <c r="D698" t="s">
        <v>92</v>
      </c>
      <c r="E698" t="s">
        <v>50</v>
      </c>
      <c r="F698" t="s">
        <v>93</v>
      </c>
      <c r="G698" t="s">
        <v>94</v>
      </c>
      <c r="H698">
        <v>83.01</v>
      </c>
      <c r="J698">
        <f>Cálculo!$G$37</f>
        <v>15.6203</v>
      </c>
    </row>
    <row r="699" spans="1:10">
      <c r="A699" t="s">
        <v>89</v>
      </c>
      <c r="B699" t="s">
        <v>90</v>
      </c>
      <c r="C699" s="7" t="s">
        <v>162</v>
      </c>
      <c r="D699" t="s">
        <v>92</v>
      </c>
      <c r="E699" t="s">
        <v>50</v>
      </c>
      <c r="F699" t="s">
        <v>95</v>
      </c>
      <c r="G699" t="s">
        <v>94</v>
      </c>
      <c r="H699">
        <v>0</v>
      </c>
      <c r="I699">
        <v>200</v>
      </c>
      <c r="J699">
        <f>Cálculo!$G$40</f>
        <v>9.3140000000000001</v>
      </c>
    </row>
    <row r="700" spans="1:10">
      <c r="A700" t="s">
        <v>89</v>
      </c>
      <c r="B700" t="s">
        <v>90</v>
      </c>
      <c r="C700" s="7" t="s">
        <v>162</v>
      </c>
      <c r="D700" t="s">
        <v>92</v>
      </c>
      <c r="E700" t="s">
        <v>50</v>
      </c>
      <c r="F700" t="s">
        <v>95</v>
      </c>
      <c r="G700" t="s">
        <v>94</v>
      </c>
      <c r="H700">
        <v>200.01</v>
      </c>
      <c r="I700">
        <v>500</v>
      </c>
      <c r="J700">
        <f>Cálculo!$G$41</f>
        <v>9.0565999999999995</v>
      </c>
    </row>
    <row r="701" spans="1:10">
      <c r="A701" t="s">
        <v>89</v>
      </c>
      <c r="B701" t="s">
        <v>90</v>
      </c>
      <c r="C701" s="7" t="s">
        <v>162</v>
      </c>
      <c r="D701" t="s">
        <v>92</v>
      </c>
      <c r="E701" t="s">
        <v>50</v>
      </c>
      <c r="F701" t="s">
        <v>95</v>
      </c>
      <c r="G701" t="s">
        <v>94</v>
      </c>
      <c r="H701">
        <v>500.01</v>
      </c>
      <c r="I701">
        <v>2000</v>
      </c>
      <c r="J701">
        <f>Cálculo!$G$42</f>
        <v>8.7997999999999994</v>
      </c>
    </row>
    <row r="702" spans="1:10">
      <c r="A702" t="s">
        <v>89</v>
      </c>
      <c r="B702" t="s">
        <v>90</v>
      </c>
      <c r="C702" s="7" t="s">
        <v>162</v>
      </c>
      <c r="D702" t="s">
        <v>92</v>
      </c>
      <c r="E702" t="s">
        <v>50</v>
      </c>
      <c r="F702" t="s">
        <v>95</v>
      </c>
      <c r="G702" t="s">
        <v>94</v>
      </c>
      <c r="H702">
        <v>2000.01</v>
      </c>
      <c r="I702">
        <v>20000</v>
      </c>
      <c r="J702">
        <f>Cálculo!$G$43</f>
        <v>8.5432000000000006</v>
      </c>
    </row>
    <row r="703" spans="1:10">
      <c r="A703" t="s">
        <v>89</v>
      </c>
      <c r="B703" t="s">
        <v>90</v>
      </c>
      <c r="C703" s="7" t="s">
        <v>162</v>
      </c>
      <c r="D703" t="s">
        <v>92</v>
      </c>
      <c r="E703" t="s">
        <v>50</v>
      </c>
      <c r="F703" t="s">
        <v>95</v>
      </c>
      <c r="G703" t="s">
        <v>94</v>
      </c>
      <c r="H703">
        <v>20000.009999999998</v>
      </c>
      <c r="I703">
        <v>50000</v>
      </c>
      <c r="J703">
        <f>Cálculo!$G$44</f>
        <v>8.2860999999999994</v>
      </c>
    </row>
    <row r="704" spans="1:10">
      <c r="A704" t="s">
        <v>89</v>
      </c>
      <c r="B704" t="s">
        <v>90</v>
      </c>
      <c r="C704" s="7" t="s">
        <v>162</v>
      </c>
      <c r="D704" t="s">
        <v>92</v>
      </c>
      <c r="E704" t="s">
        <v>50</v>
      </c>
      <c r="F704" t="s">
        <v>95</v>
      </c>
      <c r="G704" t="s">
        <v>94</v>
      </c>
      <c r="H704">
        <v>50000.01</v>
      </c>
      <c r="J704">
        <f>Cálculo!$G$45</f>
        <v>8.0290999999999997</v>
      </c>
    </row>
    <row r="705" spans="1:10">
      <c r="A705" t="s">
        <v>89</v>
      </c>
      <c r="B705" t="s">
        <v>90</v>
      </c>
      <c r="C705" s="7" t="s">
        <v>162</v>
      </c>
      <c r="D705" t="s">
        <v>92</v>
      </c>
      <c r="E705" t="s">
        <v>50</v>
      </c>
      <c r="F705" t="s">
        <v>96</v>
      </c>
      <c r="G705" t="s">
        <v>94</v>
      </c>
      <c r="H705">
        <v>0</v>
      </c>
      <c r="I705">
        <v>200</v>
      </c>
      <c r="J705">
        <f>Cálculo!$G$48</f>
        <v>5.5377999999999998</v>
      </c>
    </row>
    <row r="706" spans="1:10">
      <c r="A706" t="s">
        <v>89</v>
      </c>
      <c r="B706" t="s">
        <v>90</v>
      </c>
      <c r="C706" s="7" t="s">
        <v>162</v>
      </c>
      <c r="D706" t="s">
        <v>92</v>
      </c>
      <c r="E706" t="s">
        <v>50</v>
      </c>
      <c r="F706" t="s">
        <v>96</v>
      </c>
      <c r="G706" t="s">
        <v>94</v>
      </c>
      <c r="H706">
        <v>200.01</v>
      </c>
      <c r="I706">
        <v>2000</v>
      </c>
      <c r="J706">
        <f>Cálculo!$G$49</f>
        <v>5.3860999999999999</v>
      </c>
    </row>
    <row r="707" spans="1:10">
      <c r="A707" t="s">
        <v>89</v>
      </c>
      <c r="B707" t="s">
        <v>90</v>
      </c>
      <c r="C707" s="7" t="s">
        <v>162</v>
      </c>
      <c r="D707" t="s">
        <v>92</v>
      </c>
      <c r="E707" t="s">
        <v>50</v>
      </c>
      <c r="F707" t="s">
        <v>96</v>
      </c>
      <c r="G707" t="s">
        <v>94</v>
      </c>
      <c r="H707">
        <v>2000.01</v>
      </c>
      <c r="I707">
        <v>10000</v>
      </c>
      <c r="J707">
        <f>Cálculo!$G$50</f>
        <v>5.2949000000000002</v>
      </c>
    </row>
    <row r="708" spans="1:10">
      <c r="A708" t="s">
        <v>89</v>
      </c>
      <c r="B708" t="s">
        <v>90</v>
      </c>
      <c r="C708" s="7" t="s">
        <v>162</v>
      </c>
      <c r="D708" t="s">
        <v>92</v>
      </c>
      <c r="E708" t="s">
        <v>50</v>
      </c>
      <c r="F708" t="s">
        <v>96</v>
      </c>
      <c r="G708" t="s">
        <v>94</v>
      </c>
      <c r="H708">
        <v>10000.01</v>
      </c>
      <c r="I708">
        <v>50000</v>
      </c>
      <c r="J708">
        <f>Cálculo!$G$51</f>
        <v>4.7983000000000002</v>
      </c>
    </row>
    <row r="709" spans="1:10">
      <c r="A709" t="s">
        <v>89</v>
      </c>
      <c r="B709" t="s">
        <v>90</v>
      </c>
      <c r="C709" s="7" t="s">
        <v>162</v>
      </c>
      <c r="D709" t="s">
        <v>92</v>
      </c>
      <c r="E709" t="s">
        <v>50</v>
      </c>
      <c r="F709" t="s">
        <v>96</v>
      </c>
      <c r="G709" t="s">
        <v>94</v>
      </c>
      <c r="H709">
        <v>50000.01</v>
      </c>
      <c r="I709">
        <v>100000</v>
      </c>
      <c r="J709">
        <f>Cálculo!$G$52</f>
        <v>4.5003000000000002</v>
      </c>
    </row>
    <row r="710" spans="1:10">
      <c r="A710" t="s">
        <v>89</v>
      </c>
      <c r="B710" t="s">
        <v>90</v>
      </c>
      <c r="C710" s="7" t="s">
        <v>162</v>
      </c>
      <c r="D710" t="s">
        <v>92</v>
      </c>
      <c r="E710" t="s">
        <v>50</v>
      </c>
      <c r="F710" t="s">
        <v>96</v>
      </c>
      <c r="G710" t="s">
        <v>94</v>
      </c>
      <c r="H710">
        <v>100000.01</v>
      </c>
      <c r="I710">
        <v>300000</v>
      </c>
      <c r="J710">
        <f>Cálculo!$G$53</f>
        <v>4.1826999999999996</v>
      </c>
    </row>
    <row r="711" spans="1:10">
      <c r="A711" t="s">
        <v>89</v>
      </c>
      <c r="B711" t="s">
        <v>90</v>
      </c>
      <c r="C711" s="7" t="s">
        <v>162</v>
      </c>
      <c r="D711" t="s">
        <v>92</v>
      </c>
      <c r="E711" t="s">
        <v>50</v>
      </c>
      <c r="F711" t="s">
        <v>96</v>
      </c>
      <c r="G711" t="s">
        <v>94</v>
      </c>
      <c r="H711">
        <v>300000.01</v>
      </c>
      <c r="I711">
        <v>600000</v>
      </c>
      <c r="J711">
        <f>Cálculo!$G$54</f>
        <v>3.8064</v>
      </c>
    </row>
    <row r="712" spans="1:10">
      <c r="A712" t="s">
        <v>89</v>
      </c>
      <c r="B712" t="s">
        <v>90</v>
      </c>
      <c r="C712" s="7" t="s">
        <v>162</v>
      </c>
      <c r="D712" t="s">
        <v>92</v>
      </c>
      <c r="E712" t="s">
        <v>50</v>
      </c>
      <c r="F712" t="s">
        <v>96</v>
      </c>
      <c r="G712" t="s">
        <v>94</v>
      </c>
      <c r="H712">
        <v>600000.01</v>
      </c>
      <c r="I712">
        <v>1500000</v>
      </c>
      <c r="J712">
        <f>Cálculo!$G$55</f>
        <v>3.7966000000000002</v>
      </c>
    </row>
    <row r="713" spans="1:10">
      <c r="A713" t="s">
        <v>89</v>
      </c>
      <c r="B713" t="s">
        <v>90</v>
      </c>
      <c r="C713" s="7" t="s">
        <v>162</v>
      </c>
      <c r="D713" t="s">
        <v>92</v>
      </c>
      <c r="E713" t="s">
        <v>50</v>
      </c>
      <c r="F713" t="s">
        <v>96</v>
      </c>
      <c r="G713" t="s">
        <v>94</v>
      </c>
      <c r="H713">
        <v>1500000.01</v>
      </c>
      <c r="I713">
        <v>3000000</v>
      </c>
      <c r="J713">
        <f>Cálculo!$G$56</f>
        <v>3.7690999999999999</v>
      </c>
    </row>
    <row r="714" spans="1:10">
      <c r="A714" t="s">
        <v>89</v>
      </c>
      <c r="B714" t="s">
        <v>90</v>
      </c>
      <c r="C714" s="7" t="s">
        <v>162</v>
      </c>
      <c r="D714" t="s">
        <v>92</v>
      </c>
      <c r="E714" t="s">
        <v>50</v>
      </c>
      <c r="F714" t="s">
        <v>96</v>
      </c>
      <c r="G714" t="s">
        <v>94</v>
      </c>
      <c r="H714">
        <v>3000000.01</v>
      </c>
      <c r="J714">
        <f>Cálculo!$G$57</f>
        <v>3.6758999999999999</v>
      </c>
    </row>
    <row r="715" spans="1:10">
      <c r="A715" t="s">
        <v>89</v>
      </c>
      <c r="B715" t="s">
        <v>90</v>
      </c>
      <c r="C715" s="7" t="s">
        <v>162</v>
      </c>
      <c r="D715" t="s">
        <v>92</v>
      </c>
      <c r="E715" t="s">
        <v>50</v>
      </c>
      <c r="F715" t="s">
        <v>97</v>
      </c>
      <c r="G715" t="s">
        <v>98</v>
      </c>
      <c r="J715">
        <f>Cálculo!$G$60</f>
        <v>3.5691999999999999</v>
      </c>
    </row>
    <row r="716" spans="1:10">
      <c r="A716" t="s">
        <v>89</v>
      </c>
      <c r="B716" t="s">
        <v>90</v>
      </c>
      <c r="C716" s="7" t="s">
        <v>163</v>
      </c>
      <c r="D716" t="s">
        <v>92</v>
      </c>
      <c r="E716" t="s">
        <v>50</v>
      </c>
      <c r="F716" t="s">
        <v>93</v>
      </c>
      <c r="G716" t="s">
        <v>94</v>
      </c>
      <c r="H716">
        <v>0</v>
      </c>
      <c r="I716">
        <v>7</v>
      </c>
      <c r="J716">
        <f>Cálculo!$G$34</f>
        <v>9.5297000000000001</v>
      </c>
    </row>
    <row r="717" spans="1:10">
      <c r="A717" t="s">
        <v>89</v>
      </c>
      <c r="B717" t="s">
        <v>90</v>
      </c>
      <c r="C717" s="7" t="s">
        <v>163</v>
      </c>
      <c r="D717" t="s">
        <v>92</v>
      </c>
      <c r="E717" t="s">
        <v>50</v>
      </c>
      <c r="F717" t="s">
        <v>93</v>
      </c>
      <c r="G717" t="s">
        <v>94</v>
      </c>
      <c r="H717">
        <v>7.01</v>
      </c>
      <c r="I717">
        <v>23</v>
      </c>
      <c r="J717">
        <f>Cálculo!$G$35</f>
        <v>12.308999999999999</v>
      </c>
    </row>
    <row r="718" spans="1:10">
      <c r="A718" t="s">
        <v>89</v>
      </c>
      <c r="B718" t="s">
        <v>90</v>
      </c>
      <c r="C718" s="7" t="s">
        <v>163</v>
      </c>
      <c r="D718" t="s">
        <v>92</v>
      </c>
      <c r="E718" t="s">
        <v>50</v>
      </c>
      <c r="F718" t="s">
        <v>93</v>
      </c>
      <c r="G718" t="s">
        <v>94</v>
      </c>
      <c r="H718">
        <v>23.01</v>
      </c>
      <c r="I718">
        <v>83</v>
      </c>
      <c r="J718">
        <f>Cálculo!$G$36</f>
        <v>14.8233</v>
      </c>
    </row>
    <row r="719" spans="1:10">
      <c r="A719" t="s">
        <v>89</v>
      </c>
      <c r="B719" t="s">
        <v>90</v>
      </c>
      <c r="C719" s="7" t="s">
        <v>163</v>
      </c>
      <c r="D719" t="s">
        <v>92</v>
      </c>
      <c r="E719" t="s">
        <v>50</v>
      </c>
      <c r="F719" t="s">
        <v>93</v>
      </c>
      <c r="G719" t="s">
        <v>94</v>
      </c>
      <c r="H719">
        <v>83.01</v>
      </c>
      <c r="J719">
        <f>Cálculo!$G$37</f>
        <v>15.6203</v>
      </c>
    </row>
    <row r="720" spans="1:10">
      <c r="A720" t="s">
        <v>89</v>
      </c>
      <c r="B720" t="s">
        <v>90</v>
      </c>
      <c r="C720" s="7" t="s">
        <v>163</v>
      </c>
      <c r="D720" t="s">
        <v>92</v>
      </c>
      <c r="E720" t="s">
        <v>50</v>
      </c>
      <c r="F720" t="s">
        <v>95</v>
      </c>
      <c r="G720" t="s">
        <v>94</v>
      </c>
      <c r="H720">
        <v>0</v>
      </c>
      <c r="I720">
        <v>200</v>
      </c>
      <c r="J720">
        <f>Cálculo!$G$40</f>
        <v>9.3140000000000001</v>
      </c>
    </row>
    <row r="721" spans="1:10">
      <c r="A721" t="s">
        <v>89</v>
      </c>
      <c r="B721" t="s">
        <v>90</v>
      </c>
      <c r="C721" s="7" t="s">
        <v>163</v>
      </c>
      <c r="D721" t="s">
        <v>92</v>
      </c>
      <c r="E721" t="s">
        <v>50</v>
      </c>
      <c r="F721" t="s">
        <v>95</v>
      </c>
      <c r="G721" t="s">
        <v>94</v>
      </c>
      <c r="H721">
        <v>200.01</v>
      </c>
      <c r="I721">
        <v>500</v>
      </c>
      <c r="J721">
        <f>Cálculo!$G$41</f>
        <v>9.0565999999999995</v>
      </c>
    </row>
    <row r="722" spans="1:10">
      <c r="A722" t="s">
        <v>89</v>
      </c>
      <c r="B722" t="s">
        <v>90</v>
      </c>
      <c r="C722" s="7" t="s">
        <v>163</v>
      </c>
      <c r="D722" t="s">
        <v>92</v>
      </c>
      <c r="E722" t="s">
        <v>50</v>
      </c>
      <c r="F722" t="s">
        <v>95</v>
      </c>
      <c r="G722" t="s">
        <v>94</v>
      </c>
      <c r="H722">
        <v>500.01</v>
      </c>
      <c r="I722">
        <v>2000</v>
      </c>
      <c r="J722">
        <f>Cálculo!$G$42</f>
        <v>8.7997999999999994</v>
      </c>
    </row>
    <row r="723" spans="1:10">
      <c r="A723" t="s">
        <v>89</v>
      </c>
      <c r="B723" t="s">
        <v>90</v>
      </c>
      <c r="C723" s="7" t="s">
        <v>163</v>
      </c>
      <c r="D723" t="s">
        <v>92</v>
      </c>
      <c r="E723" t="s">
        <v>50</v>
      </c>
      <c r="F723" t="s">
        <v>95</v>
      </c>
      <c r="G723" t="s">
        <v>94</v>
      </c>
      <c r="H723">
        <v>2000.01</v>
      </c>
      <c r="I723">
        <v>20000</v>
      </c>
      <c r="J723">
        <f>Cálculo!$G$43</f>
        <v>8.5432000000000006</v>
      </c>
    </row>
    <row r="724" spans="1:10">
      <c r="A724" t="s">
        <v>89</v>
      </c>
      <c r="B724" t="s">
        <v>90</v>
      </c>
      <c r="C724" s="7" t="s">
        <v>163</v>
      </c>
      <c r="D724" t="s">
        <v>92</v>
      </c>
      <c r="E724" t="s">
        <v>50</v>
      </c>
      <c r="F724" t="s">
        <v>95</v>
      </c>
      <c r="G724" t="s">
        <v>94</v>
      </c>
      <c r="H724">
        <v>20000.009999999998</v>
      </c>
      <c r="I724">
        <v>50000</v>
      </c>
      <c r="J724">
        <f>Cálculo!$G$44</f>
        <v>8.2860999999999994</v>
      </c>
    </row>
    <row r="725" spans="1:10">
      <c r="A725" t="s">
        <v>89</v>
      </c>
      <c r="B725" t="s">
        <v>90</v>
      </c>
      <c r="C725" s="7" t="s">
        <v>163</v>
      </c>
      <c r="D725" t="s">
        <v>92</v>
      </c>
      <c r="E725" t="s">
        <v>50</v>
      </c>
      <c r="F725" t="s">
        <v>95</v>
      </c>
      <c r="G725" t="s">
        <v>94</v>
      </c>
      <c r="H725">
        <v>50000.01</v>
      </c>
      <c r="J725">
        <f>Cálculo!$G$45</f>
        <v>8.0290999999999997</v>
      </c>
    </row>
    <row r="726" spans="1:10">
      <c r="A726" t="s">
        <v>89</v>
      </c>
      <c r="B726" t="s">
        <v>90</v>
      </c>
      <c r="C726" s="7" t="s">
        <v>163</v>
      </c>
      <c r="D726" t="s">
        <v>92</v>
      </c>
      <c r="E726" t="s">
        <v>50</v>
      </c>
      <c r="F726" t="s">
        <v>96</v>
      </c>
      <c r="G726" t="s">
        <v>94</v>
      </c>
      <c r="H726">
        <v>0</v>
      </c>
      <c r="I726">
        <v>200</v>
      </c>
      <c r="J726">
        <f>Cálculo!$G$48</f>
        <v>5.5377999999999998</v>
      </c>
    </row>
    <row r="727" spans="1:10">
      <c r="A727" t="s">
        <v>89</v>
      </c>
      <c r="B727" t="s">
        <v>90</v>
      </c>
      <c r="C727" s="7" t="s">
        <v>163</v>
      </c>
      <c r="D727" t="s">
        <v>92</v>
      </c>
      <c r="E727" t="s">
        <v>50</v>
      </c>
      <c r="F727" t="s">
        <v>96</v>
      </c>
      <c r="G727" t="s">
        <v>94</v>
      </c>
      <c r="H727">
        <v>200.01</v>
      </c>
      <c r="I727">
        <v>2000</v>
      </c>
      <c r="J727">
        <f>Cálculo!$G$49</f>
        <v>5.3860999999999999</v>
      </c>
    </row>
    <row r="728" spans="1:10">
      <c r="A728" t="s">
        <v>89</v>
      </c>
      <c r="B728" t="s">
        <v>90</v>
      </c>
      <c r="C728" s="7" t="s">
        <v>163</v>
      </c>
      <c r="D728" t="s">
        <v>92</v>
      </c>
      <c r="E728" t="s">
        <v>50</v>
      </c>
      <c r="F728" t="s">
        <v>96</v>
      </c>
      <c r="G728" t="s">
        <v>94</v>
      </c>
      <c r="H728">
        <v>2000.01</v>
      </c>
      <c r="I728">
        <v>10000</v>
      </c>
      <c r="J728">
        <f>Cálculo!$G$50</f>
        <v>5.2949000000000002</v>
      </c>
    </row>
    <row r="729" spans="1:10">
      <c r="A729" t="s">
        <v>89</v>
      </c>
      <c r="B729" t="s">
        <v>90</v>
      </c>
      <c r="C729" s="7" t="s">
        <v>163</v>
      </c>
      <c r="D729" t="s">
        <v>92</v>
      </c>
      <c r="E729" t="s">
        <v>50</v>
      </c>
      <c r="F729" t="s">
        <v>96</v>
      </c>
      <c r="G729" t="s">
        <v>94</v>
      </c>
      <c r="H729">
        <v>10000.01</v>
      </c>
      <c r="I729">
        <v>50000</v>
      </c>
      <c r="J729">
        <f>Cálculo!$G$51</f>
        <v>4.7983000000000002</v>
      </c>
    </row>
    <row r="730" spans="1:10">
      <c r="A730" t="s">
        <v>89</v>
      </c>
      <c r="B730" t="s">
        <v>90</v>
      </c>
      <c r="C730" s="7" t="s">
        <v>163</v>
      </c>
      <c r="D730" t="s">
        <v>92</v>
      </c>
      <c r="E730" t="s">
        <v>50</v>
      </c>
      <c r="F730" t="s">
        <v>96</v>
      </c>
      <c r="G730" t="s">
        <v>94</v>
      </c>
      <c r="H730">
        <v>50000.01</v>
      </c>
      <c r="I730">
        <v>100000</v>
      </c>
      <c r="J730">
        <f>Cálculo!$G$52</f>
        <v>4.5003000000000002</v>
      </c>
    </row>
    <row r="731" spans="1:10">
      <c r="A731" t="s">
        <v>89</v>
      </c>
      <c r="B731" t="s">
        <v>90</v>
      </c>
      <c r="C731" s="7" t="s">
        <v>163</v>
      </c>
      <c r="D731" t="s">
        <v>92</v>
      </c>
      <c r="E731" t="s">
        <v>50</v>
      </c>
      <c r="F731" t="s">
        <v>96</v>
      </c>
      <c r="G731" t="s">
        <v>94</v>
      </c>
      <c r="H731">
        <v>100000.01</v>
      </c>
      <c r="I731">
        <v>300000</v>
      </c>
      <c r="J731">
        <f>Cálculo!$G$53</f>
        <v>4.1826999999999996</v>
      </c>
    </row>
    <row r="732" spans="1:10">
      <c r="A732" t="s">
        <v>89</v>
      </c>
      <c r="B732" t="s">
        <v>90</v>
      </c>
      <c r="C732" s="7" t="s">
        <v>163</v>
      </c>
      <c r="D732" t="s">
        <v>92</v>
      </c>
      <c r="E732" t="s">
        <v>50</v>
      </c>
      <c r="F732" t="s">
        <v>96</v>
      </c>
      <c r="G732" t="s">
        <v>94</v>
      </c>
      <c r="H732">
        <v>300000.01</v>
      </c>
      <c r="I732">
        <v>600000</v>
      </c>
      <c r="J732">
        <f>Cálculo!$G$54</f>
        <v>3.8064</v>
      </c>
    </row>
    <row r="733" spans="1:10">
      <c r="A733" t="s">
        <v>89</v>
      </c>
      <c r="B733" t="s">
        <v>90</v>
      </c>
      <c r="C733" s="7" t="s">
        <v>163</v>
      </c>
      <c r="D733" t="s">
        <v>92</v>
      </c>
      <c r="E733" t="s">
        <v>50</v>
      </c>
      <c r="F733" t="s">
        <v>96</v>
      </c>
      <c r="G733" t="s">
        <v>94</v>
      </c>
      <c r="H733">
        <v>600000.01</v>
      </c>
      <c r="I733">
        <v>1500000</v>
      </c>
      <c r="J733">
        <f>Cálculo!$G$55</f>
        <v>3.7966000000000002</v>
      </c>
    </row>
    <row r="734" spans="1:10">
      <c r="A734" t="s">
        <v>89</v>
      </c>
      <c r="B734" t="s">
        <v>90</v>
      </c>
      <c r="C734" s="7" t="s">
        <v>163</v>
      </c>
      <c r="D734" t="s">
        <v>92</v>
      </c>
      <c r="E734" t="s">
        <v>50</v>
      </c>
      <c r="F734" t="s">
        <v>96</v>
      </c>
      <c r="G734" t="s">
        <v>94</v>
      </c>
      <c r="H734">
        <v>1500000.01</v>
      </c>
      <c r="I734">
        <v>3000000</v>
      </c>
      <c r="J734">
        <f>Cálculo!$G$56</f>
        <v>3.7690999999999999</v>
      </c>
    </row>
    <row r="735" spans="1:10">
      <c r="A735" t="s">
        <v>89</v>
      </c>
      <c r="B735" t="s">
        <v>90</v>
      </c>
      <c r="C735" s="7" t="s">
        <v>163</v>
      </c>
      <c r="D735" t="s">
        <v>92</v>
      </c>
      <c r="E735" t="s">
        <v>50</v>
      </c>
      <c r="F735" t="s">
        <v>96</v>
      </c>
      <c r="G735" t="s">
        <v>94</v>
      </c>
      <c r="H735">
        <v>3000000.01</v>
      </c>
      <c r="J735">
        <f>Cálculo!$G$57</f>
        <v>3.6758999999999999</v>
      </c>
    </row>
    <row r="736" spans="1:10">
      <c r="A736" t="s">
        <v>89</v>
      </c>
      <c r="B736" t="s">
        <v>90</v>
      </c>
      <c r="C736" s="7" t="s">
        <v>163</v>
      </c>
      <c r="D736" t="s">
        <v>92</v>
      </c>
      <c r="E736" t="s">
        <v>50</v>
      </c>
      <c r="F736" t="s">
        <v>97</v>
      </c>
      <c r="G736" t="s">
        <v>98</v>
      </c>
      <c r="J736">
        <f>Cálculo!$G$60</f>
        <v>3.5691999999999999</v>
      </c>
    </row>
    <row r="737" spans="1:10">
      <c r="A737" t="s">
        <v>89</v>
      </c>
      <c r="B737" t="s">
        <v>90</v>
      </c>
      <c r="C737" s="7" t="s">
        <v>164</v>
      </c>
      <c r="D737" t="s">
        <v>92</v>
      </c>
      <c r="E737" t="s">
        <v>62</v>
      </c>
      <c r="F737" t="s">
        <v>93</v>
      </c>
      <c r="G737" t="s">
        <v>94</v>
      </c>
      <c r="H737">
        <v>0</v>
      </c>
      <c r="I737">
        <v>7</v>
      </c>
      <c r="J737">
        <f>Cálculo!$G$3</f>
        <v>7.2915999999999999</v>
      </c>
    </row>
    <row r="738" spans="1:10">
      <c r="A738" t="s">
        <v>89</v>
      </c>
      <c r="B738" t="s">
        <v>90</v>
      </c>
      <c r="C738" s="7" t="s">
        <v>164</v>
      </c>
      <c r="D738" t="s">
        <v>92</v>
      </c>
      <c r="E738" t="s">
        <v>62</v>
      </c>
      <c r="F738" t="s">
        <v>93</v>
      </c>
      <c r="G738" t="s">
        <v>94</v>
      </c>
      <c r="H738">
        <v>7.01</v>
      </c>
      <c r="I738">
        <v>23</v>
      </c>
      <c r="J738">
        <f>Cálculo!$G$4</f>
        <v>9.15</v>
      </c>
    </row>
    <row r="739" spans="1:10">
      <c r="A739" t="s">
        <v>89</v>
      </c>
      <c r="B739" t="s">
        <v>90</v>
      </c>
      <c r="C739" s="7" t="s">
        <v>164</v>
      </c>
      <c r="D739" t="s">
        <v>92</v>
      </c>
      <c r="E739" t="s">
        <v>62</v>
      </c>
      <c r="F739" t="s">
        <v>93</v>
      </c>
      <c r="G739" t="s">
        <v>94</v>
      </c>
      <c r="H739">
        <v>23.01</v>
      </c>
      <c r="I739">
        <v>83</v>
      </c>
      <c r="J739">
        <f>Cálculo!$G$5</f>
        <v>10.852499999999999</v>
      </c>
    </row>
    <row r="740" spans="1:10">
      <c r="A740" t="s">
        <v>89</v>
      </c>
      <c r="B740" t="s">
        <v>90</v>
      </c>
      <c r="C740" s="7" t="s">
        <v>164</v>
      </c>
      <c r="D740" t="s">
        <v>92</v>
      </c>
      <c r="E740" t="s">
        <v>62</v>
      </c>
      <c r="F740" t="s">
        <v>93</v>
      </c>
      <c r="G740" t="s">
        <v>94</v>
      </c>
      <c r="H740">
        <v>83.01</v>
      </c>
      <c r="J740">
        <f>Cálculo!$G$6</f>
        <v>12.052199999999999</v>
      </c>
    </row>
    <row r="741" spans="1:10">
      <c r="A741" t="s">
        <v>89</v>
      </c>
      <c r="B741" t="s">
        <v>90</v>
      </c>
      <c r="C741" s="7" t="s">
        <v>164</v>
      </c>
      <c r="D741" t="s">
        <v>92</v>
      </c>
      <c r="E741" t="s">
        <v>62</v>
      </c>
      <c r="F741" t="s">
        <v>95</v>
      </c>
      <c r="G741" t="s">
        <v>94</v>
      </c>
      <c r="H741">
        <v>0</v>
      </c>
      <c r="I741">
        <v>200</v>
      </c>
      <c r="J741">
        <f>Cálculo!$G$9</f>
        <v>6.2965999999999998</v>
      </c>
    </row>
    <row r="742" spans="1:10">
      <c r="A742" t="s">
        <v>89</v>
      </c>
      <c r="B742" t="s">
        <v>90</v>
      </c>
      <c r="C742" s="7" t="s">
        <v>164</v>
      </c>
      <c r="D742" t="s">
        <v>92</v>
      </c>
      <c r="E742" t="s">
        <v>62</v>
      </c>
      <c r="F742" t="s">
        <v>95</v>
      </c>
      <c r="G742" t="s">
        <v>94</v>
      </c>
      <c r="H742">
        <v>200.01</v>
      </c>
      <c r="I742">
        <v>500</v>
      </c>
      <c r="J742">
        <f>Cálculo!$G$10</f>
        <v>6.2278000000000002</v>
      </c>
    </row>
    <row r="743" spans="1:10">
      <c r="A743" t="s">
        <v>89</v>
      </c>
      <c r="B743" t="s">
        <v>90</v>
      </c>
      <c r="C743" s="7" t="s">
        <v>164</v>
      </c>
      <c r="D743" t="s">
        <v>92</v>
      </c>
      <c r="E743" t="s">
        <v>62</v>
      </c>
      <c r="F743" t="s">
        <v>95</v>
      </c>
      <c r="G743" t="s">
        <v>94</v>
      </c>
      <c r="H743">
        <v>500.01</v>
      </c>
      <c r="I743">
        <v>2000</v>
      </c>
      <c r="J743">
        <f>Cálculo!$G$11</f>
        <v>5.1668000000000003</v>
      </c>
    </row>
    <row r="744" spans="1:10">
      <c r="A744" t="s">
        <v>89</v>
      </c>
      <c r="B744" t="s">
        <v>90</v>
      </c>
      <c r="C744" s="7" t="s">
        <v>164</v>
      </c>
      <c r="D744" t="s">
        <v>92</v>
      </c>
      <c r="E744" t="s">
        <v>62</v>
      </c>
      <c r="F744" t="s">
        <v>95</v>
      </c>
      <c r="G744" t="s">
        <v>94</v>
      </c>
      <c r="H744">
        <v>2000.01</v>
      </c>
      <c r="I744">
        <v>20000</v>
      </c>
      <c r="J744">
        <f>Cálculo!$G$12</f>
        <v>5.0536000000000003</v>
      </c>
    </row>
    <row r="745" spans="1:10">
      <c r="A745" t="s">
        <v>89</v>
      </c>
      <c r="B745" t="s">
        <v>90</v>
      </c>
      <c r="C745" s="7" t="s">
        <v>164</v>
      </c>
      <c r="D745" t="s">
        <v>92</v>
      </c>
      <c r="E745" t="s">
        <v>62</v>
      </c>
      <c r="F745" t="s">
        <v>95</v>
      </c>
      <c r="G745" t="s">
        <v>94</v>
      </c>
      <c r="H745">
        <v>20000.009999999998</v>
      </c>
      <c r="I745">
        <v>50000</v>
      </c>
      <c r="J745">
        <f>Cálculo!$G$13</f>
        <v>4.9550999999999998</v>
      </c>
    </row>
    <row r="746" spans="1:10">
      <c r="A746" t="s">
        <v>89</v>
      </c>
      <c r="B746" t="s">
        <v>90</v>
      </c>
      <c r="C746" s="7" t="s">
        <v>164</v>
      </c>
      <c r="D746" t="s">
        <v>92</v>
      </c>
      <c r="E746" t="s">
        <v>62</v>
      </c>
      <c r="F746" t="s">
        <v>95</v>
      </c>
      <c r="G746" t="s">
        <v>94</v>
      </c>
      <c r="H746">
        <v>50000.01</v>
      </c>
      <c r="J746">
        <f>Cálculo!$G$14</f>
        <v>4.8567</v>
      </c>
    </row>
    <row r="747" spans="1:10">
      <c r="A747" t="s">
        <v>89</v>
      </c>
      <c r="B747" t="s">
        <v>90</v>
      </c>
      <c r="C747" s="7" t="s">
        <v>164</v>
      </c>
      <c r="D747" t="s">
        <v>92</v>
      </c>
      <c r="E747" t="s">
        <v>62</v>
      </c>
      <c r="F747" t="s">
        <v>96</v>
      </c>
      <c r="G747" t="s">
        <v>94</v>
      </c>
      <c r="H747">
        <v>0</v>
      </c>
      <c r="I747">
        <v>200</v>
      </c>
      <c r="J747">
        <f>Cálculo!$G$17</f>
        <v>5.1243999999999996</v>
      </c>
    </row>
    <row r="748" spans="1:10">
      <c r="A748" t="s">
        <v>89</v>
      </c>
      <c r="B748" t="s">
        <v>90</v>
      </c>
      <c r="C748" s="7" t="s">
        <v>164</v>
      </c>
      <c r="D748" t="s">
        <v>92</v>
      </c>
      <c r="E748" t="s">
        <v>62</v>
      </c>
      <c r="F748" t="s">
        <v>96</v>
      </c>
      <c r="G748" t="s">
        <v>94</v>
      </c>
      <c r="H748">
        <v>200.01</v>
      </c>
      <c r="I748">
        <v>2000</v>
      </c>
      <c r="J748">
        <f>Cálculo!$G$18</f>
        <v>2.9883999999999999</v>
      </c>
    </row>
    <row r="749" spans="1:10">
      <c r="A749" t="s">
        <v>89</v>
      </c>
      <c r="B749" t="s">
        <v>90</v>
      </c>
      <c r="C749" s="7" t="s">
        <v>164</v>
      </c>
      <c r="D749" t="s">
        <v>92</v>
      </c>
      <c r="E749" t="s">
        <v>62</v>
      </c>
      <c r="F749" t="s">
        <v>96</v>
      </c>
      <c r="G749" t="s">
        <v>94</v>
      </c>
      <c r="H749">
        <v>2000.01</v>
      </c>
      <c r="I749">
        <v>10000</v>
      </c>
      <c r="J749">
        <f>Cálculo!$G$19</f>
        <v>4.9067999999999996</v>
      </c>
    </row>
    <row r="750" spans="1:10">
      <c r="A750" t="s">
        <v>89</v>
      </c>
      <c r="B750" t="s">
        <v>90</v>
      </c>
      <c r="C750" s="7" t="s">
        <v>164</v>
      </c>
      <c r="D750" t="s">
        <v>92</v>
      </c>
      <c r="E750" t="s">
        <v>62</v>
      </c>
      <c r="F750" t="s">
        <v>96</v>
      </c>
      <c r="G750" t="s">
        <v>94</v>
      </c>
      <c r="H750">
        <v>10000.01</v>
      </c>
      <c r="I750">
        <v>50000</v>
      </c>
      <c r="J750">
        <f>Cálculo!$G$20</f>
        <v>4.3433999999999999</v>
      </c>
    </row>
    <row r="751" spans="1:10">
      <c r="A751" t="s">
        <v>89</v>
      </c>
      <c r="B751" t="s">
        <v>90</v>
      </c>
      <c r="C751" s="7" t="s">
        <v>164</v>
      </c>
      <c r="D751" t="s">
        <v>92</v>
      </c>
      <c r="E751" t="s">
        <v>62</v>
      </c>
      <c r="F751" t="s">
        <v>96</v>
      </c>
      <c r="G751" t="s">
        <v>94</v>
      </c>
      <c r="H751">
        <v>50000.01</v>
      </c>
      <c r="I751">
        <v>100000</v>
      </c>
      <c r="J751">
        <f>Cálculo!$G$21</f>
        <v>4.1002000000000001</v>
      </c>
    </row>
    <row r="752" spans="1:10">
      <c r="A752" t="s">
        <v>89</v>
      </c>
      <c r="B752" t="s">
        <v>90</v>
      </c>
      <c r="C752" s="7" t="s">
        <v>164</v>
      </c>
      <c r="D752" t="s">
        <v>92</v>
      </c>
      <c r="E752" t="s">
        <v>62</v>
      </c>
      <c r="F752" t="s">
        <v>96</v>
      </c>
      <c r="G752" t="s">
        <v>94</v>
      </c>
      <c r="H752">
        <v>100000.01</v>
      </c>
      <c r="I752">
        <v>300000</v>
      </c>
      <c r="J752">
        <f>Cálculo!$G$22</f>
        <v>3.8393999999999999</v>
      </c>
    </row>
    <row r="753" spans="1:10">
      <c r="A753" t="s">
        <v>89</v>
      </c>
      <c r="B753" t="s">
        <v>90</v>
      </c>
      <c r="C753" s="7" t="s">
        <v>164</v>
      </c>
      <c r="D753" t="s">
        <v>92</v>
      </c>
      <c r="E753" t="s">
        <v>62</v>
      </c>
      <c r="F753" t="s">
        <v>96</v>
      </c>
      <c r="G753" t="s">
        <v>94</v>
      </c>
      <c r="H753">
        <v>300000.01</v>
      </c>
      <c r="I753">
        <v>600000</v>
      </c>
      <c r="J753">
        <f>Cálculo!$G$23</f>
        <v>3.5312000000000001</v>
      </c>
    </row>
    <row r="754" spans="1:10">
      <c r="A754" t="s">
        <v>89</v>
      </c>
      <c r="B754" t="s">
        <v>90</v>
      </c>
      <c r="C754" s="7" t="s">
        <v>164</v>
      </c>
      <c r="D754" t="s">
        <v>92</v>
      </c>
      <c r="E754" t="s">
        <v>62</v>
      </c>
      <c r="F754" t="s">
        <v>96</v>
      </c>
      <c r="G754" t="s">
        <v>94</v>
      </c>
      <c r="H754">
        <v>600000.01</v>
      </c>
      <c r="I754">
        <v>1500000</v>
      </c>
      <c r="J754">
        <f>Cálculo!$G$24</f>
        <v>3.5226999999999999</v>
      </c>
    </row>
    <row r="755" spans="1:10">
      <c r="A755" t="s">
        <v>89</v>
      </c>
      <c r="B755" t="s">
        <v>90</v>
      </c>
      <c r="C755" s="7" t="s">
        <v>164</v>
      </c>
      <c r="D755" t="s">
        <v>92</v>
      </c>
      <c r="E755" t="s">
        <v>62</v>
      </c>
      <c r="F755" t="s">
        <v>96</v>
      </c>
      <c r="G755" t="s">
        <v>94</v>
      </c>
      <c r="H755">
        <v>1500000.01</v>
      </c>
      <c r="I755">
        <v>3000000</v>
      </c>
      <c r="J755">
        <f>Cálculo!$G$25</f>
        <v>3.4998999999999998</v>
      </c>
    </row>
    <row r="756" spans="1:10">
      <c r="A756" t="s">
        <v>89</v>
      </c>
      <c r="B756" t="s">
        <v>90</v>
      </c>
      <c r="C756" s="7" t="s">
        <v>164</v>
      </c>
      <c r="D756" t="s">
        <v>92</v>
      </c>
      <c r="E756" t="s">
        <v>62</v>
      </c>
      <c r="F756" t="s">
        <v>96</v>
      </c>
      <c r="G756" t="s">
        <v>94</v>
      </c>
      <c r="H756">
        <v>3000000.01</v>
      </c>
      <c r="J756">
        <f>Cálculo!$G$26</f>
        <v>3.4243000000000001</v>
      </c>
    </row>
    <row r="757" spans="1:10">
      <c r="A757" t="s">
        <v>89</v>
      </c>
      <c r="B757" t="s">
        <v>90</v>
      </c>
      <c r="C757" s="7" t="s">
        <v>164</v>
      </c>
      <c r="D757" t="s">
        <v>92</v>
      </c>
      <c r="E757" t="s">
        <v>62</v>
      </c>
      <c r="F757" t="s">
        <v>97</v>
      </c>
      <c r="G757" t="s">
        <v>98</v>
      </c>
      <c r="J757">
        <f>Cálculo!$G$29</f>
        <v>3.4365999999999999</v>
      </c>
    </row>
    <row r="758" spans="1:10">
      <c r="A758" t="s">
        <v>89</v>
      </c>
      <c r="B758" t="s">
        <v>90</v>
      </c>
      <c r="C758" s="7" t="s">
        <v>165</v>
      </c>
      <c r="D758" t="s">
        <v>92</v>
      </c>
      <c r="E758" t="s">
        <v>62</v>
      </c>
      <c r="F758" t="s">
        <v>93</v>
      </c>
      <c r="G758" t="s">
        <v>94</v>
      </c>
      <c r="H758">
        <v>0</v>
      </c>
      <c r="I758">
        <v>7</v>
      </c>
      <c r="J758">
        <f>Cálculo!$G$3</f>
        <v>7.2915999999999999</v>
      </c>
    </row>
    <row r="759" spans="1:10">
      <c r="A759" t="s">
        <v>89</v>
      </c>
      <c r="B759" t="s">
        <v>90</v>
      </c>
      <c r="C759" s="7" t="s">
        <v>165</v>
      </c>
      <c r="D759" t="s">
        <v>92</v>
      </c>
      <c r="E759" t="s">
        <v>62</v>
      </c>
      <c r="F759" t="s">
        <v>93</v>
      </c>
      <c r="G759" t="s">
        <v>94</v>
      </c>
      <c r="H759">
        <v>7.01</v>
      </c>
      <c r="I759">
        <v>23</v>
      </c>
      <c r="J759">
        <f>Cálculo!$G$4</f>
        <v>9.15</v>
      </c>
    </row>
    <row r="760" spans="1:10">
      <c r="A760" t="s">
        <v>89</v>
      </c>
      <c r="B760" t="s">
        <v>90</v>
      </c>
      <c r="C760" s="7" t="s">
        <v>165</v>
      </c>
      <c r="D760" t="s">
        <v>92</v>
      </c>
      <c r="E760" t="s">
        <v>62</v>
      </c>
      <c r="F760" t="s">
        <v>93</v>
      </c>
      <c r="G760" t="s">
        <v>94</v>
      </c>
      <c r="H760">
        <v>23.01</v>
      </c>
      <c r="I760">
        <v>83</v>
      </c>
      <c r="J760">
        <f>Cálculo!$G$5</f>
        <v>10.852499999999999</v>
      </c>
    </row>
    <row r="761" spans="1:10">
      <c r="A761" t="s">
        <v>89</v>
      </c>
      <c r="B761" t="s">
        <v>90</v>
      </c>
      <c r="C761" s="7" t="s">
        <v>165</v>
      </c>
      <c r="D761" t="s">
        <v>92</v>
      </c>
      <c r="E761" t="s">
        <v>62</v>
      </c>
      <c r="F761" t="s">
        <v>93</v>
      </c>
      <c r="G761" t="s">
        <v>94</v>
      </c>
      <c r="H761">
        <v>83.01</v>
      </c>
      <c r="J761">
        <f>Cálculo!$G$6</f>
        <v>12.052199999999999</v>
      </c>
    </row>
    <row r="762" spans="1:10">
      <c r="A762" t="s">
        <v>89</v>
      </c>
      <c r="B762" t="s">
        <v>90</v>
      </c>
      <c r="C762" s="7" t="s">
        <v>165</v>
      </c>
      <c r="D762" t="s">
        <v>92</v>
      </c>
      <c r="E762" t="s">
        <v>62</v>
      </c>
      <c r="F762" t="s">
        <v>95</v>
      </c>
      <c r="G762" t="s">
        <v>94</v>
      </c>
      <c r="H762">
        <v>0</v>
      </c>
      <c r="I762">
        <v>200</v>
      </c>
      <c r="J762">
        <f>Cálculo!$G$9</f>
        <v>6.2965999999999998</v>
      </c>
    </row>
    <row r="763" spans="1:10">
      <c r="A763" t="s">
        <v>89</v>
      </c>
      <c r="B763" t="s">
        <v>90</v>
      </c>
      <c r="C763" s="7" t="s">
        <v>165</v>
      </c>
      <c r="D763" t="s">
        <v>92</v>
      </c>
      <c r="E763" t="s">
        <v>62</v>
      </c>
      <c r="F763" t="s">
        <v>95</v>
      </c>
      <c r="G763" t="s">
        <v>94</v>
      </c>
      <c r="H763">
        <v>200.01</v>
      </c>
      <c r="I763">
        <v>500</v>
      </c>
      <c r="J763">
        <f>Cálculo!$G$10</f>
        <v>6.2278000000000002</v>
      </c>
    </row>
    <row r="764" spans="1:10">
      <c r="A764" t="s">
        <v>89</v>
      </c>
      <c r="B764" t="s">
        <v>90</v>
      </c>
      <c r="C764" s="7" t="s">
        <v>165</v>
      </c>
      <c r="D764" t="s">
        <v>92</v>
      </c>
      <c r="E764" t="s">
        <v>62</v>
      </c>
      <c r="F764" t="s">
        <v>95</v>
      </c>
      <c r="G764" t="s">
        <v>94</v>
      </c>
      <c r="H764">
        <v>500.01</v>
      </c>
      <c r="I764">
        <v>2000</v>
      </c>
      <c r="J764">
        <f>Cálculo!$G$11</f>
        <v>5.1668000000000003</v>
      </c>
    </row>
    <row r="765" spans="1:10">
      <c r="A765" t="s">
        <v>89</v>
      </c>
      <c r="B765" t="s">
        <v>90</v>
      </c>
      <c r="C765" s="7" t="s">
        <v>165</v>
      </c>
      <c r="D765" t="s">
        <v>92</v>
      </c>
      <c r="E765" t="s">
        <v>62</v>
      </c>
      <c r="F765" t="s">
        <v>95</v>
      </c>
      <c r="G765" t="s">
        <v>94</v>
      </c>
      <c r="H765">
        <v>2000.01</v>
      </c>
      <c r="I765">
        <v>20000</v>
      </c>
      <c r="J765">
        <f>Cálculo!$G$12</f>
        <v>5.0536000000000003</v>
      </c>
    </row>
    <row r="766" spans="1:10">
      <c r="A766" t="s">
        <v>89</v>
      </c>
      <c r="B766" t="s">
        <v>90</v>
      </c>
      <c r="C766" s="7" t="s">
        <v>165</v>
      </c>
      <c r="D766" t="s">
        <v>92</v>
      </c>
      <c r="E766" t="s">
        <v>62</v>
      </c>
      <c r="F766" t="s">
        <v>95</v>
      </c>
      <c r="G766" t="s">
        <v>94</v>
      </c>
      <c r="H766">
        <v>20000.009999999998</v>
      </c>
      <c r="I766">
        <v>50000</v>
      </c>
      <c r="J766">
        <f>Cálculo!$G$13</f>
        <v>4.9550999999999998</v>
      </c>
    </row>
    <row r="767" spans="1:10">
      <c r="A767" t="s">
        <v>89</v>
      </c>
      <c r="B767" t="s">
        <v>90</v>
      </c>
      <c r="C767" s="7" t="s">
        <v>165</v>
      </c>
      <c r="D767" t="s">
        <v>92</v>
      </c>
      <c r="E767" t="s">
        <v>62</v>
      </c>
      <c r="F767" t="s">
        <v>95</v>
      </c>
      <c r="G767" t="s">
        <v>94</v>
      </c>
      <c r="H767">
        <v>50000.01</v>
      </c>
      <c r="J767">
        <f>Cálculo!$G$14</f>
        <v>4.8567</v>
      </c>
    </row>
    <row r="768" spans="1:10">
      <c r="A768" t="s">
        <v>89</v>
      </c>
      <c r="B768" t="s">
        <v>90</v>
      </c>
      <c r="C768" s="7" t="s">
        <v>165</v>
      </c>
      <c r="D768" t="s">
        <v>92</v>
      </c>
      <c r="E768" t="s">
        <v>62</v>
      </c>
      <c r="F768" t="s">
        <v>96</v>
      </c>
      <c r="G768" t="s">
        <v>94</v>
      </c>
      <c r="H768">
        <v>0</v>
      </c>
      <c r="I768">
        <v>200</v>
      </c>
      <c r="J768">
        <f>Cálculo!$G$17</f>
        <v>5.1243999999999996</v>
      </c>
    </row>
    <row r="769" spans="1:10">
      <c r="A769" t="s">
        <v>89</v>
      </c>
      <c r="B769" t="s">
        <v>90</v>
      </c>
      <c r="C769" s="7" t="s">
        <v>165</v>
      </c>
      <c r="D769" t="s">
        <v>92</v>
      </c>
      <c r="E769" t="s">
        <v>62</v>
      </c>
      <c r="F769" t="s">
        <v>96</v>
      </c>
      <c r="G769" t="s">
        <v>94</v>
      </c>
      <c r="H769">
        <v>200.01</v>
      </c>
      <c r="I769">
        <v>2000</v>
      </c>
      <c r="J769">
        <f>Cálculo!$G$18</f>
        <v>2.9883999999999999</v>
      </c>
    </row>
    <row r="770" spans="1:10">
      <c r="A770" t="s">
        <v>89</v>
      </c>
      <c r="B770" t="s">
        <v>90</v>
      </c>
      <c r="C770" s="7" t="s">
        <v>165</v>
      </c>
      <c r="D770" t="s">
        <v>92</v>
      </c>
      <c r="E770" t="s">
        <v>62</v>
      </c>
      <c r="F770" t="s">
        <v>96</v>
      </c>
      <c r="G770" t="s">
        <v>94</v>
      </c>
      <c r="H770">
        <v>2000.01</v>
      </c>
      <c r="I770">
        <v>10000</v>
      </c>
      <c r="J770">
        <f>Cálculo!$G$19</f>
        <v>4.9067999999999996</v>
      </c>
    </row>
    <row r="771" spans="1:10">
      <c r="A771" t="s">
        <v>89</v>
      </c>
      <c r="B771" t="s">
        <v>90</v>
      </c>
      <c r="C771" s="7" t="s">
        <v>165</v>
      </c>
      <c r="D771" t="s">
        <v>92</v>
      </c>
      <c r="E771" t="s">
        <v>62</v>
      </c>
      <c r="F771" t="s">
        <v>96</v>
      </c>
      <c r="G771" t="s">
        <v>94</v>
      </c>
      <c r="H771">
        <v>10000.01</v>
      </c>
      <c r="I771">
        <v>50000</v>
      </c>
      <c r="J771">
        <f>Cálculo!$G$20</f>
        <v>4.3433999999999999</v>
      </c>
    </row>
    <row r="772" spans="1:10">
      <c r="A772" t="s">
        <v>89</v>
      </c>
      <c r="B772" t="s">
        <v>90</v>
      </c>
      <c r="C772" s="7" t="s">
        <v>165</v>
      </c>
      <c r="D772" t="s">
        <v>92</v>
      </c>
      <c r="E772" t="s">
        <v>62</v>
      </c>
      <c r="F772" t="s">
        <v>96</v>
      </c>
      <c r="G772" t="s">
        <v>94</v>
      </c>
      <c r="H772">
        <v>50000.01</v>
      </c>
      <c r="I772">
        <v>100000</v>
      </c>
      <c r="J772">
        <f>Cálculo!$G$21</f>
        <v>4.1002000000000001</v>
      </c>
    </row>
    <row r="773" spans="1:10">
      <c r="A773" t="s">
        <v>89</v>
      </c>
      <c r="B773" t="s">
        <v>90</v>
      </c>
      <c r="C773" s="7" t="s">
        <v>165</v>
      </c>
      <c r="D773" t="s">
        <v>92</v>
      </c>
      <c r="E773" t="s">
        <v>62</v>
      </c>
      <c r="F773" t="s">
        <v>96</v>
      </c>
      <c r="G773" t="s">
        <v>94</v>
      </c>
      <c r="H773">
        <v>100000.01</v>
      </c>
      <c r="I773">
        <v>300000</v>
      </c>
      <c r="J773">
        <f>Cálculo!$G$22</f>
        <v>3.8393999999999999</v>
      </c>
    </row>
    <row r="774" spans="1:10">
      <c r="A774" t="s">
        <v>89</v>
      </c>
      <c r="B774" t="s">
        <v>90</v>
      </c>
      <c r="C774" s="7" t="s">
        <v>165</v>
      </c>
      <c r="D774" t="s">
        <v>92</v>
      </c>
      <c r="E774" t="s">
        <v>62</v>
      </c>
      <c r="F774" t="s">
        <v>96</v>
      </c>
      <c r="G774" t="s">
        <v>94</v>
      </c>
      <c r="H774">
        <v>300000.01</v>
      </c>
      <c r="I774">
        <v>600000</v>
      </c>
      <c r="J774">
        <f>Cálculo!$G$23</f>
        <v>3.5312000000000001</v>
      </c>
    </row>
    <row r="775" spans="1:10">
      <c r="A775" t="s">
        <v>89</v>
      </c>
      <c r="B775" t="s">
        <v>90</v>
      </c>
      <c r="C775" s="7" t="s">
        <v>165</v>
      </c>
      <c r="D775" t="s">
        <v>92</v>
      </c>
      <c r="E775" t="s">
        <v>62</v>
      </c>
      <c r="F775" t="s">
        <v>96</v>
      </c>
      <c r="G775" t="s">
        <v>94</v>
      </c>
      <c r="H775">
        <v>600000.01</v>
      </c>
      <c r="I775">
        <v>1500000</v>
      </c>
      <c r="J775">
        <f>Cálculo!$G$24</f>
        <v>3.5226999999999999</v>
      </c>
    </row>
    <row r="776" spans="1:10">
      <c r="A776" t="s">
        <v>89</v>
      </c>
      <c r="B776" t="s">
        <v>90</v>
      </c>
      <c r="C776" s="7" t="s">
        <v>165</v>
      </c>
      <c r="D776" t="s">
        <v>92</v>
      </c>
      <c r="E776" t="s">
        <v>62</v>
      </c>
      <c r="F776" t="s">
        <v>96</v>
      </c>
      <c r="G776" t="s">
        <v>94</v>
      </c>
      <c r="H776">
        <v>1500000.01</v>
      </c>
      <c r="I776">
        <v>3000000</v>
      </c>
      <c r="J776">
        <f>Cálculo!$G$25</f>
        <v>3.4998999999999998</v>
      </c>
    </row>
    <row r="777" spans="1:10">
      <c r="A777" t="s">
        <v>89</v>
      </c>
      <c r="B777" t="s">
        <v>90</v>
      </c>
      <c r="C777" s="7" t="s">
        <v>165</v>
      </c>
      <c r="D777" t="s">
        <v>92</v>
      </c>
      <c r="E777" t="s">
        <v>62</v>
      </c>
      <c r="F777" t="s">
        <v>96</v>
      </c>
      <c r="G777" t="s">
        <v>94</v>
      </c>
      <c r="H777">
        <v>3000000.01</v>
      </c>
      <c r="J777">
        <f>Cálculo!$G$26</f>
        <v>3.4243000000000001</v>
      </c>
    </row>
    <row r="778" spans="1:10">
      <c r="A778" t="s">
        <v>89</v>
      </c>
      <c r="B778" t="s">
        <v>90</v>
      </c>
      <c r="C778" s="7" t="s">
        <v>165</v>
      </c>
      <c r="D778" t="s">
        <v>92</v>
      </c>
      <c r="E778" t="s">
        <v>62</v>
      </c>
      <c r="F778" t="s">
        <v>97</v>
      </c>
      <c r="G778" t="s">
        <v>98</v>
      </c>
      <c r="J778">
        <f>Cálculo!$G$29</f>
        <v>3.4365999999999999</v>
      </c>
    </row>
    <row r="779" spans="1:10">
      <c r="A779" t="s">
        <v>89</v>
      </c>
      <c r="B779" t="s">
        <v>90</v>
      </c>
      <c r="C779" s="7" t="s">
        <v>166</v>
      </c>
      <c r="D779" t="s">
        <v>92</v>
      </c>
      <c r="E779" t="s">
        <v>62</v>
      </c>
      <c r="F779" t="s">
        <v>93</v>
      </c>
      <c r="G779" t="s">
        <v>94</v>
      </c>
      <c r="H779">
        <v>0</v>
      </c>
      <c r="I779">
        <v>7</v>
      </c>
      <c r="J779">
        <f>Cálculo!$G$3</f>
        <v>7.2915999999999999</v>
      </c>
    </row>
    <row r="780" spans="1:10">
      <c r="A780" t="s">
        <v>89</v>
      </c>
      <c r="B780" t="s">
        <v>90</v>
      </c>
      <c r="C780" s="7" t="s">
        <v>166</v>
      </c>
      <c r="D780" t="s">
        <v>92</v>
      </c>
      <c r="E780" t="s">
        <v>62</v>
      </c>
      <c r="F780" t="s">
        <v>93</v>
      </c>
      <c r="G780" t="s">
        <v>94</v>
      </c>
      <c r="H780">
        <v>7.01</v>
      </c>
      <c r="I780">
        <v>23</v>
      </c>
      <c r="J780">
        <f>Cálculo!$G$4</f>
        <v>9.15</v>
      </c>
    </row>
    <row r="781" spans="1:10">
      <c r="A781" t="s">
        <v>89</v>
      </c>
      <c r="B781" t="s">
        <v>90</v>
      </c>
      <c r="C781" s="7" t="s">
        <v>166</v>
      </c>
      <c r="D781" t="s">
        <v>92</v>
      </c>
      <c r="E781" t="s">
        <v>62</v>
      </c>
      <c r="F781" t="s">
        <v>93</v>
      </c>
      <c r="G781" t="s">
        <v>94</v>
      </c>
      <c r="H781">
        <v>23.01</v>
      </c>
      <c r="I781">
        <v>83</v>
      </c>
      <c r="J781">
        <f>Cálculo!$G$5</f>
        <v>10.852499999999999</v>
      </c>
    </row>
    <row r="782" spans="1:10">
      <c r="A782" t="s">
        <v>89</v>
      </c>
      <c r="B782" t="s">
        <v>90</v>
      </c>
      <c r="C782" s="7" t="s">
        <v>166</v>
      </c>
      <c r="D782" t="s">
        <v>92</v>
      </c>
      <c r="E782" t="s">
        <v>62</v>
      </c>
      <c r="F782" t="s">
        <v>93</v>
      </c>
      <c r="G782" t="s">
        <v>94</v>
      </c>
      <c r="H782">
        <v>83.01</v>
      </c>
      <c r="J782">
        <f>Cálculo!$G$6</f>
        <v>12.052199999999999</v>
      </c>
    </row>
    <row r="783" spans="1:10">
      <c r="A783" t="s">
        <v>89</v>
      </c>
      <c r="B783" t="s">
        <v>90</v>
      </c>
      <c r="C783" s="7" t="s">
        <v>166</v>
      </c>
      <c r="D783" t="s">
        <v>92</v>
      </c>
      <c r="E783" t="s">
        <v>62</v>
      </c>
      <c r="F783" t="s">
        <v>95</v>
      </c>
      <c r="G783" t="s">
        <v>94</v>
      </c>
      <c r="H783">
        <v>0</v>
      </c>
      <c r="I783">
        <v>200</v>
      </c>
      <c r="J783">
        <f>Cálculo!$G$9</f>
        <v>6.2965999999999998</v>
      </c>
    </row>
    <row r="784" spans="1:10">
      <c r="A784" t="s">
        <v>89</v>
      </c>
      <c r="B784" t="s">
        <v>90</v>
      </c>
      <c r="C784" s="7" t="s">
        <v>166</v>
      </c>
      <c r="D784" t="s">
        <v>92</v>
      </c>
      <c r="E784" t="s">
        <v>62</v>
      </c>
      <c r="F784" t="s">
        <v>95</v>
      </c>
      <c r="G784" t="s">
        <v>94</v>
      </c>
      <c r="H784">
        <v>200.01</v>
      </c>
      <c r="I784">
        <v>500</v>
      </c>
      <c r="J784">
        <f>Cálculo!$G$10</f>
        <v>6.2278000000000002</v>
      </c>
    </row>
    <row r="785" spans="1:10">
      <c r="A785" t="s">
        <v>89</v>
      </c>
      <c r="B785" t="s">
        <v>90</v>
      </c>
      <c r="C785" s="7" t="s">
        <v>166</v>
      </c>
      <c r="D785" t="s">
        <v>92</v>
      </c>
      <c r="E785" t="s">
        <v>62</v>
      </c>
      <c r="F785" t="s">
        <v>95</v>
      </c>
      <c r="G785" t="s">
        <v>94</v>
      </c>
      <c r="H785">
        <v>500.01</v>
      </c>
      <c r="I785">
        <v>2000</v>
      </c>
      <c r="J785">
        <f>Cálculo!$G$11</f>
        <v>5.1668000000000003</v>
      </c>
    </row>
    <row r="786" spans="1:10">
      <c r="A786" t="s">
        <v>89</v>
      </c>
      <c r="B786" t="s">
        <v>90</v>
      </c>
      <c r="C786" s="7" t="s">
        <v>166</v>
      </c>
      <c r="D786" t="s">
        <v>92</v>
      </c>
      <c r="E786" t="s">
        <v>62</v>
      </c>
      <c r="F786" t="s">
        <v>95</v>
      </c>
      <c r="G786" t="s">
        <v>94</v>
      </c>
      <c r="H786">
        <v>2000.01</v>
      </c>
      <c r="I786">
        <v>20000</v>
      </c>
      <c r="J786">
        <f>Cálculo!$G$12</f>
        <v>5.0536000000000003</v>
      </c>
    </row>
    <row r="787" spans="1:10">
      <c r="A787" t="s">
        <v>89</v>
      </c>
      <c r="B787" t="s">
        <v>90</v>
      </c>
      <c r="C787" s="7" t="s">
        <v>166</v>
      </c>
      <c r="D787" t="s">
        <v>92</v>
      </c>
      <c r="E787" t="s">
        <v>62</v>
      </c>
      <c r="F787" t="s">
        <v>95</v>
      </c>
      <c r="G787" t="s">
        <v>94</v>
      </c>
      <c r="H787">
        <v>20000.009999999998</v>
      </c>
      <c r="I787">
        <v>50000</v>
      </c>
      <c r="J787">
        <f>Cálculo!$G$13</f>
        <v>4.9550999999999998</v>
      </c>
    </row>
    <row r="788" spans="1:10">
      <c r="A788" t="s">
        <v>89</v>
      </c>
      <c r="B788" t="s">
        <v>90</v>
      </c>
      <c r="C788" s="7" t="s">
        <v>166</v>
      </c>
      <c r="D788" t="s">
        <v>92</v>
      </c>
      <c r="E788" t="s">
        <v>62</v>
      </c>
      <c r="F788" t="s">
        <v>95</v>
      </c>
      <c r="G788" t="s">
        <v>94</v>
      </c>
      <c r="H788">
        <v>50000.01</v>
      </c>
      <c r="J788">
        <f>Cálculo!$G$14</f>
        <v>4.8567</v>
      </c>
    </row>
    <row r="789" spans="1:10">
      <c r="A789" t="s">
        <v>89</v>
      </c>
      <c r="B789" t="s">
        <v>90</v>
      </c>
      <c r="C789" s="7" t="s">
        <v>166</v>
      </c>
      <c r="D789" t="s">
        <v>92</v>
      </c>
      <c r="E789" t="s">
        <v>62</v>
      </c>
      <c r="F789" t="s">
        <v>96</v>
      </c>
      <c r="G789" t="s">
        <v>94</v>
      </c>
      <c r="H789">
        <v>0</v>
      </c>
      <c r="I789">
        <v>200</v>
      </c>
      <c r="J789">
        <f>Cálculo!$G$17</f>
        <v>5.1243999999999996</v>
      </c>
    </row>
    <row r="790" spans="1:10">
      <c r="A790" t="s">
        <v>89</v>
      </c>
      <c r="B790" t="s">
        <v>90</v>
      </c>
      <c r="C790" s="7" t="s">
        <v>166</v>
      </c>
      <c r="D790" t="s">
        <v>92</v>
      </c>
      <c r="E790" t="s">
        <v>62</v>
      </c>
      <c r="F790" t="s">
        <v>96</v>
      </c>
      <c r="G790" t="s">
        <v>94</v>
      </c>
      <c r="H790">
        <v>200.01</v>
      </c>
      <c r="I790">
        <v>2000</v>
      </c>
      <c r="J790">
        <f>Cálculo!$G$18</f>
        <v>2.9883999999999999</v>
      </c>
    </row>
    <row r="791" spans="1:10">
      <c r="A791" t="s">
        <v>89</v>
      </c>
      <c r="B791" t="s">
        <v>90</v>
      </c>
      <c r="C791" s="7" t="s">
        <v>166</v>
      </c>
      <c r="D791" t="s">
        <v>92</v>
      </c>
      <c r="E791" t="s">
        <v>62</v>
      </c>
      <c r="F791" t="s">
        <v>96</v>
      </c>
      <c r="G791" t="s">
        <v>94</v>
      </c>
      <c r="H791">
        <v>2000.01</v>
      </c>
      <c r="I791">
        <v>10000</v>
      </c>
      <c r="J791">
        <f>Cálculo!$G$19</f>
        <v>4.9067999999999996</v>
      </c>
    </row>
    <row r="792" spans="1:10">
      <c r="A792" t="s">
        <v>89</v>
      </c>
      <c r="B792" t="s">
        <v>90</v>
      </c>
      <c r="C792" s="7" t="s">
        <v>166</v>
      </c>
      <c r="D792" t="s">
        <v>92</v>
      </c>
      <c r="E792" t="s">
        <v>62</v>
      </c>
      <c r="F792" t="s">
        <v>96</v>
      </c>
      <c r="G792" t="s">
        <v>94</v>
      </c>
      <c r="H792">
        <v>10000.01</v>
      </c>
      <c r="I792">
        <v>50000</v>
      </c>
      <c r="J792">
        <f>Cálculo!$G$20</f>
        <v>4.3433999999999999</v>
      </c>
    </row>
    <row r="793" spans="1:10">
      <c r="A793" t="s">
        <v>89</v>
      </c>
      <c r="B793" t="s">
        <v>90</v>
      </c>
      <c r="C793" s="7" t="s">
        <v>166</v>
      </c>
      <c r="D793" t="s">
        <v>92</v>
      </c>
      <c r="E793" t="s">
        <v>62</v>
      </c>
      <c r="F793" t="s">
        <v>96</v>
      </c>
      <c r="G793" t="s">
        <v>94</v>
      </c>
      <c r="H793">
        <v>50000.01</v>
      </c>
      <c r="I793">
        <v>100000</v>
      </c>
      <c r="J793">
        <f>Cálculo!$G$21</f>
        <v>4.1002000000000001</v>
      </c>
    </row>
    <row r="794" spans="1:10">
      <c r="A794" t="s">
        <v>89</v>
      </c>
      <c r="B794" t="s">
        <v>90</v>
      </c>
      <c r="C794" s="7" t="s">
        <v>166</v>
      </c>
      <c r="D794" t="s">
        <v>92</v>
      </c>
      <c r="E794" t="s">
        <v>62</v>
      </c>
      <c r="F794" t="s">
        <v>96</v>
      </c>
      <c r="G794" t="s">
        <v>94</v>
      </c>
      <c r="H794">
        <v>100000.01</v>
      </c>
      <c r="I794">
        <v>300000</v>
      </c>
      <c r="J794">
        <f>Cálculo!$G$22</f>
        <v>3.8393999999999999</v>
      </c>
    </row>
    <row r="795" spans="1:10">
      <c r="A795" t="s">
        <v>89</v>
      </c>
      <c r="B795" t="s">
        <v>90</v>
      </c>
      <c r="C795" s="7" t="s">
        <v>166</v>
      </c>
      <c r="D795" t="s">
        <v>92</v>
      </c>
      <c r="E795" t="s">
        <v>62</v>
      </c>
      <c r="F795" t="s">
        <v>96</v>
      </c>
      <c r="G795" t="s">
        <v>94</v>
      </c>
      <c r="H795">
        <v>300000.01</v>
      </c>
      <c r="I795">
        <v>600000</v>
      </c>
      <c r="J795">
        <f>Cálculo!$G$23</f>
        <v>3.5312000000000001</v>
      </c>
    </row>
    <row r="796" spans="1:10">
      <c r="A796" t="s">
        <v>89</v>
      </c>
      <c r="B796" t="s">
        <v>90</v>
      </c>
      <c r="C796" s="7" t="s">
        <v>166</v>
      </c>
      <c r="D796" t="s">
        <v>92</v>
      </c>
      <c r="E796" t="s">
        <v>62</v>
      </c>
      <c r="F796" t="s">
        <v>96</v>
      </c>
      <c r="G796" t="s">
        <v>94</v>
      </c>
      <c r="H796">
        <v>600000.01</v>
      </c>
      <c r="I796">
        <v>1500000</v>
      </c>
      <c r="J796">
        <f>Cálculo!$G$24</f>
        <v>3.5226999999999999</v>
      </c>
    </row>
    <row r="797" spans="1:10">
      <c r="A797" t="s">
        <v>89</v>
      </c>
      <c r="B797" t="s">
        <v>90</v>
      </c>
      <c r="C797" s="7" t="s">
        <v>166</v>
      </c>
      <c r="D797" t="s">
        <v>92</v>
      </c>
      <c r="E797" t="s">
        <v>62</v>
      </c>
      <c r="F797" t="s">
        <v>96</v>
      </c>
      <c r="G797" t="s">
        <v>94</v>
      </c>
      <c r="H797">
        <v>1500000.01</v>
      </c>
      <c r="I797">
        <v>3000000</v>
      </c>
      <c r="J797">
        <f>Cálculo!$G$25</f>
        <v>3.4998999999999998</v>
      </c>
    </row>
    <row r="798" spans="1:10">
      <c r="A798" t="s">
        <v>89</v>
      </c>
      <c r="B798" t="s">
        <v>90</v>
      </c>
      <c r="C798" s="7" t="s">
        <v>166</v>
      </c>
      <c r="D798" t="s">
        <v>92</v>
      </c>
      <c r="E798" t="s">
        <v>62</v>
      </c>
      <c r="F798" t="s">
        <v>96</v>
      </c>
      <c r="G798" t="s">
        <v>94</v>
      </c>
      <c r="H798">
        <v>3000000.01</v>
      </c>
      <c r="J798">
        <f>Cálculo!$G$26</f>
        <v>3.4243000000000001</v>
      </c>
    </row>
    <row r="799" spans="1:10">
      <c r="A799" t="s">
        <v>89</v>
      </c>
      <c r="B799" t="s">
        <v>90</v>
      </c>
      <c r="C799" s="7" t="s">
        <v>166</v>
      </c>
      <c r="D799" t="s">
        <v>92</v>
      </c>
      <c r="E799" t="s">
        <v>62</v>
      </c>
      <c r="F799" t="s">
        <v>97</v>
      </c>
      <c r="G799" t="s">
        <v>98</v>
      </c>
      <c r="J799">
        <f>Cálculo!$G$29</f>
        <v>3.4365999999999999</v>
      </c>
    </row>
    <row r="800" spans="1:10">
      <c r="A800" t="s">
        <v>89</v>
      </c>
      <c r="B800" t="s">
        <v>90</v>
      </c>
      <c r="C800" s="7" t="s">
        <v>167</v>
      </c>
      <c r="D800" t="s">
        <v>92</v>
      </c>
      <c r="E800" t="s">
        <v>62</v>
      </c>
      <c r="F800" t="s">
        <v>93</v>
      </c>
      <c r="G800" t="s">
        <v>94</v>
      </c>
      <c r="H800">
        <v>0</v>
      </c>
      <c r="I800">
        <v>7</v>
      </c>
      <c r="J800">
        <f>Cálculo!$G$3</f>
        <v>7.2915999999999999</v>
      </c>
    </row>
    <row r="801" spans="1:10">
      <c r="A801" t="s">
        <v>89</v>
      </c>
      <c r="B801" t="s">
        <v>90</v>
      </c>
      <c r="C801" s="7" t="s">
        <v>167</v>
      </c>
      <c r="D801" t="s">
        <v>92</v>
      </c>
      <c r="E801" t="s">
        <v>62</v>
      </c>
      <c r="F801" t="s">
        <v>93</v>
      </c>
      <c r="G801" t="s">
        <v>94</v>
      </c>
      <c r="H801">
        <v>7.01</v>
      </c>
      <c r="I801">
        <v>23</v>
      </c>
      <c r="J801">
        <f>Cálculo!$G$4</f>
        <v>9.15</v>
      </c>
    </row>
    <row r="802" spans="1:10">
      <c r="A802" t="s">
        <v>89</v>
      </c>
      <c r="B802" t="s">
        <v>90</v>
      </c>
      <c r="C802" s="7" t="s">
        <v>167</v>
      </c>
      <c r="D802" t="s">
        <v>92</v>
      </c>
      <c r="E802" t="s">
        <v>62</v>
      </c>
      <c r="F802" t="s">
        <v>93</v>
      </c>
      <c r="G802" t="s">
        <v>94</v>
      </c>
      <c r="H802">
        <v>23.01</v>
      </c>
      <c r="I802">
        <v>83</v>
      </c>
      <c r="J802">
        <f>Cálculo!$G$5</f>
        <v>10.852499999999999</v>
      </c>
    </row>
    <row r="803" spans="1:10">
      <c r="A803" t="s">
        <v>89</v>
      </c>
      <c r="B803" t="s">
        <v>90</v>
      </c>
      <c r="C803" s="7" t="s">
        <v>167</v>
      </c>
      <c r="D803" t="s">
        <v>92</v>
      </c>
      <c r="E803" t="s">
        <v>62</v>
      </c>
      <c r="F803" t="s">
        <v>93</v>
      </c>
      <c r="G803" t="s">
        <v>94</v>
      </c>
      <c r="H803">
        <v>83.01</v>
      </c>
      <c r="J803">
        <f>Cálculo!$G$6</f>
        <v>12.052199999999999</v>
      </c>
    </row>
    <row r="804" spans="1:10">
      <c r="A804" t="s">
        <v>89</v>
      </c>
      <c r="B804" t="s">
        <v>90</v>
      </c>
      <c r="C804" s="7" t="s">
        <v>167</v>
      </c>
      <c r="D804" t="s">
        <v>92</v>
      </c>
      <c r="E804" t="s">
        <v>62</v>
      </c>
      <c r="F804" t="s">
        <v>95</v>
      </c>
      <c r="G804" t="s">
        <v>94</v>
      </c>
      <c r="H804">
        <v>0</v>
      </c>
      <c r="I804">
        <v>200</v>
      </c>
      <c r="J804">
        <f>Cálculo!$G$9</f>
        <v>6.2965999999999998</v>
      </c>
    </row>
    <row r="805" spans="1:10">
      <c r="A805" t="s">
        <v>89</v>
      </c>
      <c r="B805" t="s">
        <v>90</v>
      </c>
      <c r="C805" s="7" t="s">
        <v>167</v>
      </c>
      <c r="D805" t="s">
        <v>92</v>
      </c>
      <c r="E805" t="s">
        <v>62</v>
      </c>
      <c r="F805" t="s">
        <v>95</v>
      </c>
      <c r="G805" t="s">
        <v>94</v>
      </c>
      <c r="H805">
        <v>200.01</v>
      </c>
      <c r="I805">
        <v>500</v>
      </c>
      <c r="J805">
        <f>Cálculo!$G$10</f>
        <v>6.2278000000000002</v>
      </c>
    </row>
    <row r="806" spans="1:10">
      <c r="A806" t="s">
        <v>89</v>
      </c>
      <c r="B806" t="s">
        <v>90</v>
      </c>
      <c r="C806" s="7" t="s">
        <v>167</v>
      </c>
      <c r="D806" t="s">
        <v>92</v>
      </c>
      <c r="E806" t="s">
        <v>62</v>
      </c>
      <c r="F806" t="s">
        <v>95</v>
      </c>
      <c r="G806" t="s">
        <v>94</v>
      </c>
      <c r="H806">
        <v>500.01</v>
      </c>
      <c r="I806">
        <v>2000</v>
      </c>
      <c r="J806">
        <f>Cálculo!$G$11</f>
        <v>5.1668000000000003</v>
      </c>
    </row>
    <row r="807" spans="1:10">
      <c r="A807" t="s">
        <v>89</v>
      </c>
      <c r="B807" t="s">
        <v>90</v>
      </c>
      <c r="C807" s="7" t="s">
        <v>167</v>
      </c>
      <c r="D807" t="s">
        <v>92</v>
      </c>
      <c r="E807" t="s">
        <v>62</v>
      </c>
      <c r="F807" t="s">
        <v>95</v>
      </c>
      <c r="G807" t="s">
        <v>94</v>
      </c>
      <c r="H807">
        <v>2000.01</v>
      </c>
      <c r="I807">
        <v>20000</v>
      </c>
      <c r="J807">
        <f>Cálculo!$G$12</f>
        <v>5.0536000000000003</v>
      </c>
    </row>
    <row r="808" spans="1:10">
      <c r="A808" t="s">
        <v>89</v>
      </c>
      <c r="B808" t="s">
        <v>90</v>
      </c>
      <c r="C808" s="7" t="s">
        <v>167</v>
      </c>
      <c r="D808" t="s">
        <v>92</v>
      </c>
      <c r="E808" t="s">
        <v>62</v>
      </c>
      <c r="F808" t="s">
        <v>95</v>
      </c>
      <c r="G808" t="s">
        <v>94</v>
      </c>
      <c r="H808">
        <v>20000.009999999998</v>
      </c>
      <c r="I808">
        <v>50000</v>
      </c>
      <c r="J808">
        <f>Cálculo!$G$13</f>
        <v>4.9550999999999998</v>
      </c>
    </row>
    <row r="809" spans="1:10">
      <c r="A809" t="s">
        <v>89</v>
      </c>
      <c r="B809" t="s">
        <v>90</v>
      </c>
      <c r="C809" s="7" t="s">
        <v>167</v>
      </c>
      <c r="D809" t="s">
        <v>92</v>
      </c>
      <c r="E809" t="s">
        <v>62</v>
      </c>
      <c r="F809" t="s">
        <v>95</v>
      </c>
      <c r="G809" t="s">
        <v>94</v>
      </c>
      <c r="H809">
        <v>50000.01</v>
      </c>
      <c r="J809">
        <f>Cálculo!$G$14</f>
        <v>4.8567</v>
      </c>
    </row>
    <row r="810" spans="1:10">
      <c r="A810" t="s">
        <v>89</v>
      </c>
      <c r="B810" t="s">
        <v>90</v>
      </c>
      <c r="C810" s="7" t="s">
        <v>167</v>
      </c>
      <c r="D810" t="s">
        <v>92</v>
      </c>
      <c r="E810" t="s">
        <v>62</v>
      </c>
      <c r="F810" t="s">
        <v>96</v>
      </c>
      <c r="G810" t="s">
        <v>94</v>
      </c>
      <c r="H810">
        <v>0</v>
      </c>
      <c r="I810">
        <v>200</v>
      </c>
      <c r="J810">
        <f>Cálculo!$G$17</f>
        <v>5.1243999999999996</v>
      </c>
    </row>
    <row r="811" spans="1:10">
      <c r="A811" t="s">
        <v>89</v>
      </c>
      <c r="B811" t="s">
        <v>90</v>
      </c>
      <c r="C811" s="7" t="s">
        <v>167</v>
      </c>
      <c r="D811" t="s">
        <v>92</v>
      </c>
      <c r="E811" t="s">
        <v>62</v>
      </c>
      <c r="F811" t="s">
        <v>96</v>
      </c>
      <c r="G811" t="s">
        <v>94</v>
      </c>
      <c r="H811">
        <v>200.01</v>
      </c>
      <c r="I811">
        <v>2000</v>
      </c>
      <c r="J811">
        <f>Cálculo!$G$18</f>
        <v>2.9883999999999999</v>
      </c>
    </row>
    <row r="812" spans="1:10">
      <c r="A812" t="s">
        <v>89</v>
      </c>
      <c r="B812" t="s">
        <v>90</v>
      </c>
      <c r="C812" s="7" t="s">
        <v>167</v>
      </c>
      <c r="D812" t="s">
        <v>92</v>
      </c>
      <c r="E812" t="s">
        <v>62</v>
      </c>
      <c r="F812" t="s">
        <v>96</v>
      </c>
      <c r="G812" t="s">
        <v>94</v>
      </c>
      <c r="H812">
        <v>2000.01</v>
      </c>
      <c r="I812">
        <v>10000</v>
      </c>
      <c r="J812">
        <f>Cálculo!$G$19</f>
        <v>4.9067999999999996</v>
      </c>
    </row>
    <row r="813" spans="1:10">
      <c r="A813" t="s">
        <v>89</v>
      </c>
      <c r="B813" t="s">
        <v>90</v>
      </c>
      <c r="C813" s="7" t="s">
        <v>167</v>
      </c>
      <c r="D813" t="s">
        <v>92</v>
      </c>
      <c r="E813" t="s">
        <v>62</v>
      </c>
      <c r="F813" t="s">
        <v>96</v>
      </c>
      <c r="G813" t="s">
        <v>94</v>
      </c>
      <c r="H813">
        <v>10000.01</v>
      </c>
      <c r="I813">
        <v>50000</v>
      </c>
      <c r="J813">
        <f>Cálculo!$G$20</f>
        <v>4.3433999999999999</v>
      </c>
    </row>
    <row r="814" spans="1:10">
      <c r="A814" t="s">
        <v>89</v>
      </c>
      <c r="B814" t="s">
        <v>90</v>
      </c>
      <c r="C814" s="7" t="s">
        <v>167</v>
      </c>
      <c r="D814" t="s">
        <v>92</v>
      </c>
      <c r="E814" t="s">
        <v>62</v>
      </c>
      <c r="F814" t="s">
        <v>96</v>
      </c>
      <c r="G814" t="s">
        <v>94</v>
      </c>
      <c r="H814">
        <v>50000.01</v>
      </c>
      <c r="I814">
        <v>100000</v>
      </c>
      <c r="J814">
        <f>Cálculo!$G$21</f>
        <v>4.1002000000000001</v>
      </c>
    </row>
    <row r="815" spans="1:10">
      <c r="A815" t="s">
        <v>89</v>
      </c>
      <c r="B815" t="s">
        <v>90</v>
      </c>
      <c r="C815" s="7" t="s">
        <v>167</v>
      </c>
      <c r="D815" t="s">
        <v>92</v>
      </c>
      <c r="E815" t="s">
        <v>62</v>
      </c>
      <c r="F815" t="s">
        <v>96</v>
      </c>
      <c r="G815" t="s">
        <v>94</v>
      </c>
      <c r="H815">
        <v>100000.01</v>
      </c>
      <c r="I815">
        <v>300000</v>
      </c>
      <c r="J815">
        <f>Cálculo!$G$22</f>
        <v>3.8393999999999999</v>
      </c>
    </row>
    <row r="816" spans="1:10">
      <c r="A816" t="s">
        <v>89</v>
      </c>
      <c r="B816" t="s">
        <v>90</v>
      </c>
      <c r="C816" s="7" t="s">
        <v>167</v>
      </c>
      <c r="D816" t="s">
        <v>92</v>
      </c>
      <c r="E816" t="s">
        <v>62</v>
      </c>
      <c r="F816" t="s">
        <v>96</v>
      </c>
      <c r="G816" t="s">
        <v>94</v>
      </c>
      <c r="H816">
        <v>300000.01</v>
      </c>
      <c r="I816">
        <v>600000</v>
      </c>
      <c r="J816">
        <f>Cálculo!$G$23</f>
        <v>3.5312000000000001</v>
      </c>
    </row>
    <row r="817" spans="1:10">
      <c r="A817" t="s">
        <v>89</v>
      </c>
      <c r="B817" t="s">
        <v>90</v>
      </c>
      <c r="C817" s="7" t="s">
        <v>167</v>
      </c>
      <c r="D817" t="s">
        <v>92</v>
      </c>
      <c r="E817" t="s">
        <v>62</v>
      </c>
      <c r="F817" t="s">
        <v>96</v>
      </c>
      <c r="G817" t="s">
        <v>94</v>
      </c>
      <c r="H817">
        <v>600000.01</v>
      </c>
      <c r="I817">
        <v>1500000</v>
      </c>
      <c r="J817">
        <f>Cálculo!$G$24</f>
        <v>3.5226999999999999</v>
      </c>
    </row>
    <row r="818" spans="1:10">
      <c r="A818" t="s">
        <v>89</v>
      </c>
      <c r="B818" t="s">
        <v>90</v>
      </c>
      <c r="C818" s="7" t="s">
        <v>167</v>
      </c>
      <c r="D818" t="s">
        <v>92</v>
      </c>
      <c r="E818" t="s">
        <v>62</v>
      </c>
      <c r="F818" t="s">
        <v>96</v>
      </c>
      <c r="G818" t="s">
        <v>94</v>
      </c>
      <c r="H818">
        <v>1500000.01</v>
      </c>
      <c r="I818">
        <v>3000000</v>
      </c>
      <c r="J818">
        <f>Cálculo!$G$25</f>
        <v>3.4998999999999998</v>
      </c>
    </row>
    <row r="819" spans="1:10">
      <c r="A819" t="s">
        <v>89</v>
      </c>
      <c r="B819" t="s">
        <v>90</v>
      </c>
      <c r="C819" s="7" t="s">
        <v>167</v>
      </c>
      <c r="D819" t="s">
        <v>92</v>
      </c>
      <c r="E819" t="s">
        <v>62</v>
      </c>
      <c r="F819" t="s">
        <v>96</v>
      </c>
      <c r="G819" t="s">
        <v>94</v>
      </c>
      <c r="H819">
        <v>3000000.01</v>
      </c>
      <c r="J819">
        <f>Cálculo!$G$26</f>
        <v>3.4243000000000001</v>
      </c>
    </row>
    <row r="820" spans="1:10">
      <c r="A820" t="s">
        <v>89</v>
      </c>
      <c r="B820" t="s">
        <v>90</v>
      </c>
      <c r="C820" s="7" t="s">
        <v>167</v>
      </c>
      <c r="D820" t="s">
        <v>92</v>
      </c>
      <c r="E820" t="s">
        <v>62</v>
      </c>
      <c r="F820" t="s">
        <v>97</v>
      </c>
      <c r="G820" t="s">
        <v>98</v>
      </c>
      <c r="J820">
        <f>Cálculo!$G$29</f>
        <v>3.4365999999999999</v>
      </c>
    </row>
    <row r="821" spans="1:10">
      <c r="A821" t="s">
        <v>89</v>
      </c>
      <c r="B821" t="s">
        <v>90</v>
      </c>
      <c r="C821" s="7" t="s">
        <v>168</v>
      </c>
      <c r="D821" t="s">
        <v>92</v>
      </c>
      <c r="E821" t="s">
        <v>62</v>
      </c>
      <c r="F821" t="s">
        <v>93</v>
      </c>
      <c r="G821" t="s">
        <v>94</v>
      </c>
      <c r="H821">
        <v>0</v>
      </c>
      <c r="I821">
        <v>7</v>
      </c>
      <c r="J821">
        <f>Cálculo!$G$3</f>
        <v>7.2915999999999999</v>
      </c>
    </row>
    <row r="822" spans="1:10">
      <c r="A822" t="s">
        <v>89</v>
      </c>
      <c r="B822" t="s">
        <v>90</v>
      </c>
      <c r="C822" s="7" t="s">
        <v>168</v>
      </c>
      <c r="D822" t="s">
        <v>92</v>
      </c>
      <c r="E822" t="s">
        <v>62</v>
      </c>
      <c r="F822" t="s">
        <v>93</v>
      </c>
      <c r="G822" t="s">
        <v>94</v>
      </c>
      <c r="H822">
        <v>7.01</v>
      </c>
      <c r="I822">
        <v>23</v>
      </c>
      <c r="J822">
        <f>Cálculo!$G$4</f>
        <v>9.15</v>
      </c>
    </row>
    <row r="823" spans="1:10">
      <c r="A823" t="s">
        <v>89</v>
      </c>
      <c r="B823" t="s">
        <v>90</v>
      </c>
      <c r="C823" s="7" t="s">
        <v>168</v>
      </c>
      <c r="D823" t="s">
        <v>92</v>
      </c>
      <c r="E823" t="s">
        <v>62</v>
      </c>
      <c r="F823" t="s">
        <v>93</v>
      </c>
      <c r="G823" t="s">
        <v>94</v>
      </c>
      <c r="H823">
        <v>23.01</v>
      </c>
      <c r="I823">
        <v>83</v>
      </c>
      <c r="J823">
        <f>Cálculo!$G$5</f>
        <v>10.852499999999999</v>
      </c>
    </row>
    <row r="824" spans="1:10">
      <c r="A824" t="s">
        <v>89</v>
      </c>
      <c r="B824" t="s">
        <v>90</v>
      </c>
      <c r="C824" s="7" t="s">
        <v>168</v>
      </c>
      <c r="D824" t="s">
        <v>92</v>
      </c>
      <c r="E824" t="s">
        <v>62</v>
      </c>
      <c r="F824" t="s">
        <v>93</v>
      </c>
      <c r="G824" t="s">
        <v>94</v>
      </c>
      <c r="H824">
        <v>83.01</v>
      </c>
      <c r="J824">
        <f>Cálculo!$G$6</f>
        <v>12.052199999999999</v>
      </c>
    </row>
    <row r="825" spans="1:10">
      <c r="A825" t="s">
        <v>89</v>
      </c>
      <c r="B825" t="s">
        <v>90</v>
      </c>
      <c r="C825" s="7" t="s">
        <v>168</v>
      </c>
      <c r="D825" t="s">
        <v>92</v>
      </c>
      <c r="E825" t="s">
        <v>62</v>
      </c>
      <c r="F825" t="s">
        <v>95</v>
      </c>
      <c r="G825" t="s">
        <v>94</v>
      </c>
      <c r="H825">
        <v>0</v>
      </c>
      <c r="I825">
        <v>200</v>
      </c>
      <c r="J825">
        <f>Cálculo!$G$9</f>
        <v>6.2965999999999998</v>
      </c>
    </row>
    <row r="826" spans="1:10">
      <c r="A826" t="s">
        <v>89</v>
      </c>
      <c r="B826" t="s">
        <v>90</v>
      </c>
      <c r="C826" s="7" t="s">
        <v>168</v>
      </c>
      <c r="D826" t="s">
        <v>92</v>
      </c>
      <c r="E826" t="s">
        <v>62</v>
      </c>
      <c r="F826" t="s">
        <v>95</v>
      </c>
      <c r="G826" t="s">
        <v>94</v>
      </c>
      <c r="H826">
        <v>200.01</v>
      </c>
      <c r="I826">
        <v>500</v>
      </c>
      <c r="J826">
        <f>Cálculo!$G$10</f>
        <v>6.2278000000000002</v>
      </c>
    </row>
    <row r="827" spans="1:10">
      <c r="A827" t="s">
        <v>89</v>
      </c>
      <c r="B827" t="s">
        <v>90</v>
      </c>
      <c r="C827" s="7" t="s">
        <v>168</v>
      </c>
      <c r="D827" t="s">
        <v>92</v>
      </c>
      <c r="E827" t="s">
        <v>62</v>
      </c>
      <c r="F827" t="s">
        <v>95</v>
      </c>
      <c r="G827" t="s">
        <v>94</v>
      </c>
      <c r="H827">
        <v>500.01</v>
      </c>
      <c r="I827">
        <v>2000</v>
      </c>
      <c r="J827">
        <f>Cálculo!$G$11</f>
        <v>5.1668000000000003</v>
      </c>
    </row>
    <row r="828" spans="1:10">
      <c r="A828" t="s">
        <v>89</v>
      </c>
      <c r="B828" t="s">
        <v>90</v>
      </c>
      <c r="C828" s="7" t="s">
        <v>168</v>
      </c>
      <c r="D828" t="s">
        <v>92</v>
      </c>
      <c r="E828" t="s">
        <v>62</v>
      </c>
      <c r="F828" t="s">
        <v>95</v>
      </c>
      <c r="G828" t="s">
        <v>94</v>
      </c>
      <c r="H828">
        <v>2000.01</v>
      </c>
      <c r="I828">
        <v>20000</v>
      </c>
      <c r="J828">
        <f>Cálculo!$G$12</f>
        <v>5.0536000000000003</v>
      </c>
    </row>
    <row r="829" spans="1:10">
      <c r="A829" t="s">
        <v>89</v>
      </c>
      <c r="B829" t="s">
        <v>90</v>
      </c>
      <c r="C829" s="7" t="s">
        <v>168</v>
      </c>
      <c r="D829" t="s">
        <v>92</v>
      </c>
      <c r="E829" t="s">
        <v>62</v>
      </c>
      <c r="F829" t="s">
        <v>95</v>
      </c>
      <c r="G829" t="s">
        <v>94</v>
      </c>
      <c r="H829">
        <v>20000.009999999998</v>
      </c>
      <c r="I829">
        <v>50000</v>
      </c>
      <c r="J829">
        <f>Cálculo!$G$13</f>
        <v>4.9550999999999998</v>
      </c>
    </row>
    <row r="830" spans="1:10">
      <c r="A830" t="s">
        <v>89</v>
      </c>
      <c r="B830" t="s">
        <v>90</v>
      </c>
      <c r="C830" s="7" t="s">
        <v>168</v>
      </c>
      <c r="D830" t="s">
        <v>92</v>
      </c>
      <c r="E830" t="s">
        <v>62</v>
      </c>
      <c r="F830" t="s">
        <v>95</v>
      </c>
      <c r="G830" t="s">
        <v>94</v>
      </c>
      <c r="H830">
        <v>50000.01</v>
      </c>
      <c r="J830">
        <f>Cálculo!$G$14</f>
        <v>4.8567</v>
      </c>
    </row>
    <row r="831" spans="1:10">
      <c r="A831" t="s">
        <v>89</v>
      </c>
      <c r="B831" t="s">
        <v>90</v>
      </c>
      <c r="C831" s="7" t="s">
        <v>168</v>
      </c>
      <c r="D831" t="s">
        <v>92</v>
      </c>
      <c r="E831" t="s">
        <v>62</v>
      </c>
      <c r="F831" t="s">
        <v>96</v>
      </c>
      <c r="G831" t="s">
        <v>94</v>
      </c>
      <c r="H831">
        <v>0</v>
      </c>
      <c r="I831">
        <v>200</v>
      </c>
      <c r="J831">
        <f>Cálculo!$G$17</f>
        <v>5.1243999999999996</v>
      </c>
    </row>
    <row r="832" spans="1:10">
      <c r="A832" t="s">
        <v>89</v>
      </c>
      <c r="B832" t="s">
        <v>90</v>
      </c>
      <c r="C832" s="7" t="s">
        <v>168</v>
      </c>
      <c r="D832" t="s">
        <v>92</v>
      </c>
      <c r="E832" t="s">
        <v>62</v>
      </c>
      <c r="F832" t="s">
        <v>96</v>
      </c>
      <c r="G832" t="s">
        <v>94</v>
      </c>
      <c r="H832">
        <v>200.01</v>
      </c>
      <c r="I832">
        <v>2000</v>
      </c>
      <c r="J832">
        <f>Cálculo!$G$18</f>
        <v>2.9883999999999999</v>
      </c>
    </row>
    <row r="833" spans="1:10">
      <c r="A833" t="s">
        <v>89</v>
      </c>
      <c r="B833" t="s">
        <v>90</v>
      </c>
      <c r="C833" s="7" t="s">
        <v>168</v>
      </c>
      <c r="D833" t="s">
        <v>92</v>
      </c>
      <c r="E833" t="s">
        <v>62</v>
      </c>
      <c r="F833" t="s">
        <v>96</v>
      </c>
      <c r="G833" t="s">
        <v>94</v>
      </c>
      <c r="H833">
        <v>2000.01</v>
      </c>
      <c r="I833">
        <v>10000</v>
      </c>
      <c r="J833">
        <f>Cálculo!$G$19</f>
        <v>4.9067999999999996</v>
      </c>
    </row>
    <row r="834" spans="1:10">
      <c r="A834" t="s">
        <v>89</v>
      </c>
      <c r="B834" t="s">
        <v>90</v>
      </c>
      <c r="C834" s="7" t="s">
        <v>168</v>
      </c>
      <c r="D834" t="s">
        <v>92</v>
      </c>
      <c r="E834" t="s">
        <v>62</v>
      </c>
      <c r="F834" t="s">
        <v>96</v>
      </c>
      <c r="G834" t="s">
        <v>94</v>
      </c>
      <c r="H834">
        <v>10000.01</v>
      </c>
      <c r="I834">
        <v>50000</v>
      </c>
      <c r="J834">
        <f>Cálculo!$G$20</f>
        <v>4.3433999999999999</v>
      </c>
    </row>
    <row r="835" spans="1:10">
      <c r="A835" t="s">
        <v>89</v>
      </c>
      <c r="B835" t="s">
        <v>90</v>
      </c>
      <c r="C835" s="7" t="s">
        <v>168</v>
      </c>
      <c r="D835" t="s">
        <v>92</v>
      </c>
      <c r="E835" t="s">
        <v>62</v>
      </c>
      <c r="F835" t="s">
        <v>96</v>
      </c>
      <c r="G835" t="s">
        <v>94</v>
      </c>
      <c r="H835">
        <v>50000.01</v>
      </c>
      <c r="I835">
        <v>100000</v>
      </c>
      <c r="J835">
        <f>Cálculo!$G$21</f>
        <v>4.1002000000000001</v>
      </c>
    </row>
    <row r="836" spans="1:10">
      <c r="A836" t="s">
        <v>89</v>
      </c>
      <c r="B836" t="s">
        <v>90</v>
      </c>
      <c r="C836" s="7" t="s">
        <v>168</v>
      </c>
      <c r="D836" t="s">
        <v>92</v>
      </c>
      <c r="E836" t="s">
        <v>62</v>
      </c>
      <c r="F836" t="s">
        <v>96</v>
      </c>
      <c r="G836" t="s">
        <v>94</v>
      </c>
      <c r="H836">
        <v>100000.01</v>
      </c>
      <c r="I836">
        <v>300000</v>
      </c>
      <c r="J836">
        <f>Cálculo!$G$22</f>
        <v>3.8393999999999999</v>
      </c>
    </row>
    <row r="837" spans="1:10">
      <c r="A837" t="s">
        <v>89</v>
      </c>
      <c r="B837" t="s">
        <v>90</v>
      </c>
      <c r="C837" s="7" t="s">
        <v>168</v>
      </c>
      <c r="D837" t="s">
        <v>92</v>
      </c>
      <c r="E837" t="s">
        <v>62</v>
      </c>
      <c r="F837" t="s">
        <v>96</v>
      </c>
      <c r="G837" t="s">
        <v>94</v>
      </c>
      <c r="H837">
        <v>300000.01</v>
      </c>
      <c r="I837">
        <v>600000</v>
      </c>
      <c r="J837">
        <f>Cálculo!$G$23</f>
        <v>3.5312000000000001</v>
      </c>
    </row>
    <row r="838" spans="1:10">
      <c r="A838" t="s">
        <v>89</v>
      </c>
      <c r="B838" t="s">
        <v>90</v>
      </c>
      <c r="C838" s="7" t="s">
        <v>168</v>
      </c>
      <c r="D838" t="s">
        <v>92</v>
      </c>
      <c r="E838" t="s">
        <v>62</v>
      </c>
      <c r="F838" t="s">
        <v>96</v>
      </c>
      <c r="G838" t="s">
        <v>94</v>
      </c>
      <c r="H838">
        <v>600000.01</v>
      </c>
      <c r="I838">
        <v>1500000</v>
      </c>
      <c r="J838">
        <f>Cálculo!$G$24</f>
        <v>3.5226999999999999</v>
      </c>
    </row>
    <row r="839" spans="1:10">
      <c r="A839" t="s">
        <v>89</v>
      </c>
      <c r="B839" t="s">
        <v>90</v>
      </c>
      <c r="C839" s="7" t="s">
        <v>168</v>
      </c>
      <c r="D839" t="s">
        <v>92</v>
      </c>
      <c r="E839" t="s">
        <v>62</v>
      </c>
      <c r="F839" t="s">
        <v>96</v>
      </c>
      <c r="G839" t="s">
        <v>94</v>
      </c>
      <c r="H839">
        <v>1500000.01</v>
      </c>
      <c r="I839">
        <v>3000000</v>
      </c>
      <c r="J839">
        <f>Cálculo!$G$25</f>
        <v>3.4998999999999998</v>
      </c>
    </row>
    <row r="840" spans="1:10">
      <c r="A840" t="s">
        <v>89</v>
      </c>
      <c r="B840" t="s">
        <v>90</v>
      </c>
      <c r="C840" s="7" t="s">
        <v>168</v>
      </c>
      <c r="D840" t="s">
        <v>92</v>
      </c>
      <c r="E840" t="s">
        <v>62</v>
      </c>
      <c r="F840" t="s">
        <v>96</v>
      </c>
      <c r="G840" t="s">
        <v>94</v>
      </c>
      <c r="H840">
        <v>3000000.01</v>
      </c>
      <c r="J840">
        <f>Cálculo!$G$26</f>
        <v>3.4243000000000001</v>
      </c>
    </row>
    <row r="841" spans="1:10">
      <c r="A841" t="s">
        <v>89</v>
      </c>
      <c r="B841" t="s">
        <v>90</v>
      </c>
      <c r="C841" s="7" t="s">
        <v>168</v>
      </c>
      <c r="D841" t="s">
        <v>92</v>
      </c>
      <c r="E841" t="s">
        <v>62</v>
      </c>
      <c r="F841" t="s">
        <v>97</v>
      </c>
      <c r="G841" t="s">
        <v>98</v>
      </c>
      <c r="J841">
        <f>Cálculo!$G$29</f>
        <v>3.4365999999999999</v>
      </c>
    </row>
    <row r="842" spans="1:10">
      <c r="A842" t="s">
        <v>89</v>
      </c>
      <c r="B842" t="s">
        <v>90</v>
      </c>
      <c r="C842" s="7" t="s">
        <v>169</v>
      </c>
      <c r="D842" t="s">
        <v>92</v>
      </c>
      <c r="E842" t="s">
        <v>62</v>
      </c>
      <c r="F842" t="s">
        <v>93</v>
      </c>
      <c r="G842" t="s">
        <v>94</v>
      </c>
      <c r="H842">
        <v>0</v>
      </c>
      <c r="I842">
        <v>7</v>
      </c>
      <c r="J842">
        <f>Cálculo!$G$3</f>
        <v>7.2915999999999999</v>
      </c>
    </row>
    <row r="843" spans="1:10">
      <c r="A843" t="s">
        <v>89</v>
      </c>
      <c r="B843" t="s">
        <v>90</v>
      </c>
      <c r="C843" s="7" t="s">
        <v>169</v>
      </c>
      <c r="D843" t="s">
        <v>92</v>
      </c>
      <c r="E843" t="s">
        <v>62</v>
      </c>
      <c r="F843" t="s">
        <v>93</v>
      </c>
      <c r="G843" t="s">
        <v>94</v>
      </c>
      <c r="H843">
        <v>7.01</v>
      </c>
      <c r="I843">
        <v>23</v>
      </c>
      <c r="J843">
        <f>Cálculo!$G$4</f>
        <v>9.15</v>
      </c>
    </row>
    <row r="844" spans="1:10">
      <c r="A844" t="s">
        <v>89</v>
      </c>
      <c r="B844" t="s">
        <v>90</v>
      </c>
      <c r="C844" s="7" t="s">
        <v>169</v>
      </c>
      <c r="D844" t="s">
        <v>92</v>
      </c>
      <c r="E844" t="s">
        <v>62</v>
      </c>
      <c r="F844" t="s">
        <v>93</v>
      </c>
      <c r="G844" t="s">
        <v>94</v>
      </c>
      <c r="H844">
        <v>23.01</v>
      </c>
      <c r="I844">
        <v>83</v>
      </c>
      <c r="J844">
        <f>Cálculo!$G$5</f>
        <v>10.852499999999999</v>
      </c>
    </row>
    <row r="845" spans="1:10">
      <c r="A845" t="s">
        <v>89</v>
      </c>
      <c r="B845" t="s">
        <v>90</v>
      </c>
      <c r="C845" s="7" t="s">
        <v>169</v>
      </c>
      <c r="D845" t="s">
        <v>92</v>
      </c>
      <c r="E845" t="s">
        <v>62</v>
      </c>
      <c r="F845" t="s">
        <v>93</v>
      </c>
      <c r="G845" t="s">
        <v>94</v>
      </c>
      <c r="H845">
        <v>83.01</v>
      </c>
      <c r="J845">
        <f>Cálculo!$G$6</f>
        <v>12.052199999999999</v>
      </c>
    </row>
    <row r="846" spans="1:10">
      <c r="A846" t="s">
        <v>89</v>
      </c>
      <c r="B846" t="s">
        <v>90</v>
      </c>
      <c r="C846" s="7" t="s">
        <v>169</v>
      </c>
      <c r="D846" t="s">
        <v>92</v>
      </c>
      <c r="E846" t="s">
        <v>62</v>
      </c>
      <c r="F846" t="s">
        <v>95</v>
      </c>
      <c r="G846" t="s">
        <v>94</v>
      </c>
      <c r="H846">
        <v>0</v>
      </c>
      <c r="I846">
        <v>200</v>
      </c>
      <c r="J846">
        <f>Cálculo!$G$9</f>
        <v>6.2965999999999998</v>
      </c>
    </row>
    <row r="847" spans="1:10">
      <c r="A847" t="s">
        <v>89</v>
      </c>
      <c r="B847" t="s">
        <v>90</v>
      </c>
      <c r="C847" s="7" t="s">
        <v>169</v>
      </c>
      <c r="D847" t="s">
        <v>92</v>
      </c>
      <c r="E847" t="s">
        <v>62</v>
      </c>
      <c r="F847" t="s">
        <v>95</v>
      </c>
      <c r="G847" t="s">
        <v>94</v>
      </c>
      <c r="H847">
        <v>200.01</v>
      </c>
      <c r="I847">
        <v>500</v>
      </c>
      <c r="J847">
        <f>Cálculo!$G$10</f>
        <v>6.2278000000000002</v>
      </c>
    </row>
    <row r="848" spans="1:10">
      <c r="A848" t="s">
        <v>89</v>
      </c>
      <c r="B848" t="s">
        <v>90</v>
      </c>
      <c r="C848" s="7" t="s">
        <v>169</v>
      </c>
      <c r="D848" t="s">
        <v>92</v>
      </c>
      <c r="E848" t="s">
        <v>62</v>
      </c>
      <c r="F848" t="s">
        <v>95</v>
      </c>
      <c r="G848" t="s">
        <v>94</v>
      </c>
      <c r="H848">
        <v>500.01</v>
      </c>
      <c r="I848">
        <v>2000</v>
      </c>
      <c r="J848">
        <f>Cálculo!$G$11</f>
        <v>5.1668000000000003</v>
      </c>
    </row>
    <row r="849" spans="1:10">
      <c r="A849" t="s">
        <v>89</v>
      </c>
      <c r="B849" t="s">
        <v>90</v>
      </c>
      <c r="C849" s="7" t="s">
        <v>169</v>
      </c>
      <c r="D849" t="s">
        <v>92</v>
      </c>
      <c r="E849" t="s">
        <v>62</v>
      </c>
      <c r="F849" t="s">
        <v>95</v>
      </c>
      <c r="G849" t="s">
        <v>94</v>
      </c>
      <c r="H849">
        <v>2000.01</v>
      </c>
      <c r="I849">
        <v>20000</v>
      </c>
      <c r="J849">
        <f>Cálculo!$G$12</f>
        <v>5.0536000000000003</v>
      </c>
    </row>
    <row r="850" spans="1:10">
      <c r="A850" t="s">
        <v>89</v>
      </c>
      <c r="B850" t="s">
        <v>90</v>
      </c>
      <c r="C850" s="7" t="s">
        <v>169</v>
      </c>
      <c r="D850" t="s">
        <v>92</v>
      </c>
      <c r="E850" t="s">
        <v>62</v>
      </c>
      <c r="F850" t="s">
        <v>95</v>
      </c>
      <c r="G850" t="s">
        <v>94</v>
      </c>
      <c r="H850">
        <v>20000.009999999998</v>
      </c>
      <c r="I850">
        <v>50000</v>
      </c>
      <c r="J850">
        <f>Cálculo!$G$13</f>
        <v>4.9550999999999998</v>
      </c>
    </row>
    <row r="851" spans="1:10">
      <c r="A851" t="s">
        <v>89</v>
      </c>
      <c r="B851" t="s">
        <v>90</v>
      </c>
      <c r="C851" s="7" t="s">
        <v>169</v>
      </c>
      <c r="D851" t="s">
        <v>92</v>
      </c>
      <c r="E851" t="s">
        <v>62</v>
      </c>
      <c r="F851" t="s">
        <v>95</v>
      </c>
      <c r="G851" t="s">
        <v>94</v>
      </c>
      <c r="H851">
        <v>50000.01</v>
      </c>
      <c r="J851">
        <f>Cálculo!$G$14</f>
        <v>4.8567</v>
      </c>
    </row>
    <row r="852" spans="1:10">
      <c r="A852" t="s">
        <v>89</v>
      </c>
      <c r="B852" t="s">
        <v>90</v>
      </c>
      <c r="C852" s="7" t="s">
        <v>169</v>
      </c>
      <c r="D852" t="s">
        <v>92</v>
      </c>
      <c r="E852" t="s">
        <v>62</v>
      </c>
      <c r="F852" t="s">
        <v>96</v>
      </c>
      <c r="G852" t="s">
        <v>94</v>
      </c>
      <c r="H852">
        <v>0</v>
      </c>
      <c r="I852">
        <v>200</v>
      </c>
      <c r="J852">
        <f>Cálculo!$G$17</f>
        <v>5.1243999999999996</v>
      </c>
    </row>
    <row r="853" spans="1:10">
      <c r="A853" t="s">
        <v>89</v>
      </c>
      <c r="B853" t="s">
        <v>90</v>
      </c>
      <c r="C853" s="7" t="s">
        <v>169</v>
      </c>
      <c r="D853" t="s">
        <v>92</v>
      </c>
      <c r="E853" t="s">
        <v>62</v>
      </c>
      <c r="F853" t="s">
        <v>96</v>
      </c>
      <c r="G853" t="s">
        <v>94</v>
      </c>
      <c r="H853">
        <v>200.01</v>
      </c>
      <c r="I853">
        <v>2000</v>
      </c>
      <c r="J853">
        <f>Cálculo!$G$18</f>
        <v>2.9883999999999999</v>
      </c>
    </row>
    <row r="854" spans="1:10">
      <c r="A854" t="s">
        <v>89</v>
      </c>
      <c r="B854" t="s">
        <v>90</v>
      </c>
      <c r="C854" s="7" t="s">
        <v>169</v>
      </c>
      <c r="D854" t="s">
        <v>92</v>
      </c>
      <c r="E854" t="s">
        <v>62</v>
      </c>
      <c r="F854" t="s">
        <v>96</v>
      </c>
      <c r="G854" t="s">
        <v>94</v>
      </c>
      <c r="H854">
        <v>2000.01</v>
      </c>
      <c r="I854">
        <v>10000</v>
      </c>
      <c r="J854">
        <f>Cálculo!$G$19</f>
        <v>4.9067999999999996</v>
      </c>
    </row>
    <row r="855" spans="1:10">
      <c r="A855" t="s">
        <v>89</v>
      </c>
      <c r="B855" t="s">
        <v>90</v>
      </c>
      <c r="C855" s="7" t="s">
        <v>169</v>
      </c>
      <c r="D855" t="s">
        <v>92</v>
      </c>
      <c r="E855" t="s">
        <v>62</v>
      </c>
      <c r="F855" t="s">
        <v>96</v>
      </c>
      <c r="G855" t="s">
        <v>94</v>
      </c>
      <c r="H855">
        <v>10000.01</v>
      </c>
      <c r="I855">
        <v>50000</v>
      </c>
      <c r="J855">
        <f>Cálculo!$G$20</f>
        <v>4.3433999999999999</v>
      </c>
    </row>
    <row r="856" spans="1:10">
      <c r="A856" t="s">
        <v>89</v>
      </c>
      <c r="B856" t="s">
        <v>90</v>
      </c>
      <c r="C856" s="7" t="s">
        <v>169</v>
      </c>
      <c r="D856" t="s">
        <v>92</v>
      </c>
      <c r="E856" t="s">
        <v>62</v>
      </c>
      <c r="F856" t="s">
        <v>96</v>
      </c>
      <c r="G856" t="s">
        <v>94</v>
      </c>
      <c r="H856">
        <v>50000.01</v>
      </c>
      <c r="I856">
        <v>100000</v>
      </c>
      <c r="J856">
        <f>Cálculo!$G$21</f>
        <v>4.1002000000000001</v>
      </c>
    </row>
    <row r="857" spans="1:10">
      <c r="A857" t="s">
        <v>89</v>
      </c>
      <c r="B857" t="s">
        <v>90</v>
      </c>
      <c r="C857" s="7" t="s">
        <v>169</v>
      </c>
      <c r="D857" t="s">
        <v>92</v>
      </c>
      <c r="E857" t="s">
        <v>62</v>
      </c>
      <c r="F857" t="s">
        <v>96</v>
      </c>
      <c r="G857" t="s">
        <v>94</v>
      </c>
      <c r="H857">
        <v>100000.01</v>
      </c>
      <c r="I857">
        <v>300000</v>
      </c>
      <c r="J857">
        <f>Cálculo!$G$22</f>
        <v>3.8393999999999999</v>
      </c>
    </row>
    <row r="858" spans="1:10">
      <c r="A858" t="s">
        <v>89</v>
      </c>
      <c r="B858" t="s">
        <v>90</v>
      </c>
      <c r="C858" s="7" t="s">
        <v>169</v>
      </c>
      <c r="D858" t="s">
        <v>92</v>
      </c>
      <c r="E858" t="s">
        <v>62</v>
      </c>
      <c r="F858" t="s">
        <v>96</v>
      </c>
      <c r="G858" t="s">
        <v>94</v>
      </c>
      <c r="H858">
        <v>300000.01</v>
      </c>
      <c r="I858">
        <v>600000</v>
      </c>
      <c r="J858">
        <f>Cálculo!$G$23</f>
        <v>3.5312000000000001</v>
      </c>
    </row>
    <row r="859" spans="1:10">
      <c r="A859" t="s">
        <v>89</v>
      </c>
      <c r="B859" t="s">
        <v>90</v>
      </c>
      <c r="C859" s="7" t="s">
        <v>169</v>
      </c>
      <c r="D859" t="s">
        <v>92</v>
      </c>
      <c r="E859" t="s">
        <v>62</v>
      </c>
      <c r="F859" t="s">
        <v>96</v>
      </c>
      <c r="G859" t="s">
        <v>94</v>
      </c>
      <c r="H859">
        <v>600000.01</v>
      </c>
      <c r="I859">
        <v>1500000</v>
      </c>
      <c r="J859">
        <f>Cálculo!$G$24</f>
        <v>3.5226999999999999</v>
      </c>
    </row>
    <row r="860" spans="1:10">
      <c r="A860" t="s">
        <v>89</v>
      </c>
      <c r="B860" t="s">
        <v>90</v>
      </c>
      <c r="C860" s="7" t="s">
        <v>169</v>
      </c>
      <c r="D860" t="s">
        <v>92</v>
      </c>
      <c r="E860" t="s">
        <v>62</v>
      </c>
      <c r="F860" t="s">
        <v>96</v>
      </c>
      <c r="G860" t="s">
        <v>94</v>
      </c>
      <c r="H860">
        <v>1500000.01</v>
      </c>
      <c r="I860">
        <v>3000000</v>
      </c>
      <c r="J860">
        <f>Cálculo!$G$25</f>
        <v>3.4998999999999998</v>
      </c>
    </row>
    <row r="861" spans="1:10">
      <c r="A861" t="s">
        <v>89</v>
      </c>
      <c r="B861" t="s">
        <v>90</v>
      </c>
      <c r="C861" s="7" t="s">
        <v>169</v>
      </c>
      <c r="D861" t="s">
        <v>92</v>
      </c>
      <c r="E861" t="s">
        <v>62</v>
      </c>
      <c r="F861" t="s">
        <v>96</v>
      </c>
      <c r="G861" t="s">
        <v>94</v>
      </c>
      <c r="H861">
        <v>3000000.01</v>
      </c>
      <c r="J861">
        <f>Cálculo!$G$26</f>
        <v>3.4243000000000001</v>
      </c>
    </row>
    <row r="862" spans="1:10">
      <c r="A862" t="s">
        <v>89</v>
      </c>
      <c r="B862" t="s">
        <v>90</v>
      </c>
      <c r="C862" s="7" t="s">
        <v>169</v>
      </c>
      <c r="D862" t="s">
        <v>92</v>
      </c>
      <c r="E862" t="s">
        <v>62</v>
      </c>
      <c r="F862" t="s">
        <v>97</v>
      </c>
      <c r="G862" t="s">
        <v>98</v>
      </c>
      <c r="J862">
        <f>Cálculo!$G$29</f>
        <v>3.4365999999999999</v>
      </c>
    </row>
    <row r="863" spans="1:10">
      <c r="A863" t="s">
        <v>89</v>
      </c>
      <c r="B863" t="s">
        <v>90</v>
      </c>
      <c r="C863" s="7" t="s">
        <v>170</v>
      </c>
      <c r="D863" t="s">
        <v>92</v>
      </c>
      <c r="E863" t="s">
        <v>62</v>
      </c>
      <c r="F863" t="s">
        <v>93</v>
      </c>
      <c r="G863" t="s">
        <v>94</v>
      </c>
      <c r="H863">
        <v>0</v>
      </c>
      <c r="I863">
        <v>7</v>
      </c>
      <c r="J863">
        <f>Cálculo!$G$3</f>
        <v>7.2915999999999999</v>
      </c>
    </row>
    <row r="864" spans="1:10">
      <c r="A864" t="s">
        <v>89</v>
      </c>
      <c r="B864" t="s">
        <v>90</v>
      </c>
      <c r="C864" s="7" t="s">
        <v>170</v>
      </c>
      <c r="D864" t="s">
        <v>92</v>
      </c>
      <c r="E864" t="s">
        <v>62</v>
      </c>
      <c r="F864" t="s">
        <v>93</v>
      </c>
      <c r="G864" t="s">
        <v>94</v>
      </c>
      <c r="H864">
        <v>7.01</v>
      </c>
      <c r="I864">
        <v>23</v>
      </c>
      <c r="J864">
        <f>Cálculo!$G$4</f>
        <v>9.15</v>
      </c>
    </row>
    <row r="865" spans="1:10">
      <c r="A865" t="s">
        <v>89</v>
      </c>
      <c r="B865" t="s">
        <v>90</v>
      </c>
      <c r="C865" s="7" t="s">
        <v>170</v>
      </c>
      <c r="D865" t="s">
        <v>92</v>
      </c>
      <c r="E865" t="s">
        <v>62</v>
      </c>
      <c r="F865" t="s">
        <v>93</v>
      </c>
      <c r="G865" t="s">
        <v>94</v>
      </c>
      <c r="H865">
        <v>23.01</v>
      </c>
      <c r="I865">
        <v>83</v>
      </c>
      <c r="J865">
        <f>Cálculo!$G$5</f>
        <v>10.852499999999999</v>
      </c>
    </row>
    <row r="866" spans="1:10">
      <c r="A866" t="s">
        <v>89</v>
      </c>
      <c r="B866" t="s">
        <v>90</v>
      </c>
      <c r="C866" s="7" t="s">
        <v>170</v>
      </c>
      <c r="D866" t="s">
        <v>92</v>
      </c>
      <c r="E866" t="s">
        <v>62</v>
      </c>
      <c r="F866" t="s">
        <v>93</v>
      </c>
      <c r="G866" t="s">
        <v>94</v>
      </c>
      <c r="H866">
        <v>83.01</v>
      </c>
      <c r="J866">
        <f>Cálculo!$G$6</f>
        <v>12.052199999999999</v>
      </c>
    </row>
    <row r="867" spans="1:10">
      <c r="A867" t="s">
        <v>89</v>
      </c>
      <c r="B867" t="s">
        <v>90</v>
      </c>
      <c r="C867" s="7" t="s">
        <v>170</v>
      </c>
      <c r="D867" t="s">
        <v>92</v>
      </c>
      <c r="E867" t="s">
        <v>62</v>
      </c>
      <c r="F867" t="s">
        <v>95</v>
      </c>
      <c r="G867" t="s">
        <v>94</v>
      </c>
      <c r="H867">
        <v>0</v>
      </c>
      <c r="I867">
        <v>200</v>
      </c>
      <c r="J867">
        <f>Cálculo!$G$9</f>
        <v>6.2965999999999998</v>
      </c>
    </row>
    <row r="868" spans="1:10">
      <c r="A868" t="s">
        <v>89</v>
      </c>
      <c r="B868" t="s">
        <v>90</v>
      </c>
      <c r="C868" s="7" t="s">
        <v>170</v>
      </c>
      <c r="D868" t="s">
        <v>92</v>
      </c>
      <c r="E868" t="s">
        <v>62</v>
      </c>
      <c r="F868" t="s">
        <v>95</v>
      </c>
      <c r="G868" t="s">
        <v>94</v>
      </c>
      <c r="H868">
        <v>200.01</v>
      </c>
      <c r="I868">
        <v>500</v>
      </c>
      <c r="J868">
        <f>Cálculo!$G$10</f>
        <v>6.2278000000000002</v>
      </c>
    </row>
    <row r="869" spans="1:10">
      <c r="A869" t="s">
        <v>89</v>
      </c>
      <c r="B869" t="s">
        <v>90</v>
      </c>
      <c r="C869" s="7" t="s">
        <v>170</v>
      </c>
      <c r="D869" t="s">
        <v>92</v>
      </c>
      <c r="E869" t="s">
        <v>62</v>
      </c>
      <c r="F869" t="s">
        <v>95</v>
      </c>
      <c r="G869" t="s">
        <v>94</v>
      </c>
      <c r="H869">
        <v>500.01</v>
      </c>
      <c r="I869">
        <v>2000</v>
      </c>
      <c r="J869">
        <f>Cálculo!$G$11</f>
        <v>5.1668000000000003</v>
      </c>
    </row>
    <row r="870" spans="1:10">
      <c r="A870" t="s">
        <v>89</v>
      </c>
      <c r="B870" t="s">
        <v>90</v>
      </c>
      <c r="C870" s="7" t="s">
        <v>170</v>
      </c>
      <c r="D870" t="s">
        <v>92</v>
      </c>
      <c r="E870" t="s">
        <v>62</v>
      </c>
      <c r="F870" t="s">
        <v>95</v>
      </c>
      <c r="G870" t="s">
        <v>94</v>
      </c>
      <c r="H870">
        <v>2000.01</v>
      </c>
      <c r="I870">
        <v>20000</v>
      </c>
      <c r="J870">
        <f>Cálculo!$G$12</f>
        <v>5.0536000000000003</v>
      </c>
    </row>
    <row r="871" spans="1:10">
      <c r="A871" t="s">
        <v>89</v>
      </c>
      <c r="B871" t="s">
        <v>90</v>
      </c>
      <c r="C871" s="7" t="s">
        <v>170</v>
      </c>
      <c r="D871" t="s">
        <v>92</v>
      </c>
      <c r="E871" t="s">
        <v>62</v>
      </c>
      <c r="F871" t="s">
        <v>95</v>
      </c>
      <c r="G871" t="s">
        <v>94</v>
      </c>
      <c r="H871">
        <v>20000.009999999998</v>
      </c>
      <c r="I871">
        <v>50000</v>
      </c>
      <c r="J871">
        <f>Cálculo!$G$13</f>
        <v>4.9550999999999998</v>
      </c>
    </row>
    <row r="872" spans="1:10">
      <c r="A872" t="s">
        <v>89</v>
      </c>
      <c r="B872" t="s">
        <v>90</v>
      </c>
      <c r="C872" s="7" t="s">
        <v>170</v>
      </c>
      <c r="D872" t="s">
        <v>92</v>
      </c>
      <c r="E872" t="s">
        <v>62</v>
      </c>
      <c r="F872" t="s">
        <v>95</v>
      </c>
      <c r="G872" t="s">
        <v>94</v>
      </c>
      <c r="H872">
        <v>50000.01</v>
      </c>
      <c r="J872">
        <f>Cálculo!$G$14</f>
        <v>4.8567</v>
      </c>
    </row>
    <row r="873" spans="1:10">
      <c r="A873" t="s">
        <v>89</v>
      </c>
      <c r="B873" t="s">
        <v>90</v>
      </c>
      <c r="C873" s="7" t="s">
        <v>170</v>
      </c>
      <c r="D873" t="s">
        <v>92</v>
      </c>
      <c r="E873" t="s">
        <v>62</v>
      </c>
      <c r="F873" t="s">
        <v>96</v>
      </c>
      <c r="G873" t="s">
        <v>94</v>
      </c>
      <c r="H873">
        <v>0</v>
      </c>
      <c r="I873">
        <v>200</v>
      </c>
      <c r="J873">
        <f>Cálculo!$G$17</f>
        <v>5.1243999999999996</v>
      </c>
    </row>
    <row r="874" spans="1:10">
      <c r="A874" t="s">
        <v>89</v>
      </c>
      <c r="B874" t="s">
        <v>90</v>
      </c>
      <c r="C874" s="7" t="s">
        <v>170</v>
      </c>
      <c r="D874" t="s">
        <v>92</v>
      </c>
      <c r="E874" t="s">
        <v>62</v>
      </c>
      <c r="F874" t="s">
        <v>96</v>
      </c>
      <c r="G874" t="s">
        <v>94</v>
      </c>
      <c r="H874">
        <v>200.01</v>
      </c>
      <c r="I874">
        <v>2000</v>
      </c>
      <c r="J874">
        <f>Cálculo!$G$18</f>
        <v>2.9883999999999999</v>
      </c>
    </row>
    <row r="875" spans="1:10">
      <c r="A875" t="s">
        <v>89</v>
      </c>
      <c r="B875" t="s">
        <v>90</v>
      </c>
      <c r="C875" s="7" t="s">
        <v>170</v>
      </c>
      <c r="D875" t="s">
        <v>92</v>
      </c>
      <c r="E875" t="s">
        <v>62</v>
      </c>
      <c r="F875" t="s">
        <v>96</v>
      </c>
      <c r="G875" t="s">
        <v>94</v>
      </c>
      <c r="H875">
        <v>2000.01</v>
      </c>
      <c r="I875">
        <v>10000</v>
      </c>
      <c r="J875">
        <f>Cálculo!$G$19</f>
        <v>4.9067999999999996</v>
      </c>
    </row>
    <row r="876" spans="1:10">
      <c r="A876" t="s">
        <v>89</v>
      </c>
      <c r="B876" t="s">
        <v>90</v>
      </c>
      <c r="C876" s="7" t="s">
        <v>170</v>
      </c>
      <c r="D876" t="s">
        <v>92</v>
      </c>
      <c r="E876" t="s">
        <v>62</v>
      </c>
      <c r="F876" t="s">
        <v>96</v>
      </c>
      <c r="G876" t="s">
        <v>94</v>
      </c>
      <c r="H876">
        <v>10000.01</v>
      </c>
      <c r="I876">
        <v>50000</v>
      </c>
      <c r="J876">
        <f>Cálculo!$G$20</f>
        <v>4.3433999999999999</v>
      </c>
    </row>
    <row r="877" spans="1:10">
      <c r="A877" t="s">
        <v>89</v>
      </c>
      <c r="B877" t="s">
        <v>90</v>
      </c>
      <c r="C877" s="7" t="s">
        <v>170</v>
      </c>
      <c r="D877" t="s">
        <v>92</v>
      </c>
      <c r="E877" t="s">
        <v>62</v>
      </c>
      <c r="F877" t="s">
        <v>96</v>
      </c>
      <c r="G877" t="s">
        <v>94</v>
      </c>
      <c r="H877">
        <v>50000.01</v>
      </c>
      <c r="I877">
        <v>100000</v>
      </c>
      <c r="J877">
        <f>Cálculo!$G$21</f>
        <v>4.1002000000000001</v>
      </c>
    </row>
    <row r="878" spans="1:10">
      <c r="A878" t="s">
        <v>89</v>
      </c>
      <c r="B878" t="s">
        <v>90</v>
      </c>
      <c r="C878" s="7" t="s">
        <v>170</v>
      </c>
      <c r="D878" t="s">
        <v>92</v>
      </c>
      <c r="E878" t="s">
        <v>62</v>
      </c>
      <c r="F878" t="s">
        <v>96</v>
      </c>
      <c r="G878" t="s">
        <v>94</v>
      </c>
      <c r="H878">
        <v>100000.01</v>
      </c>
      <c r="I878">
        <v>300000</v>
      </c>
      <c r="J878">
        <f>Cálculo!$G$22</f>
        <v>3.8393999999999999</v>
      </c>
    </row>
    <row r="879" spans="1:10">
      <c r="A879" t="s">
        <v>89</v>
      </c>
      <c r="B879" t="s">
        <v>90</v>
      </c>
      <c r="C879" s="7" t="s">
        <v>170</v>
      </c>
      <c r="D879" t="s">
        <v>92</v>
      </c>
      <c r="E879" t="s">
        <v>62</v>
      </c>
      <c r="F879" t="s">
        <v>96</v>
      </c>
      <c r="G879" t="s">
        <v>94</v>
      </c>
      <c r="H879">
        <v>300000.01</v>
      </c>
      <c r="I879">
        <v>600000</v>
      </c>
      <c r="J879">
        <f>Cálculo!$G$23</f>
        <v>3.5312000000000001</v>
      </c>
    </row>
    <row r="880" spans="1:10">
      <c r="A880" t="s">
        <v>89</v>
      </c>
      <c r="B880" t="s">
        <v>90</v>
      </c>
      <c r="C880" s="7" t="s">
        <v>170</v>
      </c>
      <c r="D880" t="s">
        <v>92</v>
      </c>
      <c r="E880" t="s">
        <v>62</v>
      </c>
      <c r="F880" t="s">
        <v>96</v>
      </c>
      <c r="G880" t="s">
        <v>94</v>
      </c>
      <c r="H880">
        <v>600000.01</v>
      </c>
      <c r="I880">
        <v>1500000</v>
      </c>
      <c r="J880">
        <f>Cálculo!$G$24</f>
        <v>3.5226999999999999</v>
      </c>
    </row>
    <row r="881" spans="1:10">
      <c r="A881" t="s">
        <v>89</v>
      </c>
      <c r="B881" t="s">
        <v>90</v>
      </c>
      <c r="C881" s="7" t="s">
        <v>170</v>
      </c>
      <c r="D881" t="s">
        <v>92</v>
      </c>
      <c r="E881" t="s">
        <v>62</v>
      </c>
      <c r="F881" t="s">
        <v>96</v>
      </c>
      <c r="G881" t="s">
        <v>94</v>
      </c>
      <c r="H881">
        <v>1500000.01</v>
      </c>
      <c r="I881">
        <v>3000000</v>
      </c>
      <c r="J881">
        <f>Cálculo!$G$25</f>
        <v>3.4998999999999998</v>
      </c>
    </row>
    <row r="882" spans="1:10">
      <c r="A882" t="s">
        <v>89</v>
      </c>
      <c r="B882" t="s">
        <v>90</v>
      </c>
      <c r="C882" s="7" t="s">
        <v>170</v>
      </c>
      <c r="D882" t="s">
        <v>92</v>
      </c>
      <c r="E882" t="s">
        <v>62</v>
      </c>
      <c r="F882" t="s">
        <v>96</v>
      </c>
      <c r="G882" t="s">
        <v>94</v>
      </c>
      <c r="H882">
        <v>3000000.01</v>
      </c>
      <c r="J882">
        <f>Cálculo!$G$26</f>
        <v>3.4243000000000001</v>
      </c>
    </row>
    <row r="883" spans="1:10">
      <c r="A883" t="s">
        <v>89</v>
      </c>
      <c r="B883" t="s">
        <v>90</v>
      </c>
      <c r="C883" s="7" t="s">
        <v>170</v>
      </c>
      <c r="D883" t="s">
        <v>92</v>
      </c>
      <c r="E883" t="s">
        <v>62</v>
      </c>
      <c r="F883" t="s">
        <v>97</v>
      </c>
      <c r="G883" t="s">
        <v>98</v>
      </c>
      <c r="J883">
        <f>Cálculo!$G$29</f>
        <v>3.4365999999999999</v>
      </c>
    </row>
    <row r="884" spans="1:10">
      <c r="A884" t="s">
        <v>89</v>
      </c>
      <c r="B884" t="s">
        <v>90</v>
      </c>
      <c r="C884" s="7" t="s">
        <v>171</v>
      </c>
      <c r="D884" t="s">
        <v>92</v>
      </c>
      <c r="E884" t="s">
        <v>62</v>
      </c>
      <c r="F884" t="s">
        <v>93</v>
      </c>
      <c r="G884" t="s">
        <v>94</v>
      </c>
      <c r="H884">
        <v>0</v>
      </c>
      <c r="I884">
        <v>7</v>
      </c>
      <c r="J884">
        <f>Cálculo!$G$3</f>
        <v>7.2915999999999999</v>
      </c>
    </row>
    <row r="885" spans="1:10">
      <c r="A885" t="s">
        <v>89</v>
      </c>
      <c r="B885" t="s">
        <v>90</v>
      </c>
      <c r="C885" s="7" t="s">
        <v>171</v>
      </c>
      <c r="D885" t="s">
        <v>92</v>
      </c>
      <c r="E885" t="s">
        <v>62</v>
      </c>
      <c r="F885" t="s">
        <v>93</v>
      </c>
      <c r="G885" t="s">
        <v>94</v>
      </c>
      <c r="H885">
        <v>7.01</v>
      </c>
      <c r="I885">
        <v>23</v>
      </c>
      <c r="J885">
        <f>Cálculo!$G$4</f>
        <v>9.15</v>
      </c>
    </row>
    <row r="886" spans="1:10">
      <c r="A886" t="s">
        <v>89</v>
      </c>
      <c r="B886" t="s">
        <v>90</v>
      </c>
      <c r="C886" s="7" t="s">
        <v>171</v>
      </c>
      <c r="D886" t="s">
        <v>92</v>
      </c>
      <c r="E886" t="s">
        <v>62</v>
      </c>
      <c r="F886" t="s">
        <v>93</v>
      </c>
      <c r="G886" t="s">
        <v>94</v>
      </c>
      <c r="H886">
        <v>23.01</v>
      </c>
      <c r="I886">
        <v>83</v>
      </c>
      <c r="J886">
        <f>Cálculo!$G$5</f>
        <v>10.852499999999999</v>
      </c>
    </row>
    <row r="887" spans="1:10">
      <c r="A887" t="s">
        <v>89</v>
      </c>
      <c r="B887" t="s">
        <v>90</v>
      </c>
      <c r="C887" s="7" t="s">
        <v>171</v>
      </c>
      <c r="D887" t="s">
        <v>92</v>
      </c>
      <c r="E887" t="s">
        <v>62</v>
      </c>
      <c r="F887" t="s">
        <v>93</v>
      </c>
      <c r="G887" t="s">
        <v>94</v>
      </c>
      <c r="H887">
        <v>83.01</v>
      </c>
      <c r="J887">
        <f>Cálculo!$G$6</f>
        <v>12.052199999999999</v>
      </c>
    </row>
    <row r="888" spans="1:10">
      <c r="A888" t="s">
        <v>89</v>
      </c>
      <c r="B888" t="s">
        <v>90</v>
      </c>
      <c r="C888" s="7" t="s">
        <v>171</v>
      </c>
      <c r="D888" t="s">
        <v>92</v>
      </c>
      <c r="E888" t="s">
        <v>62</v>
      </c>
      <c r="F888" t="s">
        <v>95</v>
      </c>
      <c r="G888" t="s">
        <v>94</v>
      </c>
      <c r="H888">
        <v>0</v>
      </c>
      <c r="I888">
        <v>200</v>
      </c>
      <c r="J888">
        <f>Cálculo!$G$9</f>
        <v>6.2965999999999998</v>
      </c>
    </row>
    <row r="889" spans="1:10">
      <c r="A889" t="s">
        <v>89</v>
      </c>
      <c r="B889" t="s">
        <v>90</v>
      </c>
      <c r="C889" s="7" t="s">
        <v>171</v>
      </c>
      <c r="D889" t="s">
        <v>92</v>
      </c>
      <c r="E889" t="s">
        <v>62</v>
      </c>
      <c r="F889" t="s">
        <v>95</v>
      </c>
      <c r="G889" t="s">
        <v>94</v>
      </c>
      <c r="H889">
        <v>200.01</v>
      </c>
      <c r="I889">
        <v>500</v>
      </c>
      <c r="J889">
        <f>Cálculo!$G$10</f>
        <v>6.2278000000000002</v>
      </c>
    </row>
    <row r="890" spans="1:10">
      <c r="A890" t="s">
        <v>89</v>
      </c>
      <c r="B890" t="s">
        <v>90</v>
      </c>
      <c r="C890" s="7" t="s">
        <v>171</v>
      </c>
      <c r="D890" t="s">
        <v>92</v>
      </c>
      <c r="E890" t="s">
        <v>62</v>
      </c>
      <c r="F890" t="s">
        <v>95</v>
      </c>
      <c r="G890" t="s">
        <v>94</v>
      </c>
      <c r="H890">
        <v>500.01</v>
      </c>
      <c r="I890">
        <v>2000</v>
      </c>
      <c r="J890">
        <f>Cálculo!$G$11</f>
        <v>5.1668000000000003</v>
      </c>
    </row>
    <row r="891" spans="1:10">
      <c r="A891" t="s">
        <v>89</v>
      </c>
      <c r="B891" t="s">
        <v>90</v>
      </c>
      <c r="C891" s="7" t="s">
        <v>171</v>
      </c>
      <c r="D891" t="s">
        <v>92</v>
      </c>
      <c r="E891" t="s">
        <v>62</v>
      </c>
      <c r="F891" t="s">
        <v>95</v>
      </c>
      <c r="G891" t="s">
        <v>94</v>
      </c>
      <c r="H891">
        <v>2000.01</v>
      </c>
      <c r="I891">
        <v>20000</v>
      </c>
      <c r="J891">
        <f>Cálculo!$G$12</f>
        <v>5.0536000000000003</v>
      </c>
    </row>
    <row r="892" spans="1:10">
      <c r="A892" t="s">
        <v>89</v>
      </c>
      <c r="B892" t="s">
        <v>90</v>
      </c>
      <c r="C892" s="7" t="s">
        <v>171</v>
      </c>
      <c r="D892" t="s">
        <v>92</v>
      </c>
      <c r="E892" t="s">
        <v>62</v>
      </c>
      <c r="F892" t="s">
        <v>95</v>
      </c>
      <c r="G892" t="s">
        <v>94</v>
      </c>
      <c r="H892">
        <v>20000.009999999998</v>
      </c>
      <c r="I892">
        <v>50000</v>
      </c>
      <c r="J892">
        <f>Cálculo!$G$13</f>
        <v>4.9550999999999998</v>
      </c>
    </row>
    <row r="893" spans="1:10">
      <c r="A893" t="s">
        <v>89</v>
      </c>
      <c r="B893" t="s">
        <v>90</v>
      </c>
      <c r="C893" s="7" t="s">
        <v>171</v>
      </c>
      <c r="D893" t="s">
        <v>92</v>
      </c>
      <c r="E893" t="s">
        <v>62</v>
      </c>
      <c r="F893" t="s">
        <v>95</v>
      </c>
      <c r="G893" t="s">
        <v>94</v>
      </c>
      <c r="H893">
        <v>50000.01</v>
      </c>
      <c r="J893">
        <f>Cálculo!$G$14</f>
        <v>4.8567</v>
      </c>
    </row>
    <row r="894" spans="1:10">
      <c r="A894" t="s">
        <v>89</v>
      </c>
      <c r="B894" t="s">
        <v>90</v>
      </c>
      <c r="C894" s="7" t="s">
        <v>171</v>
      </c>
      <c r="D894" t="s">
        <v>92</v>
      </c>
      <c r="E894" t="s">
        <v>62</v>
      </c>
      <c r="F894" t="s">
        <v>96</v>
      </c>
      <c r="G894" t="s">
        <v>94</v>
      </c>
      <c r="H894">
        <v>0</v>
      </c>
      <c r="I894">
        <v>200</v>
      </c>
      <c r="J894">
        <f>Cálculo!$G$17</f>
        <v>5.1243999999999996</v>
      </c>
    </row>
    <row r="895" spans="1:10">
      <c r="A895" t="s">
        <v>89</v>
      </c>
      <c r="B895" t="s">
        <v>90</v>
      </c>
      <c r="C895" s="7" t="s">
        <v>171</v>
      </c>
      <c r="D895" t="s">
        <v>92</v>
      </c>
      <c r="E895" t="s">
        <v>62</v>
      </c>
      <c r="F895" t="s">
        <v>96</v>
      </c>
      <c r="G895" t="s">
        <v>94</v>
      </c>
      <c r="H895">
        <v>200.01</v>
      </c>
      <c r="I895">
        <v>2000</v>
      </c>
      <c r="J895">
        <f>Cálculo!$G$18</f>
        <v>2.9883999999999999</v>
      </c>
    </row>
    <row r="896" spans="1:10">
      <c r="A896" t="s">
        <v>89</v>
      </c>
      <c r="B896" t="s">
        <v>90</v>
      </c>
      <c r="C896" s="7" t="s">
        <v>171</v>
      </c>
      <c r="D896" t="s">
        <v>92</v>
      </c>
      <c r="E896" t="s">
        <v>62</v>
      </c>
      <c r="F896" t="s">
        <v>96</v>
      </c>
      <c r="G896" t="s">
        <v>94</v>
      </c>
      <c r="H896">
        <v>2000.01</v>
      </c>
      <c r="I896">
        <v>10000</v>
      </c>
      <c r="J896">
        <f>Cálculo!$G$19</f>
        <v>4.9067999999999996</v>
      </c>
    </row>
    <row r="897" spans="1:10">
      <c r="A897" t="s">
        <v>89</v>
      </c>
      <c r="B897" t="s">
        <v>90</v>
      </c>
      <c r="C897" s="7" t="s">
        <v>171</v>
      </c>
      <c r="D897" t="s">
        <v>92</v>
      </c>
      <c r="E897" t="s">
        <v>62</v>
      </c>
      <c r="F897" t="s">
        <v>96</v>
      </c>
      <c r="G897" t="s">
        <v>94</v>
      </c>
      <c r="H897">
        <v>10000.01</v>
      </c>
      <c r="I897">
        <v>50000</v>
      </c>
      <c r="J897">
        <f>Cálculo!$G$20</f>
        <v>4.3433999999999999</v>
      </c>
    </row>
    <row r="898" spans="1:10">
      <c r="A898" t="s">
        <v>89</v>
      </c>
      <c r="B898" t="s">
        <v>90</v>
      </c>
      <c r="C898" s="7" t="s">
        <v>171</v>
      </c>
      <c r="D898" t="s">
        <v>92</v>
      </c>
      <c r="E898" t="s">
        <v>62</v>
      </c>
      <c r="F898" t="s">
        <v>96</v>
      </c>
      <c r="G898" t="s">
        <v>94</v>
      </c>
      <c r="H898">
        <v>50000.01</v>
      </c>
      <c r="I898">
        <v>100000</v>
      </c>
      <c r="J898">
        <f>Cálculo!$G$21</f>
        <v>4.1002000000000001</v>
      </c>
    </row>
    <row r="899" spans="1:10">
      <c r="A899" t="s">
        <v>89</v>
      </c>
      <c r="B899" t="s">
        <v>90</v>
      </c>
      <c r="C899" s="7" t="s">
        <v>171</v>
      </c>
      <c r="D899" t="s">
        <v>92</v>
      </c>
      <c r="E899" t="s">
        <v>62</v>
      </c>
      <c r="F899" t="s">
        <v>96</v>
      </c>
      <c r="G899" t="s">
        <v>94</v>
      </c>
      <c r="H899">
        <v>100000.01</v>
      </c>
      <c r="I899">
        <v>300000</v>
      </c>
      <c r="J899">
        <f>Cálculo!$G$22</f>
        <v>3.8393999999999999</v>
      </c>
    </row>
    <row r="900" spans="1:10">
      <c r="A900" t="s">
        <v>89</v>
      </c>
      <c r="B900" t="s">
        <v>90</v>
      </c>
      <c r="C900" s="7" t="s">
        <v>171</v>
      </c>
      <c r="D900" t="s">
        <v>92</v>
      </c>
      <c r="E900" t="s">
        <v>62</v>
      </c>
      <c r="F900" t="s">
        <v>96</v>
      </c>
      <c r="G900" t="s">
        <v>94</v>
      </c>
      <c r="H900">
        <v>300000.01</v>
      </c>
      <c r="I900">
        <v>600000</v>
      </c>
      <c r="J900">
        <f>Cálculo!$G$23</f>
        <v>3.5312000000000001</v>
      </c>
    </row>
    <row r="901" spans="1:10">
      <c r="A901" t="s">
        <v>89</v>
      </c>
      <c r="B901" t="s">
        <v>90</v>
      </c>
      <c r="C901" s="7" t="s">
        <v>171</v>
      </c>
      <c r="D901" t="s">
        <v>92</v>
      </c>
      <c r="E901" t="s">
        <v>62</v>
      </c>
      <c r="F901" t="s">
        <v>96</v>
      </c>
      <c r="G901" t="s">
        <v>94</v>
      </c>
      <c r="H901">
        <v>600000.01</v>
      </c>
      <c r="I901">
        <v>1500000</v>
      </c>
      <c r="J901">
        <f>Cálculo!$G$24</f>
        <v>3.5226999999999999</v>
      </c>
    </row>
    <row r="902" spans="1:10">
      <c r="A902" t="s">
        <v>89</v>
      </c>
      <c r="B902" t="s">
        <v>90</v>
      </c>
      <c r="C902" s="7" t="s">
        <v>171</v>
      </c>
      <c r="D902" t="s">
        <v>92</v>
      </c>
      <c r="E902" t="s">
        <v>62</v>
      </c>
      <c r="F902" t="s">
        <v>96</v>
      </c>
      <c r="G902" t="s">
        <v>94</v>
      </c>
      <c r="H902">
        <v>1500000.01</v>
      </c>
      <c r="I902">
        <v>3000000</v>
      </c>
      <c r="J902">
        <f>Cálculo!$G$25</f>
        <v>3.4998999999999998</v>
      </c>
    </row>
    <row r="903" spans="1:10">
      <c r="A903" t="s">
        <v>89</v>
      </c>
      <c r="B903" t="s">
        <v>90</v>
      </c>
      <c r="C903" s="7" t="s">
        <v>171</v>
      </c>
      <c r="D903" t="s">
        <v>92</v>
      </c>
      <c r="E903" t="s">
        <v>62</v>
      </c>
      <c r="F903" t="s">
        <v>96</v>
      </c>
      <c r="G903" t="s">
        <v>94</v>
      </c>
      <c r="H903">
        <v>3000000.01</v>
      </c>
      <c r="J903">
        <f>Cálculo!$G$26</f>
        <v>3.4243000000000001</v>
      </c>
    </row>
    <row r="904" spans="1:10">
      <c r="A904" t="s">
        <v>89</v>
      </c>
      <c r="B904" t="s">
        <v>90</v>
      </c>
      <c r="C904" s="7" t="s">
        <v>171</v>
      </c>
      <c r="D904" t="s">
        <v>92</v>
      </c>
      <c r="E904" t="s">
        <v>62</v>
      </c>
      <c r="F904" t="s">
        <v>97</v>
      </c>
      <c r="G904" t="s">
        <v>98</v>
      </c>
      <c r="J904">
        <f>Cálculo!$G$29</f>
        <v>3.4365999999999999</v>
      </c>
    </row>
    <row r="905" spans="1:10">
      <c r="A905" t="s">
        <v>89</v>
      </c>
      <c r="B905" t="s">
        <v>90</v>
      </c>
      <c r="C905" s="7" t="s">
        <v>172</v>
      </c>
      <c r="D905" t="s">
        <v>92</v>
      </c>
      <c r="E905" t="s">
        <v>62</v>
      </c>
      <c r="F905" t="s">
        <v>93</v>
      </c>
      <c r="G905" t="s">
        <v>94</v>
      </c>
      <c r="H905">
        <v>0</v>
      </c>
      <c r="I905">
        <v>7</v>
      </c>
      <c r="J905">
        <f>Cálculo!$G$3</f>
        <v>7.2915999999999999</v>
      </c>
    </row>
    <row r="906" spans="1:10">
      <c r="A906" t="s">
        <v>89</v>
      </c>
      <c r="B906" t="s">
        <v>90</v>
      </c>
      <c r="C906" s="7" t="s">
        <v>172</v>
      </c>
      <c r="D906" t="s">
        <v>92</v>
      </c>
      <c r="E906" t="s">
        <v>62</v>
      </c>
      <c r="F906" t="s">
        <v>93</v>
      </c>
      <c r="G906" t="s">
        <v>94</v>
      </c>
      <c r="H906">
        <v>7.01</v>
      </c>
      <c r="I906">
        <v>23</v>
      </c>
      <c r="J906">
        <f>Cálculo!$G$4</f>
        <v>9.15</v>
      </c>
    </row>
    <row r="907" spans="1:10">
      <c r="A907" t="s">
        <v>89</v>
      </c>
      <c r="B907" t="s">
        <v>90</v>
      </c>
      <c r="C907" s="7" t="s">
        <v>172</v>
      </c>
      <c r="D907" t="s">
        <v>92</v>
      </c>
      <c r="E907" t="s">
        <v>62</v>
      </c>
      <c r="F907" t="s">
        <v>93</v>
      </c>
      <c r="G907" t="s">
        <v>94</v>
      </c>
      <c r="H907">
        <v>23.01</v>
      </c>
      <c r="I907">
        <v>83</v>
      </c>
      <c r="J907">
        <f>Cálculo!$G$5</f>
        <v>10.852499999999999</v>
      </c>
    </row>
    <row r="908" spans="1:10">
      <c r="A908" t="s">
        <v>89</v>
      </c>
      <c r="B908" t="s">
        <v>90</v>
      </c>
      <c r="C908" s="7" t="s">
        <v>172</v>
      </c>
      <c r="D908" t="s">
        <v>92</v>
      </c>
      <c r="E908" t="s">
        <v>62</v>
      </c>
      <c r="F908" t="s">
        <v>93</v>
      </c>
      <c r="G908" t="s">
        <v>94</v>
      </c>
      <c r="H908">
        <v>83.01</v>
      </c>
      <c r="J908">
        <f>Cálculo!$G$6</f>
        <v>12.052199999999999</v>
      </c>
    </row>
    <row r="909" spans="1:10">
      <c r="A909" t="s">
        <v>89</v>
      </c>
      <c r="B909" t="s">
        <v>90</v>
      </c>
      <c r="C909" s="7" t="s">
        <v>172</v>
      </c>
      <c r="D909" t="s">
        <v>92</v>
      </c>
      <c r="E909" t="s">
        <v>62</v>
      </c>
      <c r="F909" t="s">
        <v>95</v>
      </c>
      <c r="G909" t="s">
        <v>94</v>
      </c>
      <c r="H909">
        <v>0</v>
      </c>
      <c r="I909">
        <v>200</v>
      </c>
      <c r="J909">
        <f>Cálculo!$G$9</f>
        <v>6.2965999999999998</v>
      </c>
    </row>
    <row r="910" spans="1:10">
      <c r="A910" t="s">
        <v>89</v>
      </c>
      <c r="B910" t="s">
        <v>90</v>
      </c>
      <c r="C910" s="7" t="s">
        <v>172</v>
      </c>
      <c r="D910" t="s">
        <v>92</v>
      </c>
      <c r="E910" t="s">
        <v>62</v>
      </c>
      <c r="F910" t="s">
        <v>95</v>
      </c>
      <c r="G910" t="s">
        <v>94</v>
      </c>
      <c r="H910">
        <v>200.01</v>
      </c>
      <c r="I910">
        <v>500</v>
      </c>
      <c r="J910">
        <f>Cálculo!$G$10</f>
        <v>6.2278000000000002</v>
      </c>
    </row>
    <row r="911" spans="1:10">
      <c r="A911" t="s">
        <v>89</v>
      </c>
      <c r="B911" t="s">
        <v>90</v>
      </c>
      <c r="C911" s="7" t="s">
        <v>172</v>
      </c>
      <c r="D911" t="s">
        <v>92</v>
      </c>
      <c r="E911" t="s">
        <v>62</v>
      </c>
      <c r="F911" t="s">
        <v>95</v>
      </c>
      <c r="G911" t="s">
        <v>94</v>
      </c>
      <c r="H911">
        <v>500.01</v>
      </c>
      <c r="I911">
        <v>2000</v>
      </c>
      <c r="J911">
        <f>Cálculo!$G$11</f>
        <v>5.1668000000000003</v>
      </c>
    </row>
    <row r="912" spans="1:10">
      <c r="A912" t="s">
        <v>89</v>
      </c>
      <c r="B912" t="s">
        <v>90</v>
      </c>
      <c r="C912" s="7" t="s">
        <v>172</v>
      </c>
      <c r="D912" t="s">
        <v>92</v>
      </c>
      <c r="E912" t="s">
        <v>62</v>
      </c>
      <c r="F912" t="s">
        <v>95</v>
      </c>
      <c r="G912" t="s">
        <v>94</v>
      </c>
      <c r="H912">
        <v>2000.01</v>
      </c>
      <c r="I912">
        <v>20000</v>
      </c>
      <c r="J912">
        <f>Cálculo!$G$12</f>
        <v>5.0536000000000003</v>
      </c>
    </row>
    <row r="913" spans="1:10">
      <c r="A913" t="s">
        <v>89</v>
      </c>
      <c r="B913" t="s">
        <v>90</v>
      </c>
      <c r="C913" s="7" t="s">
        <v>172</v>
      </c>
      <c r="D913" t="s">
        <v>92</v>
      </c>
      <c r="E913" t="s">
        <v>62</v>
      </c>
      <c r="F913" t="s">
        <v>95</v>
      </c>
      <c r="G913" t="s">
        <v>94</v>
      </c>
      <c r="H913">
        <v>20000.009999999998</v>
      </c>
      <c r="I913">
        <v>50000</v>
      </c>
      <c r="J913">
        <f>Cálculo!$G$13</f>
        <v>4.9550999999999998</v>
      </c>
    </row>
    <row r="914" spans="1:10">
      <c r="A914" t="s">
        <v>89</v>
      </c>
      <c r="B914" t="s">
        <v>90</v>
      </c>
      <c r="C914" s="7" t="s">
        <v>172</v>
      </c>
      <c r="D914" t="s">
        <v>92</v>
      </c>
      <c r="E914" t="s">
        <v>62</v>
      </c>
      <c r="F914" t="s">
        <v>95</v>
      </c>
      <c r="G914" t="s">
        <v>94</v>
      </c>
      <c r="H914">
        <v>50000.01</v>
      </c>
      <c r="J914">
        <f>Cálculo!$G$14</f>
        <v>4.8567</v>
      </c>
    </row>
    <row r="915" spans="1:10">
      <c r="A915" t="s">
        <v>89</v>
      </c>
      <c r="B915" t="s">
        <v>90</v>
      </c>
      <c r="C915" s="7" t="s">
        <v>172</v>
      </c>
      <c r="D915" t="s">
        <v>92</v>
      </c>
      <c r="E915" t="s">
        <v>62</v>
      </c>
      <c r="F915" t="s">
        <v>96</v>
      </c>
      <c r="G915" t="s">
        <v>94</v>
      </c>
      <c r="H915">
        <v>0</v>
      </c>
      <c r="I915">
        <v>200</v>
      </c>
      <c r="J915">
        <f>Cálculo!$G$17</f>
        <v>5.1243999999999996</v>
      </c>
    </row>
    <row r="916" spans="1:10">
      <c r="A916" t="s">
        <v>89</v>
      </c>
      <c r="B916" t="s">
        <v>90</v>
      </c>
      <c r="C916" s="7" t="s">
        <v>172</v>
      </c>
      <c r="D916" t="s">
        <v>92</v>
      </c>
      <c r="E916" t="s">
        <v>62</v>
      </c>
      <c r="F916" t="s">
        <v>96</v>
      </c>
      <c r="G916" t="s">
        <v>94</v>
      </c>
      <c r="H916">
        <v>200.01</v>
      </c>
      <c r="I916">
        <v>2000</v>
      </c>
      <c r="J916">
        <f>Cálculo!$G$18</f>
        <v>2.9883999999999999</v>
      </c>
    </row>
    <row r="917" spans="1:10">
      <c r="A917" t="s">
        <v>89</v>
      </c>
      <c r="B917" t="s">
        <v>90</v>
      </c>
      <c r="C917" s="7" t="s">
        <v>172</v>
      </c>
      <c r="D917" t="s">
        <v>92</v>
      </c>
      <c r="E917" t="s">
        <v>62</v>
      </c>
      <c r="F917" t="s">
        <v>96</v>
      </c>
      <c r="G917" t="s">
        <v>94</v>
      </c>
      <c r="H917">
        <v>2000.01</v>
      </c>
      <c r="I917">
        <v>10000</v>
      </c>
      <c r="J917">
        <f>Cálculo!$G$19</f>
        <v>4.9067999999999996</v>
      </c>
    </row>
    <row r="918" spans="1:10">
      <c r="A918" t="s">
        <v>89</v>
      </c>
      <c r="B918" t="s">
        <v>90</v>
      </c>
      <c r="C918" s="7" t="s">
        <v>172</v>
      </c>
      <c r="D918" t="s">
        <v>92</v>
      </c>
      <c r="E918" t="s">
        <v>62</v>
      </c>
      <c r="F918" t="s">
        <v>96</v>
      </c>
      <c r="G918" t="s">
        <v>94</v>
      </c>
      <c r="H918">
        <v>10000.01</v>
      </c>
      <c r="I918">
        <v>50000</v>
      </c>
      <c r="J918">
        <f>Cálculo!$G$20</f>
        <v>4.3433999999999999</v>
      </c>
    </row>
    <row r="919" spans="1:10">
      <c r="A919" t="s">
        <v>89</v>
      </c>
      <c r="B919" t="s">
        <v>90</v>
      </c>
      <c r="C919" s="7" t="s">
        <v>172</v>
      </c>
      <c r="D919" t="s">
        <v>92</v>
      </c>
      <c r="E919" t="s">
        <v>62</v>
      </c>
      <c r="F919" t="s">
        <v>96</v>
      </c>
      <c r="G919" t="s">
        <v>94</v>
      </c>
      <c r="H919">
        <v>50000.01</v>
      </c>
      <c r="I919">
        <v>100000</v>
      </c>
      <c r="J919">
        <f>Cálculo!$G$21</f>
        <v>4.1002000000000001</v>
      </c>
    </row>
    <row r="920" spans="1:10">
      <c r="A920" t="s">
        <v>89</v>
      </c>
      <c r="B920" t="s">
        <v>90</v>
      </c>
      <c r="C920" s="7" t="s">
        <v>172</v>
      </c>
      <c r="D920" t="s">
        <v>92</v>
      </c>
      <c r="E920" t="s">
        <v>62</v>
      </c>
      <c r="F920" t="s">
        <v>96</v>
      </c>
      <c r="G920" t="s">
        <v>94</v>
      </c>
      <c r="H920">
        <v>100000.01</v>
      </c>
      <c r="I920">
        <v>300000</v>
      </c>
      <c r="J920">
        <f>Cálculo!$G$22</f>
        <v>3.8393999999999999</v>
      </c>
    </row>
    <row r="921" spans="1:10">
      <c r="A921" t="s">
        <v>89</v>
      </c>
      <c r="B921" t="s">
        <v>90</v>
      </c>
      <c r="C921" s="7" t="s">
        <v>172</v>
      </c>
      <c r="D921" t="s">
        <v>92</v>
      </c>
      <c r="E921" t="s">
        <v>62</v>
      </c>
      <c r="F921" t="s">
        <v>96</v>
      </c>
      <c r="G921" t="s">
        <v>94</v>
      </c>
      <c r="H921">
        <v>300000.01</v>
      </c>
      <c r="I921">
        <v>600000</v>
      </c>
      <c r="J921">
        <f>Cálculo!$G$23</f>
        <v>3.5312000000000001</v>
      </c>
    </row>
    <row r="922" spans="1:10">
      <c r="A922" t="s">
        <v>89</v>
      </c>
      <c r="B922" t="s">
        <v>90</v>
      </c>
      <c r="C922" s="7" t="s">
        <v>172</v>
      </c>
      <c r="D922" t="s">
        <v>92</v>
      </c>
      <c r="E922" t="s">
        <v>62</v>
      </c>
      <c r="F922" t="s">
        <v>96</v>
      </c>
      <c r="G922" t="s">
        <v>94</v>
      </c>
      <c r="H922">
        <v>600000.01</v>
      </c>
      <c r="I922">
        <v>1500000</v>
      </c>
      <c r="J922">
        <f>Cálculo!$G$24</f>
        <v>3.5226999999999999</v>
      </c>
    </row>
    <row r="923" spans="1:10">
      <c r="A923" t="s">
        <v>89</v>
      </c>
      <c r="B923" t="s">
        <v>90</v>
      </c>
      <c r="C923" s="7" t="s">
        <v>172</v>
      </c>
      <c r="D923" t="s">
        <v>92</v>
      </c>
      <c r="E923" t="s">
        <v>62</v>
      </c>
      <c r="F923" t="s">
        <v>96</v>
      </c>
      <c r="G923" t="s">
        <v>94</v>
      </c>
      <c r="H923">
        <v>1500000.01</v>
      </c>
      <c r="I923">
        <v>3000000</v>
      </c>
      <c r="J923">
        <f>Cálculo!$G$25</f>
        <v>3.4998999999999998</v>
      </c>
    </row>
    <row r="924" spans="1:10">
      <c r="A924" t="s">
        <v>89</v>
      </c>
      <c r="B924" t="s">
        <v>90</v>
      </c>
      <c r="C924" s="7" t="s">
        <v>172</v>
      </c>
      <c r="D924" t="s">
        <v>92</v>
      </c>
      <c r="E924" t="s">
        <v>62</v>
      </c>
      <c r="F924" t="s">
        <v>96</v>
      </c>
      <c r="G924" t="s">
        <v>94</v>
      </c>
      <c r="H924">
        <v>3000000.01</v>
      </c>
      <c r="J924">
        <f>Cálculo!$G$26</f>
        <v>3.4243000000000001</v>
      </c>
    </row>
    <row r="925" spans="1:10">
      <c r="A925" t="s">
        <v>89</v>
      </c>
      <c r="B925" t="s">
        <v>90</v>
      </c>
      <c r="C925" s="7" t="s">
        <v>172</v>
      </c>
      <c r="D925" t="s">
        <v>92</v>
      </c>
      <c r="E925" t="s">
        <v>62</v>
      </c>
      <c r="F925" t="s">
        <v>97</v>
      </c>
      <c r="G925" t="s">
        <v>98</v>
      </c>
      <c r="J925">
        <f>Cálculo!$G$29</f>
        <v>3.4365999999999999</v>
      </c>
    </row>
    <row r="926" spans="1:10">
      <c r="A926" t="s">
        <v>89</v>
      </c>
      <c r="B926" t="s">
        <v>90</v>
      </c>
      <c r="C926" s="7" t="s">
        <v>173</v>
      </c>
      <c r="D926" t="s">
        <v>92</v>
      </c>
      <c r="E926" t="s">
        <v>62</v>
      </c>
      <c r="F926" t="s">
        <v>93</v>
      </c>
      <c r="G926" t="s">
        <v>94</v>
      </c>
      <c r="H926">
        <v>0</v>
      </c>
      <c r="I926">
        <v>7</v>
      </c>
      <c r="J926">
        <f>Cálculo!$G$3</f>
        <v>7.2915999999999999</v>
      </c>
    </row>
    <row r="927" spans="1:10">
      <c r="A927" t="s">
        <v>89</v>
      </c>
      <c r="B927" t="s">
        <v>90</v>
      </c>
      <c r="C927" s="7" t="s">
        <v>173</v>
      </c>
      <c r="D927" t="s">
        <v>92</v>
      </c>
      <c r="E927" t="s">
        <v>62</v>
      </c>
      <c r="F927" t="s">
        <v>93</v>
      </c>
      <c r="G927" t="s">
        <v>94</v>
      </c>
      <c r="H927">
        <v>7.01</v>
      </c>
      <c r="I927">
        <v>23</v>
      </c>
      <c r="J927">
        <f>Cálculo!$G$4</f>
        <v>9.15</v>
      </c>
    </row>
    <row r="928" spans="1:10">
      <c r="A928" t="s">
        <v>89</v>
      </c>
      <c r="B928" t="s">
        <v>90</v>
      </c>
      <c r="C928" s="7" t="s">
        <v>173</v>
      </c>
      <c r="D928" t="s">
        <v>92</v>
      </c>
      <c r="E928" t="s">
        <v>62</v>
      </c>
      <c r="F928" t="s">
        <v>93</v>
      </c>
      <c r="G928" t="s">
        <v>94</v>
      </c>
      <c r="H928">
        <v>23.01</v>
      </c>
      <c r="I928">
        <v>83</v>
      </c>
      <c r="J928">
        <f>Cálculo!$G$5</f>
        <v>10.852499999999999</v>
      </c>
    </row>
    <row r="929" spans="1:10">
      <c r="A929" t="s">
        <v>89</v>
      </c>
      <c r="B929" t="s">
        <v>90</v>
      </c>
      <c r="C929" s="7" t="s">
        <v>173</v>
      </c>
      <c r="D929" t="s">
        <v>92</v>
      </c>
      <c r="E929" t="s">
        <v>62</v>
      </c>
      <c r="F929" t="s">
        <v>93</v>
      </c>
      <c r="G929" t="s">
        <v>94</v>
      </c>
      <c r="H929">
        <v>83.01</v>
      </c>
      <c r="J929">
        <f>Cálculo!$G$6</f>
        <v>12.052199999999999</v>
      </c>
    </row>
    <row r="930" spans="1:10">
      <c r="A930" t="s">
        <v>89</v>
      </c>
      <c r="B930" t="s">
        <v>90</v>
      </c>
      <c r="C930" s="7" t="s">
        <v>173</v>
      </c>
      <c r="D930" t="s">
        <v>92</v>
      </c>
      <c r="E930" t="s">
        <v>62</v>
      </c>
      <c r="F930" t="s">
        <v>95</v>
      </c>
      <c r="G930" t="s">
        <v>94</v>
      </c>
      <c r="H930">
        <v>0</v>
      </c>
      <c r="I930">
        <v>200</v>
      </c>
      <c r="J930">
        <f>Cálculo!$G$9</f>
        <v>6.2965999999999998</v>
      </c>
    </row>
    <row r="931" spans="1:10">
      <c r="A931" t="s">
        <v>89</v>
      </c>
      <c r="B931" t="s">
        <v>90</v>
      </c>
      <c r="C931" s="7" t="s">
        <v>173</v>
      </c>
      <c r="D931" t="s">
        <v>92</v>
      </c>
      <c r="E931" t="s">
        <v>62</v>
      </c>
      <c r="F931" t="s">
        <v>95</v>
      </c>
      <c r="G931" t="s">
        <v>94</v>
      </c>
      <c r="H931">
        <v>200.01</v>
      </c>
      <c r="I931">
        <v>500</v>
      </c>
      <c r="J931">
        <f>Cálculo!$G$10</f>
        <v>6.2278000000000002</v>
      </c>
    </row>
    <row r="932" spans="1:10">
      <c r="A932" t="s">
        <v>89</v>
      </c>
      <c r="B932" t="s">
        <v>90</v>
      </c>
      <c r="C932" s="7" t="s">
        <v>173</v>
      </c>
      <c r="D932" t="s">
        <v>92</v>
      </c>
      <c r="E932" t="s">
        <v>62</v>
      </c>
      <c r="F932" t="s">
        <v>95</v>
      </c>
      <c r="G932" t="s">
        <v>94</v>
      </c>
      <c r="H932">
        <v>500.01</v>
      </c>
      <c r="I932">
        <v>2000</v>
      </c>
      <c r="J932">
        <f>Cálculo!$G$11</f>
        <v>5.1668000000000003</v>
      </c>
    </row>
    <row r="933" spans="1:10">
      <c r="A933" t="s">
        <v>89</v>
      </c>
      <c r="B933" t="s">
        <v>90</v>
      </c>
      <c r="C933" s="7" t="s">
        <v>173</v>
      </c>
      <c r="D933" t="s">
        <v>92</v>
      </c>
      <c r="E933" t="s">
        <v>62</v>
      </c>
      <c r="F933" t="s">
        <v>95</v>
      </c>
      <c r="G933" t="s">
        <v>94</v>
      </c>
      <c r="H933">
        <v>2000.01</v>
      </c>
      <c r="I933">
        <v>20000</v>
      </c>
      <c r="J933">
        <f>Cálculo!$G$12</f>
        <v>5.0536000000000003</v>
      </c>
    </row>
    <row r="934" spans="1:10">
      <c r="A934" t="s">
        <v>89</v>
      </c>
      <c r="B934" t="s">
        <v>90</v>
      </c>
      <c r="C934" s="7" t="s">
        <v>173</v>
      </c>
      <c r="D934" t="s">
        <v>92</v>
      </c>
      <c r="E934" t="s">
        <v>62</v>
      </c>
      <c r="F934" t="s">
        <v>95</v>
      </c>
      <c r="G934" t="s">
        <v>94</v>
      </c>
      <c r="H934">
        <v>20000.009999999998</v>
      </c>
      <c r="I934">
        <v>50000</v>
      </c>
      <c r="J934">
        <f>Cálculo!$G$13</f>
        <v>4.9550999999999998</v>
      </c>
    </row>
    <row r="935" spans="1:10">
      <c r="A935" t="s">
        <v>89</v>
      </c>
      <c r="B935" t="s">
        <v>90</v>
      </c>
      <c r="C935" s="7" t="s">
        <v>173</v>
      </c>
      <c r="D935" t="s">
        <v>92</v>
      </c>
      <c r="E935" t="s">
        <v>62</v>
      </c>
      <c r="F935" t="s">
        <v>95</v>
      </c>
      <c r="G935" t="s">
        <v>94</v>
      </c>
      <c r="H935">
        <v>50000.01</v>
      </c>
      <c r="J935">
        <f>Cálculo!$G$14</f>
        <v>4.8567</v>
      </c>
    </row>
    <row r="936" spans="1:10">
      <c r="A936" t="s">
        <v>89</v>
      </c>
      <c r="B936" t="s">
        <v>90</v>
      </c>
      <c r="C936" s="7" t="s">
        <v>173</v>
      </c>
      <c r="D936" t="s">
        <v>92</v>
      </c>
      <c r="E936" t="s">
        <v>62</v>
      </c>
      <c r="F936" t="s">
        <v>96</v>
      </c>
      <c r="G936" t="s">
        <v>94</v>
      </c>
      <c r="H936">
        <v>0</v>
      </c>
      <c r="I936">
        <v>200</v>
      </c>
      <c r="J936">
        <f>Cálculo!$G$17</f>
        <v>5.1243999999999996</v>
      </c>
    </row>
    <row r="937" spans="1:10">
      <c r="A937" t="s">
        <v>89</v>
      </c>
      <c r="B937" t="s">
        <v>90</v>
      </c>
      <c r="C937" s="7" t="s">
        <v>173</v>
      </c>
      <c r="D937" t="s">
        <v>92</v>
      </c>
      <c r="E937" t="s">
        <v>62</v>
      </c>
      <c r="F937" t="s">
        <v>96</v>
      </c>
      <c r="G937" t="s">
        <v>94</v>
      </c>
      <c r="H937">
        <v>200.01</v>
      </c>
      <c r="I937">
        <v>2000</v>
      </c>
      <c r="J937">
        <f>Cálculo!$G$18</f>
        <v>2.9883999999999999</v>
      </c>
    </row>
    <row r="938" spans="1:10">
      <c r="A938" t="s">
        <v>89</v>
      </c>
      <c r="B938" t="s">
        <v>90</v>
      </c>
      <c r="C938" s="7" t="s">
        <v>173</v>
      </c>
      <c r="D938" t="s">
        <v>92</v>
      </c>
      <c r="E938" t="s">
        <v>62</v>
      </c>
      <c r="F938" t="s">
        <v>96</v>
      </c>
      <c r="G938" t="s">
        <v>94</v>
      </c>
      <c r="H938">
        <v>2000.01</v>
      </c>
      <c r="I938">
        <v>10000</v>
      </c>
      <c r="J938">
        <f>Cálculo!$G$19</f>
        <v>4.9067999999999996</v>
      </c>
    </row>
    <row r="939" spans="1:10">
      <c r="A939" t="s">
        <v>89</v>
      </c>
      <c r="B939" t="s">
        <v>90</v>
      </c>
      <c r="C939" s="7" t="s">
        <v>173</v>
      </c>
      <c r="D939" t="s">
        <v>92</v>
      </c>
      <c r="E939" t="s">
        <v>62</v>
      </c>
      <c r="F939" t="s">
        <v>96</v>
      </c>
      <c r="G939" t="s">
        <v>94</v>
      </c>
      <c r="H939">
        <v>10000.01</v>
      </c>
      <c r="I939">
        <v>50000</v>
      </c>
      <c r="J939">
        <f>Cálculo!$G$20</f>
        <v>4.3433999999999999</v>
      </c>
    </row>
    <row r="940" spans="1:10">
      <c r="A940" t="s">
        <v>89</v>
      </c>
      <c r="B940" t="s">
        <v>90</v>
      </c>
      <c r="C940" s="7" t="s">
        <v>173</v>
      </c>
      <c r="D940" t="s">
        <v>92</v>
      </c>
      <c r="E940" t="s">
        <v>62</v>
      </c>
      <c r="F940" t="s">
        <v>96</v>
      </c>
      <c r="G940" t="s">
        <v>94</v>
      </c>
      <c r="H940">
        <v>50000.01</v>
      </c>
      <c r="I940">
        <v>100000</v>
      </c>
      <c r="J940">
        <f>Cálculo!$G$21</f>
        <v>4.1002000000000001</v>
      </c>
    </row>
    <row r="941" spans="1:10">
      <c r="A941" t="s">
        <v>89</v>
      </c>
      <c r="B941" t="s">
        <v>90</v>
      </c>
      <c r="C941" s="7" t="s">
        <v>173</v>
      </c>
      <c r="D941" t="s">
        <v>92</v>
      </c>
      <c r="E941" t="s">
        <v>62</v>
      </c>
      <c r="F941" t="s">
        <v>96</v>
      </c>
      <c r="G941" t="s">
        <v>94</v>
      </c>
      <c r="H941">
        <v>100000.01</v>
      </c>
      <c r="I941">
        <v>300000</v>
      </c>
      <c r="J941">
        <f>Cálculo!$G$22</f>
        <v>3.8393999999999999</v>
      </c>
    </row>
    <row r="942" spans="1:10">
      <c r="A942" t="s">
        <v>89</v>
      </c>
      <c r="B942" t="s">
        <v>90</v>
      </c>
      <c r="C942" s="7" t="s">
        <v>173</v>
      </c>
      <c r="D942" t="s">
        <v>92</v>
      </c>
      <c r="E942" t="s">
        <v>62</v>
      </c>
      <c r="F942" t="s">
        <v>96</v>
      </c>
      <c r="G942" t="s">
        <v>94</v>
      </c>
      <c r="H942">
        <v>300000.01</v>
      </c>
      <c r="I942">
        <v>600000</v>
      </c>
      <c r="J942">
        <f>Cálculo!$G$23</f>
        <v>3.5312000000000001</v>
      </c>
    </row>
    <row r="943" spans="1:10">
      <c r="A943" t="s">
        <v>89</v>
      </c>
      <c r="B943" t="s">
        <v>90</v>
      </c>
      <c r="C943" s="7" t="s">
        <v>173</v>
      </c>
      <c r="D943" t="s">
        <v>92</v>
      </c>
      <c r="E943" t="s">
        <v>62</v>
      </c>
      <c r="F943" t="s">
        <v>96</v>
      </c>
      <c r="G943" t="s">
        <v>94</v>
      </c>
      <c r="H943">
        <v>600000.01</v>
      </c>
      <c r="I943">
        <v>1500000</v>
      </c>
      <c r="J943">
        <f>Cálculo!$G$24</f>
        <v>3.5226999999999999</v>
      </c>
    </row>
    <row r="944" spans="1:10">
      <c r="A944" t="s">
        <v>89</v>
      </c>
      <c r="B944" t="s">
        <v>90</v>
      </c>
      <c r="C944" s="7" t="s">
        <v>173</v>
      </c>
      <c r="D944" t="s">
        <v>92</v>
      </c>
      <c r="E944" t="s">
        <v>62</v>
      </c>
      <c r="F944" t="s">
        <v>96</v>
      </c>
      <c r="G944" t="s">
        <v>94</v>
      </c>
      <c r="H944">
        <v>1500000.01</v>
      </c>
      <c r="I944">
        <v>3000000</v>
      </c>
      <c r="J944">
        <f>Cálculo!$G$25</f>
        <v>3.4998999999999998</v>
      </c>
    </row>
    <row r="945" spans="1:10">
      <c r="A945" t="s">
        <v>89</v>
      </c>
      <c r="B945" t="s">
        <v>90</v>
      </c>
      <c r="C945" s="7" t="s">
        <v>173</v>
      </c>
      <c r="D945" t="s">
        <v>92</v>
      </c>
      <c r="E945" t="s">
        <v>62</v>
      </c>
      <c r="F945" t="s">
        <v>96</v>
      </c>
      <c r="G945" t="s">
        <v>94</v>
      </c>
      <c r="H945">
        <v>3000000.01</v>
      </c>
      <c r="J945">
        <f>Cálculo!$G$26</f>
        <v>3.4243000000000001</v>
      </c>
    </row>
    <row r="946" spans="1:10">
      <c r="A946" t="s">
        <v>89</v>
      </c>
      <c r="B946" t="s">
        <v>90</v>
      </c>
      <c r="C946" s="7" t="s">
        <v>173</v>
      </c>
      <c r="D946" t="s">
        <v>92</v>
      </c>
      <c r="E946" t="s">
        <v>62</v>
      </c>
      <c r="F946" t="s">
        <v>97</v>
      </c>
      <c r="G946" t="s">
        <v>98</v>
      </c>
      <c r="J946">
        <f>Cálculo!$G$29</f>
        <v>3.4365999999999999</v>
      </c>
    </row>
    <row r="947" spans="1:10">
      <c r="A947" t="s">
        <v>89</v>
      </c>
      <c r="B947" t="s">
        <v>90</v>
      </c>
      <c r="C947" s="7" t="s">
        <v>174</v>
      </c>
      <c r="D947" t="s">
        <v>92</v>
      </c>
      <c r="E947" t="s">
        <v>62</v>
      </c>
      <c r="F947" t="s">
        <v>93</v>
      </c>
      <c r="G947" t="s">
        <v>94</v>
      </c>
      <c r="H947">
        <v>0</v>
      </c>
      <c r="I947">
        <v>7</v>
      </c>
      <c r="J947">
        <f>Cálculo!$G$3</f>
        <v>7.2915999999999999</v>
      </c>
    </row>
    <row r="948" spans="1:10">
      <c r="A948" t="s">
        <v>89</v>
      </c>
      <c r="B948" t="s">
        <v>90</v>
      </c>
      <c r="C948" s="7" t="s">
        <v>174</v>
      </c>
      <c r="D948" t="s">
        <v>92</v>
      </c>
      <c r="E948" t="s">
        <v>62</v>
      </c>
      <c r="F948" t="s">
        <v>93</v>
      </c>
      <c r="G948" t="s">
        <v>94</v>
      </c>
      <c r="H948">
        <v>7.01</v>
      </c>
      <c r="I948">
        <v>23</v>
      </c>
      <c r="J948">
        <f>Cálculo!$G$4</f>
        <v>9.15</v>
      </c>
    </row>
    <row r="949" spans="1:10">
      <c r="A949" t="s">
        <v>89</v>
      </c>
      <c r="B949" t="s">
        <v>90</v>
      </c>
      <c r="C949" s="7" t="s">
        <v>174</v>
      </c>
      <c r="D949" t="s">
        <v>92</v>
      </c>
      <c r="E949" t="s">
        <v>62</v>
      </c>
      <c r="F949" t="s">
        <v>93</v>
      </c>
      <c r="G949" t="s">
        <v>94</v>
      </c>
      <c r="H949">
        <v>23.01</v>
      </c>
      <c r="I949">
        <v>83</v>
      </c>
      <c r="J949">
        <f>Cálculo!$G$5</f>
        <v>10.852499999999999</v>
      </c>
    </row>
    <row r="950" spans="1:10">
      <c r="A950" t="s">
        <v>89</v>
      </c>
      <c r="B950" t="s">
        <v>90</v>
      </c>
      <c r="C950" s="7" t="s">
        <v>174</v>
      </c>
      <c r="D950" t="s">
        <v>92</v>
      </c>
      <c r="E950" t="s">
        <v>62</v>
      </c>
      <c r="F950" t="s">
        <v>93</v>
      </c>
      <c r="G950" t="s">
        <v>94</v>
      </c>
      <c r="H950">
        <v>83.01</v>
      </c>
      <c r="J950">
        <f>Cálculo!$G$6</f>
        <v>12.052199999999999</v>
      </c>
    </row>
    <row r="951" spans="1:10">
      <c r="A951" t="s">
        <v>89</v>
      </c>
      <c r="B951" t="s">
        <v>90</v>
      </c>
      <c r="C951" s="7" t="s">
        <v>174</v>
      </c>
      <c r="D951" t="s">
        <v>92</v>
      </c>
      <c r="E951" t="s">
        <v>62</v>
      </c>
      <c r="F951" t="s">
        <v>95</v>
      </c>
      <c r="G951" t="s">
        <v>94</v>
      </c>
      <c r="H951">
        <v>0</v>
      </c>
      <c r="I951">
        <v>200</v>
      </c>
      <c r="J951">
        <f>Cálculo!$G$9</f>
        <v>6.2965999999999998</v>
      </c>
    </row>
    <row r="952" spans="1:10">
      <c r="A952" t="s">
        <v>89</v>
      </c>
      <c r="B952" t="s">
        <v>90</v>
      </c>
      <c r="C952" s="7" t="s">
        <v>174</v>
      </c>
      <c r="D952" t="s">
        <v>92</v>
      </c>
      <c r="E952" t="s">
        <v>62</v>
      </c>
      <c r="F952" t="s">
        <v>95</v>
      </c>
      <c r="G952" t="s">
        <v>94</v>
      </c>
      <c r="H952">
        <v>200.01</v>
      </c>
      <c r="I952">
        <v>500</v>
      </c>
      <c r="J952">
        <f>Cálculo!$G$10</f>
        <v>6.2278000000000002</v>
      </c>
    </row>
    <row r="953" spans="1:10">
      <c r="A953" t="s">
        <v>89</v>
      </c>
      <c r="B953" t="s">
        <v>90</v>
      </c>
      <c r="C953" s="7" t="s">
        <v>174</v>
      </c>
      <c r="D953" t="s">
        <v>92</v>
      </c>
      <c r="E953" t="s">
        <v>62</v>
      </c>
      <c r="F953" t="s">
        <v>95</v>
      </c>
      <c r="G953" t="s">
        <v>94</v>
      </c>
      <c r="H953">
        <v>500.01</v>
      </c>
      <c r="I953">
        <v>2000</v>
      </c>
      <c r="J953">
        <f>Cálculo!$G$11</f>
        <v>5.1668000000000003</v>
      </c>
    </row>
    <row r="954" spans="1:10">
      <c r="A954" t="s">
        <v>89</v>
      </c>
      <c r="B954" t="s">
        <v>90</v>
      </c>
      <c r="C954" s="7" t="s">
        <v>174</v>
      </c>
      <c r="D954" t="s">
        <v>92</v>
      </c>
      <c r="E954" t="s">
        <v>62</v>
      </c>
      <c r="F954" t="s">
        <v>95</v>
      </c>
      <c r="G954" t="s">
        <v>94</v>
      </c>
      <c r="H954">
        <v>2000.01</v>
      </c>
      <c r="I954">
        <v>20000</v>
      </c>
      <c r="J954">
        <f>Cálculo!$G$12</f>
        <v>5.0536000000000003</v>
      </c>
    </row>
    <row r="955" spans="1:10">
      <c r="A955" t="s">
        <v>89</v>
      </c>
      <c r="B955" t="s">
        <v>90</v>
      </c>
      <c r="C955" s="7" t="s">
        <v>174</v>
      </c>
      <c r="D955" t="s">
        <v>92</v>
      </c>
      <c r="E955" t="s">
        <v>62</v>
      </c>
      <c r="F955" t="s">
        <v>95</v>
      </c>
      <c r="G955" t="s">
        <v>94</v>
      </c>
      <c r="H955">
        <v>20000.009999999998</v>
      </c>
      <c r="I955">
        <v>50000</v>
      </c>
      <c r="J955">
        <f>Cálculo!$G$13</f>
        <v>4.9550999999999998</v>
      </c>
    </row>
    <row r="956" spans="1:10">
      <c r="A956" t="s">
        <v>89</v>
      </c>
      <c r="B956" t="s">
        <v>90</v>
      </c>
      <c r="C956" s="7" t="s">
        <v>174</v>
      </c>
      <c r="D956" t="s">
        <v>92</v>
      </c>
      <c r="E956" t="s">
        <v>62</v>
      </c>
      <c r="F956" t="s">
        <v>95</v>
      </c>
      <c r="G956" t="s">
        <v>94</v>
      </c>
      <c r="H956">
        <v>50000.01</v>
      </c>
      <c r="J956">
        <f>Cálculo!$G$14</f>
        <v>4.8567</v>
      </c>
    </row>
    <row r="957" spans="1:10">
      <c r="A957" t="s">
        <v>89</v>
      </c>
      <c r="B957" t="s">
        <v>90</v>
      </c>
      <c r="C957" s="7" t="s">
        <v>174</v>
      </c>
      <c r="D957" t="s">
        <v>92</v>
      </c>
      <c r="E957" t="s">
        <v>62</v>
      </c>
      <c r="F957" t="s">
        <v>96</v>
      </c>
      <c r="G957" t="s">
        <v>94</v>
      </c>
      <c r="H957">
        <v>0</v>
      </c>
      <c r="I957">
        <v>200</v>
      </c>
      <c r="J957">
        <f>Cálculo!$G$17</f>
        <v>5.1243999999999996</v>
      </c>
    </row>
    <row r="958" spans="1:10">
      <c r="A958" t="s">
        <v>89</v>
      </c>
      <c r="B958" t="s">
        <v>90</v>
      </c>
      <c r="C958" s="7" t="s">
        <v>174</v>
      </c>
      <c r="D958" t="s">
        <v>92</v>
      </c>
      <c r="E958" t="s">
        <v>62</v>
      </c>
      <c r="F958" t="s">
        <v>96</v>
      </c>
      <c r="G958" t="s">
        <v>94</v>
      </c>
      <c r="H958">
        <v>200.01</v>
      </c>
      <c r="I958">
        <v>2000</v>
      </c>
      <c r="J958">
        <f>Cálculo!$G$18</f>
        <v>2.9883999999999999</v>
      </c>
    </row>
    <row r="959" spans="1:10">
      <c r="A959" t="s">
        <v>89</v>
      </c>
      <c r="B959" t="s">
        <v>90</v>
      </c>
      <c r="C959" s="7" t="s">
        <v>174</v>
      </c>
      <c r="D959" t="s">
        <v>92</v>
      </c>
      <c r="E959" t="s">
        <v>62</v>
      </c>
      <c r="F959" t="s">
        <v>96</v>
      </c>
      <c r="G959" t="s">
        <v>94</v>
      </c>
      <c r="H959">
        <v>2000.01</v>
      </c>
      <c r="I959">
        <v>10000</v>
      </c>
      <c r="J959">
        <f>Cálculo!$G$19</f>
        <v>4.9067999999999996</v>
      </c>
    </row>
    <row r="960" spans="1:10">
      <c r="A960" t="s">
        <v>89</v>
      </c>
      <c r="B960" t="s">
        <v>90</v>
      </c>
      <c r="C960" s="7" t="s">
        <v>174</v>
      </c>
      <c r="D960" t="s">
        <v>92</v>
      </c>
      <c r="E960" t="s">
        <v>62</v>
      </c>
      <c r="F960" t="s">
        <v>96</v>
      </c>
      <c r="G960" t="s">
        <v>94</v>
      </c>
      <c r="H960">
        <v>10000.01</v>
      </c>
      <c r="I960">
        <v>50000</v>
      </c>
      <c r="J960">
        <f>Cálculo!$G$20</f>
        <v>4.3433999999999999</v>
      </c>
    </row>
    <row r="961" spans="1:10">
      <c r="A961" t="s">
        <v>89</v>
      </c>
      <c r="B961" t="s">
        <v>90</v>
      </c>
      <c r="C961" s="7" t="s">
        <v>174</v>
      </c>
      <c r="D961" t="s">
        <v>92</v>
      </c>
      <c r="E961" t="s">
        <v>62</v>
      </c>
      <c r="F961" t="s">
        <v>96</v>
      </c>
      <c r="G961" t="s">
        <v>94</v>
      </c>
      <c r="H961">
        <v>50000.01</v>
      </c>
      <c r="I961">
        <v>100000</v>
      </c>
      <c r="J961">
        <f>Cálculo!$G$21</f>
        <v>4.1002000000000001</v>
      </c>
    </row>
    <row r="962" spans="1:10">
      <c r="A962" t="s">
        <v>89</v>
      </c>
      <c r="B962" t="s">
        <v>90</v>
      </c>
      <c r="C962" s="7" t="s">
        <v>174</v>
      </c>
      <c r="D962" t="s">
        <v>92</v>
      </c>
      <c r="E962" t="s">
        <v>62</v>
      </c>
      <c r="F962" t="s">
        <v>96</v>
      </c>
      <c r="G962" t="s">
        <v>94</v>
      </c>
      <c r="H962">
        <v>100000.01</v>
      </c>
      <c r="I962">
        <v>300000</v>
      </c>
      <c r="J962">
        <f>Cálculo!$G$22</f>
        <v>3.8393999999999999</v>
      </c>
    </row>
    <row r="963" spans="1:10">
      <c r="A963" t="s">
        <v>89</v>
      </c>
      <c r="B963" t="s">
        <v>90</v>
      </c>
      <c r="C963" s="7" t="s">
        <v>174</v>
      </c>
      <c r="D963" t="s">
        <v>92</v>
      </c>
      <c r="E963" t="s">
        <v>62</v>
      </c>
      <c r="F963" t="s">
        <v>96</v>
      </c>
      <c r="G963" t="s">
        <v>94</v>
      </c>
      <c r="H963">
        <v>300000.01</v>
      </c>
      <c r="I963">
        <v>600000</v>
      </c>
      <c r="J963">
        <f>Cálculo!$G$23</f>
        <v>3.5312000000000001</v>
      </c>
    </row>
    <row r="964" spans="1:10">
      <c r="A964" t="s">
        <v>89</v>
      </c>
      <c r="B964" t="s">
        <v>90</v>
      </c>
      <c r="C964" s="7" t="s">
        <v>174</v>
      </c>
      <c r="D964" t="s">
        <v>92</v>
      </c>
      <c r="E964" t="s">
        <v>62</v>
      </c>
      <c r="F964" t="s">
        <v>96</v>
      </c>
      <c r="G964" t="s">
        <v>94</v>
      </c>
      <c r="H964">
        <v>600000.01</v>
      </c>
      <c r="I964">
        <v>1500000</v>
      </c>
      <c r="J964">
        <f>Cálculo!$G$24</f>
        <v>3.5226999999999999</v>
      </c>
    </row>
    <row r="965" spans="1:10">
      <c r="A965" t="s">
        <v>89</v>
      </c>
      <c r="B965" t="s">
        <v>90</v>
      </c>
      <c r="C965" s="7" t="s">
        <v>174</v>
      </c>
      <c r="D965" t="s">
        <v>92</v>
      </c>
      <c r="E965" t="s">
        <v>62</v>
      </c>
      <c r="F965" t="s">
        <v>96</v>
      </c>
      <c r="G965" t="s">
        <v>94</v>
      </c>
      <c r="H965">
        <v>1500000.01</v>
      </c>
      <c r="I965">
        <v>3000000</v>
      </c>
      <c r="J965">
        <f>Cálculo!$G$25</f>
        <v>3.4998999999999998</v>
      </c>
    </row>
    <row r="966" spans="1:10">
      <c r="A966" t="s">
        <v>89</v>
      </c>
      <c r="B966" t="s">
        <v>90</v>
      </c>
      <c r="C966" s="7" t="s">
        <v>174</v>
      </c>
      <c r="D966" t="s">
        <v>92</v>
      </c>
      <c r="E966" t="s">
        <v>62</v>
      </c>
      <c r="F966" t="s">
        <v>96</v>
      </c>
      <c r="G966" t="s">
        <v>94</v>
      </c>
      <c r="H966">
        <v>3000000.01</v>
      </c>
      <c r="J966">
        <f>Cálculo!$G$26</f>
        <v>3.4243000000000001</v>
      </c>
    </row>
    <row r="967" spans="1:10">
      <c r="A967" t="s">
        <v>89</v>
      </c>
      <c r="B967" t="s">
        <v>90</v>
      </c>
      <c r="C967" s="7" t="s">
        <v>174</v>
      </c>
      <c r="D967" t="s">
        <v>92</v>
      </c>
      <c r="E967" t="s">
        <v>62</v>
      </c>
      <c r="F967" t="s">
        <v>97</v>
      </c>
      <c r="G967" t="s">
        <v>98</v>
      </c>
      <c r="J967">
        <f>Cálculo!$G$29</f>
        <v>3.4365999999999999</v>
      </c>
    </row>
    <row r="968" spans="1:10">
      <c r="A968" t="s">
        <v>89</v>
      </c>
      <c r="B968" t="s">
        <v>90</v>
      </c>
      <c r="C968" s="7" t="s">
        <v>175</v>
      </c>
      <c r="D968" t="s">
        <v>92</v>
      </c>
      <c r="E968" t="s">
        <v>62</v>
      </c>
      <c r="F968" t="s">
        <v>93</v>
      </c>
      <c r="G968" t="s">
        <v>94</v>
      </c>
      <c r="H968">
        <v>0</v>
      </c>
      <c r="I968">
        <v>7</v>
      </c>
      <c r="J968">
        <f>Cálculo!$G$3</f>
        <v>7.2915999999999999</v>
      </c>
    </row>
    <row r="969" spans="1:10">
      <c r="A969" t="s">
        <v>89</v>
      </c>
      <c r="B969" t="s">
        <v>90</v>
      </c>
      <c r="C969" s="7" t="s">
        <v>175</v>
      </c>
      <c r="D969" t="s">
        <v>92</v>
      </c>
      <c r="E969" t="s">
        <v>62</v>
      </c>
      <c r="F969" t="s">
        <v>93</v>
      </c>
      <c r="G969" t="s">
        <v>94</v>
      </c>
      <c r="H969">
        <v>7.01</v>
      </c>
      <c r="I969">
        <v>23</v>
      </c>
      <c r="J969">
        <f>Cálculo!$G$4</f>
        <v>9.15</v>
      </c>
    </row>
    <row r="970" spans="1:10">
      <c r="A970" t="s">
        <v>89</v>
      </c>
      <c r="B970" t="s">
        <v>90</v>
      </c>
      <c r="C970" s="7" t="s">
        <v>175</v>
      </c>
      <c r="D970" t="s">
        <v>92</v>
      </c>
      <c r="E970" t="s">
        <v>62</v>
      </c>
      <c r="F970" t="s">
        <v>93</v>
      </c>
      <c r="G970" t="s">
        <v>94</v>
      </c>
      <c r="H970">
        <v>23.01</v>
      </c>
      <c r="I970">
        <v>83</v>
      </c>
      <c r="J970">
        <f>Cálculo!$G$5</f>
        <v>10.852499999999999</v>
      </c>
    </row>
    <row r="971" spans="1:10">
      <c r="A971" t="s">
        <v>89</v>
      </c>
      <c r="B971" t="s">
        <v>90</v>
      </c>
      <c r="C971" s="7" t="s">
        <v>175</v>
      </c>
      <c r="D971" t="s">
        <v>92</v>
      </c>
      <c r="E971" t="s">
        <v>62</v>
      </c>
      <c r="F971" t="s">
        <v>93</v>
      </c>
      <c r="G971" t="s">
        <v>94</v>
      </c>
      <c r="H971">
        <v>83.01</v>
      </c>
      <c r="J971">
        <f>Cálculo!$G$6</f>
        <v>12.052199999999999</v>
      </c>
    </row>
    <row r="972" spans="1:10">
      <c r="A972" t="s">
        <v>89</v>
      </c>
      <c r="B972" t="s">
        <v>90</v>
      </c>
      <c r="C972" s="7" t="s">
        <v>175</v>
      </c>
      <c r="D972" t="s">
        <v>92</v>
      </c>
      <c r="E972" t="s">
        <v>62</v>
      </c>
      <c r="F972" t="s">
        <v>95</v>
      </c>
      <c r="G972" t="s">
        <v>94</v>
      </c>
      <c r="H972">
        <v>0</v>
      </c>
      <c r="I972">
        <v>200</v>
      </c>
      <c r="J972">
        <f>Cálculo!$G$9</f>
        <v>6.2965999999999998</v>
      </c>
    </row>
    <row r="973" spans="1:10">
      <c r="A973" t="s">
        <v>89</v>
      </c>
      <c r="B973" t="s">
        <v>90</v>
      </c>
      <c r="C973" s="7" t="s">
        <v>175</v>
      </c>
      <c r="D973" t="s">
        <v>92</v>
      </c>
      <c r="E973" t="s">
        <v>62</v>
      </c>
      <c r="F973" t="s">
        <v>95</v>
      </c>
      <c r="G973" t="s">
        <v>94</v>
      </c>
      <c r="H973">
        <v>200.01</v>
      </c>
      <c r="I973">
        <v>500</v>
      </c>
      <c r="J973">
        <f>Cálculo!$G$10</f>
        <v>6.2278000000000002</v>
      </c>
    </row>
    <row r="974" spans="1:10">
      <c r="A974" t="s">
        <v>89</v>
      </c>
      <c r="B974" t="s">
        <v>90</v>
      </c>
      <c r="C974" s="7" t="s">
        <v>175</v>
      </c>
      <c r="D974" t="s">
        <v>92</v>
      </c>
      <c r="E974" t="s">
        <v>62</v>
      </c>
      <c r="F974" t="s">
        <v>95</v>
      </c>
      <c r="G974" t="s">
        <v>94</v>
      </c>
      <c r="H974">
        <v>500.01</v>
      </c>
      <c r="I974">
        <v>2000</v>
      </c>
      <c r="J974">
        <f>Cálculo!$G$11</f>
        <v>5.1668000000000003</v>
      </c>
    </row>
    <row r="975" spans="1:10">
      <c r="A975" t="s">
        <v>89</v>
      </c>
      <c r="B975" t="s">
        <v>90</v>
      </c>
      <c r="C975" s="7" t="s">
        <v>175</v>
      </c>
      <c r="D975" t="s">
        <v>92</v>
      </c>
      <c r="E975" t="s">
        <v>62</v>
      </c>
      <c r="F975" t="s">
        <v>95</v>
      </c>
      <c r="G975" t="s">
        <v>94</v>
      </c>
      <c r="H975">
        <v>2000.01</v>
      </c>
      <c r="I975">
        <v>20000</v>
      </c>
      <c r="J975">
        <f>Cálculo!$G$12</f>
        <v>5.0536000000000003</v>
      </c>
    </row>
    <row r="976" spans="1:10">
      <c r="A976" t="s">
        <v>89</v>
      </c>
      <c r="B976" t="s">
        <v>90</v>
      </c>
      <c r="C976" s="7" t="s">
        <v>175</v>
      </c>
      <c r="D976" t="s">
        <v>92</v>
      </c>
      <c r="E976" t="s">
        <v>62</v>
      </c>
      <c r="F976" t="s">
        <v>95</v>
      </c>
      <c r="G976" t="s">
        <v>94</v>
      </c>
      <c r="H976">
        <v>20000.009999999998</v>
      </c>
      <c r="I976">
        <v>50000</v>
      </c>
      <c r="J976">
        <f>Cálculo!$G$13</f>
        <v>4.9550999999999998</v>
      </c>
    </row>
    <row r="977" spans="1:10">
      <c r="A977" t="s">
        <v>89</v>
      </c>
      <c r="B977" t="s">
        <v>90</v>
      </c>
      <c r="C977" s="7" t="s">
        <v>175</v>
      </c>
      <c r="D977" t="s">
        <v>92</v>
      </c>
      <c r="E977" t="s">
        <v>62</v>
      </c>
      <c r="F977" t="s">
        <v>95</v>
      </c>
      <c r="G977" t="s">
        <v>94</v>
      </c>
      <c r="H977">
        <v>50000.01</v>
      </c>
      <c r="J977">
        <f>Cálculo!$G$14</f>
        <v>4.8567</v>
      </c>
    </row>
    <row r="978" spans="1:10">
      <c r="A978" t="s">
        <v>89</v>
      </c>
      <c r="B978" t="s">
        <v>90</v>
      </c>
      <c r="C978" s="7" t="s">
        <v>175</v>
      </c>
      <c r="D978" t="s">
        <v>92</v>
      </c>
      <c r="E978" t="s">
        <v>62</v>
      </c>
      <c r="F978" t="s">
        <v>96</v>
      </c>
      <c r="G978" t="s">
        <v>94</v>
      </c>
      <c r="H978">
        <v>0</v>
      </c>
      <c r="I978">
        <v>200</v>
      </c>
      <c r="J978">
        <f>Cálculo!$G$17</f>
        <v>5.1243999999999996</v>
      </c>
    </row>
    <row r="979" spans="1:10">
      <c r="A979" t="s">
        <v>89</v>
      </c>
      <c r="B979" t="s">
        <v>90</v>
      </c>
      <c r="C979" s="7" t="s">
        <v>175</v>
      </c>
      <c r="D979" t="s">
        <v>92</v>
      </c>
      <c r="E979" t="s">
        <v>62</v>
      </c>
      <c r="F979" t="s">
        <v>96</v>
      </c>
      <c r="G979" t="s">
        <v>94</v>
      </c>
      <c r="H979">
        <v>200.01</v>
      </c>
      <c r="I979">
        <v>2000</v>
      </c>
      <c r="J979">
        <f>Cálculo!$G$18</f>
        <v>2.9883999999999999</v>
      </c>
    </row>
    <row r="980" spans="1:10">
      <c r="A980" t="s">
        <v>89</v>
      </c>
      <c r="B980" t="s">
        <v>90</v>
      </c>
      <c r="C980" s="7" t="s">
        <v>175</v>
      </c>
      <c r="D980" t="s">
        <v>92</v>
      </c>
      <c r="E980" t="s">
        <v>62</v>
      </c>
      <c r="F980" t="s">
        <v>96</v>
      </c>
      <c r="G980" t="s">
        <v>94</v>
      </c>
      <c r="H980">
        <v>2000.01</v>
      </c>
      <c r="I980">
        <v>10000</v>
      </c>
      <c r="J980">
        <f>Cálculo!$G$19</f>
        <v>4.9067999999999996</v>
      </c>
    </row>
    <row r="981" spans="1:10">
      <c r="A981" t="s">
        <v>89</v>
      </c>
      <c r="B981" t="s">
        <v>90</v>
      </c>
      <c r="C981" s="7" t="s">
        <v>175</v>
      </c>
      <c r="D981" t="s">
        <v>92</v>
      </c>
      <c r="E981" t="s">
        <v>62</v>
      </c>
      <c r="F981" t="s">
        <v>96</v>
      </c>
      <c r="G981" t="s">
        <v>94</v>
      </c>
      <c r="H981">
        <v>10000.01</v>
      </c>
      <c r="I981">
        <v>50000</v>
      </c>
      <c r="J981">
        <f>Cálculo!$G$20</f>
        <v>4.3433999999999999</v>
      </c>
    </row>
    <row r="982" spans="1:10">
      <c r="A982" t="s">
        <v>89</v>
      </c>
      <c r="B982" t="s">
        <v>90</v>
      </c>
      <c r="C982" s="7" t="s">
        <v>175</v>
      </c>
      <c r="D982" t="s">
        <v>92</v>
      </c>
      <c r="E982" t="s">
        <v>62</v>
      </c>
      <c r="F982" t="s">
        <v>96</v>
      </c>
      <c r="G982" t="s">
        <v>94</v>
      </c>
      <c r="H982">
        <v>50000.01</v>
      </c>
      <c r="I982">
        <v>100000</v>
      </c>
      <c r="J982">
        <f>Cálculo!$G$21</f>
        <v>4.1002000000000001</v>
      </c>
    </row>
    <row r="983" spans="1:10">
      <c r="A983" t="s">
        <v>89</v>
      </c>
      <c r="B983" t="s">
        <v>90</v>
      </c>
      <c r="C983" s="7" t="s">
        <v>175</v>
      </c>
      <c r="D983" t="s">
        <v>92</v>
      </c>
      <c r="E983" t="s">
        <v>62</v>
      </c>
      <c r="F983" t="s">
        <v>96</v>
      </c>
      <c r="G983" t="s">
        <v>94</v>
      </c>
      <c r="H983">
        <v>100000.01</v>
      </c>
      <c r="I983">
        <v>300000</v>
      </c>
      <c r="J983">
        <f>Cálculo!$G$22</f>
        <v>3.8393999999999999</v>
      </c>
    </row>
    <row r="984" spans="1:10">
      <c r="A984" t="s">
        <v>89</v>
      </c>
      <c r="B984" t="s">
        <v>90</v>
      </c>
      <c r="C984" s="7" t="s">
        <v>175</v>
      </c>
      <c r="D984" t="s">
        <v>92</v>
      </c>
      <c r="E984" t="s">
        <v>62</v>
      </c>
      <c r="F984" t="s">
        <v>96</v>
      </c>
      <c r="G984" t="s">
        <v>94</v>
      </c>
      <c r="H984">
        <v>300000.01</v>
      </c>
      <c r="I984">
        <v>600000</v>
      </c>
      <c r="J984">
        <f>Cálculo!$G$23</f>
        <v>3.5312000000000001</v>
      </c>
    </row>
    <row r="985" spans="1:10">
      <c r="A985" t="s">
        <v>89</v>
      </c>
      <c r="B985" t="s">
        <v>90</v>
      </c>
      <c r="C985" s="7" t="s">
        <v>175</v>
      </c>
      <c r="D985" t="s">
        <v>92</v>
      </c>
      <c r="E985" t="s">
        <v>62</v>
      </c>
      <c r="F985" t="s">
        <v>96</v>
      </c>
      <c r="G985" t="s">
        <v>94</v>
      </c>
      <c r="H985">
        <v>600000.01</v>
      </c>
      <c r="I985">
        <v>1500000</v>
      </c>
      <c r="J985">
        <f>Cálculo!$G$24</f>
        <v>3.5226999999999999</v>
      </c>
    </row>
    <row r="986" spans="1:10">
      <c r="A986" t="s">
        <v>89</v>
      </c>
      <c r="B986" t="s">
        <v>90</v>
      </c>
      <c r="C986" s="7" t="s">
        <v>175</v>
      </c>
      <c r="D986" t="s">
        <v>92</v>
      </c>
      <c r="E986" t="s">
        <v>62</v>
      </c>
      <c r="F986" t="s">
        <v>96</v>
      </c>
      <c r="G986" t="s">
        <v>94</v>
      </c>
      <c r="H986">
        <v>1500000.01</v>
      </c>
      <c r="I986">
        <v>3000000</v>
      </c>
      <c r="J986">
        <f>Cálculo!$G$25</f>
        <v>3.4998999999999998</v>
      </c>
    </row>
    <row r="987" spans="1:10">
      <c r="A987" t="s">
        <v>89</v>
      </c>
      <c r="B987" t="s">
        <v>90</v>
      </c>
      <c r="C987" s="7" t="s">
        <v>175</v>
      </c>
      <c r="D987" t="s">
        <v>92</v>
      </c>
      <c r="E987" t="s">
        <v>62</v>
      </c>
      <c r="F987" t="s">
        <v>96</v>
      </c>
      <c r="G987" t="s">
        <v>94</v>
      </c>
      <c r="H987">
        <v>3000000.01</v>
      </c>
      <c r="J987">
        <f>Cálculo!$G$26</f>
        <v>3.4243000000000001</v>
      </c>
    </row>
    <row r="988" spans="1:10">
      <c r="A988" t="s">
        <v>89</v>
      </c>
      <c r="B988" t="s">
        <v>90</v>
      </c>
      <c r="C988" s="7" t="s">
        <v>175</v>
      </c>
      <c r="D988" t="s">
        <v>92</v>
      </c>
      <c r="E988" t="s">
        <v>62</v>
      </c>
      <c r="F988" t="s">
        <v>97</v>
      </c>
      <c r="G988" t="s">
        <v>98</v>
      </c>
      <c r="J988">
        <f>Cálculo!$G$29</f>
        <v>3.4365999999999999</v>
      </c>
    </row>
    <row r="989" spans="1:10">
      <c r="A989" t="s">
        <v>89</v>
      </c>
      <c r="B989" t="s">
        <v>90</v>
      </c>
      <c r="C989" s="7" t="s">
        <v>176</v>
      </c>
      <c r="D989" t="s">
        <v>92</v>
      </c>
      <c r="E989" t="s">
        <v>62</v>
      </c>
      <c r="F989" t="s">
        <v>93</v>
      </c>
      <c r="G989" t="s">
        <v>94</v>
      </c>
      <c r="H989">
        <v>0</v>
      </c>
      <c r="I989">
        <v>7</v>
      </c>
      <c r="J989">
        <f>Cálculo!$G$3</f>
        <v>7.2915999999999999</v>
      </c>
    </row>
    <row r="990" spans="1:10">
      <c r="A990" t="s">
        <v>89</v>
      </c>
      <c r="B990" t="s">
        <v>90</v>
      </c>
      <c r="C990" s="7" t="s">
        <v>176</v>
      </c>
      <c r="D990" t="s">
        <v>92</v>
      </c>
      <c r="E990" t="s">
        <v>62</v>
      </c>
      <c r="F990" t="s">
        <v>93</v>
      </c>
      <c r="G990" t="s">
        <v>94</v>
      </c>
      <c r="H990">
        <v>7.01</v>
      </c>
      <c r="I990">
        <v>23</v>
      </c>
      <c r="J990">
        <f>Cálculo!$G$4</f>
        <v>9.15</v>
      </c>
    </row>
    <row r="991" spans="1:10">
      <c r="A991" t="s">
        <v>89</v>
      </c>
      <c r="B991" t="s">
        <v>90</v>
      </c>
      <c r="C991" s="7" t="s">
        <v>176</v>
      </c>
      <c r="D991" t="s">
        <v>92</v>
      </c>
      <c r="E991" t="s">
        <v>62</v>
      </c>
      <c r="F991" t="s">
        <v>93</v>
      </c>
      <c r="G991" t="s">
        <v>94</v>
      </c>
      <c r="H991">
        <v>23.01</v>
      </c>
      <c r="I991">
        <v>83</v>
      </c>
      <c r="J991">
        <f>Cálculo!$G$5</f>
        <v>10.852499999999999</v>
      </c>
    </row>
    <row r="992" spans="1:10">
      <c r="A992" t="s">
        <v>89</v>
      </c>
      <c r="B992" t="s">
        <v>90</v>
      </c>
      <c r="C992" s="7" t="s">
        <v>176</v>
      </c>
      <c r="D992" t="s">
        <v>92</v>
      </c>
      <c r="E992" t="s">
        <v>62</v>
      </c>
      <c r="F992" t="s">
        <v>93</v>
      </c>
      <c r="G992" t="s">
        <v>94</v>
      </c>
      <c r="H992">
        <v>83.01</v>
      </c>
      <c r="J992">
        <f>Cálculo!$G$6</f>
        <v>12.052199999999999</v>
      </c>
    </row>
    <row r="993" spans="1:10">
      <c r="A993" t="s">
        <v>89</v>
      </c>
      <c r="B993" t="s">
        <v>90</v>
      </c>
      <c r="C993" s="7" t="s">
        <v>176</v>
      </c>
      <c r="D993" t="s">
        <v>92</v>
      </c>
      <c r="E993" t="s">
        <v>62</v>
      </c>
      <c r="F993" t="s">
        <v>95</v>
      </c>
      <c r="G993" t="s">
        <v>94</v>
      </c>
      <c r="H993">
        <v>0</v>
      </c>
      <c r="I993">
        <v>200</v>
      </c>
      <c r="J993">
        <f>Cálculo!$G$9</f>
        <v>6.2965999999999998</v>
      </c>
    </row>
    <row r="994" spans="1:10">
      <c r="A994" t="s">
        <v>89</v>
      </c>
      <c r="B994" t="s">
        <v>90</v>
      </c>
      <c r="C994" s="7" t="s">
        <v>176</v>
      </c>
      <c r="D994" t="s">
        <v>92</v>
      </c>
      <c r="E994" t="s">
        <v>62</v>
      </c>
      <c r="F994" t="s">
        <v>95</v>
      </c>
      <c r="G994" t="s">
        <v>94</v>
      </c>
      <c r="H994">
        <v>200.01</v>
      </c>
      <c r="I994">
        <v>500</v>
      </c>
      <c r="J994">
        <f>Cálculo!$G$10</f>
        <v>6.2278000000000002</v>
      </c>
    </row>
    <row r="995" spans="1:10">
      <c r="A995" t="s">
        <v>89</v>
      </c>
      <c r="B995" t="s">
        <v>90</v>
      </c>
      <c r="C995" s="7" t="s">
        <v>176</v>
      </c>
      <c r="D995" t="s">
        <v>92</v>
      </c>
      <c r="E995" t="s">
        <v>62</v>
      </c>
      <c r="F995" t="s">
        <v>95</v>
      </c>
      <c r="G995" t="s">
        <v>94</v>
      </c>
      <c r="H995">
        <v>500.01</v>
      </c>
      <c r="I995">
        <v>2000</v>
      </c>
      <c r="J995">
        <f>Cálculo!$G$11</f>
        <v>5.1668000000000003</v>
      </c>
    </row>
    <row r="996" spans="1:10">
      <c r="A996" t="s">
        <v>89</v>
      </c>
      <c r="B996" t="s">
        <v>90</v>
      </c>
      <c r="C996" s="7" t="s">
        <v>176</v>
      </c>
      <c r="D996" t="s">
        <v>92</v>
      </c>
      <c r="E996" t="s">
        <v>62</v>
      </c>
      <c r="F996" t="s">
        <v>95</v>
      </c>
      <c r="G996" t="s">
        <v>94</v>
      </c>
      <c r="H996">
        <v>2000.01</v>
      </c>
      <c r="I996">
        <v>20000</v>
      </c>
      <c r="J996">
        <f>Cálculo!$G$12</f>
        <v>5.0536000000000003</v>
      </c>
    </row>
    <row r="997" spans="1:10">
      <c r="A997" t="s">
        <v>89</v>
      </c>
      <c r="B997" t="s">
        <v>90</v>
      </c>
      <c r="C997" s="7" t="s">
        <v>176</v>
      </c>
      <c r="D997" t="s">
        <v>92</v>
      </c>
      <c r="E997" t="s">
        <v>62</v>
      </c>
      <c r="F997" t="s">
        <v>95</v>
      </c>
      <c r="G997" t="s">
        <v>94</v>
      </c>
      <c r="H997">
        <v>20000.009999999998</v>
      </c>
      <c r="I997">
        <v>50000</v>
      </c>
      <c r="J997">
        <f>Cálculo!$G$13</f>
        <v>4.9550999999999998</v>
      </c>
    </row>
    <row r="998" spans="1:10">
      <c r="A998" t="s">
        <v>89</v>
      </c>
      <c r="B998" t="s">
        <v>90</v>
      </c>
      <c r="C998" s="7" t="s">
        <v>176</v>
      </c>
      <c r="D998" t="s">
        <v>92</v>
      </c>
      <c r="E998" t="s">
        <v>62</v>
      </c>
      <c r="F998" t="s">
        <v>95</v>
      </c>
      <c r="G998" t="s">
        <v>94</v>
      </c>
      <c r="H998">
        <v>50000.01</v>
      </c>
      <c r="J998">
        <f>Cálculo!$G$14</f>
        <v>4.8567</v>
      </c>
    </row>
    <row r="999" spans="1:10">
      <c r="A999" t="s">
        <v>89</v>
      </c>
      <c r="B999" t="s">
        <v>90</v>
      </c>
      <c r="C999" s="7" t="s">
        <v>176</v>
      </c>
      <c r="D999" t="s">
        <v>92</v>
      </c>
      <c r="E999" t="s">
        <v>62</v>
      </c>
      <c r="F999" t="s">
        <v>96</v>
      </c>
      <c r="G999" t="s">
        <v>94</v>
      </c>
      <c r="H999">
        <v>0</v>
      </c>
      <c r="I999">
        <v>200</v>
      </c>
      <c r="J999">
        <f>Cálculo!$G$17</f>
        <v>5.1243999999999996</v>
      </c>
    </row>
    <row r="1000" spans="1:10">
      <c r="A1000" t="s">
        <v>89</v>
      </c>
      <c r="B1000" t="s">
        <v>90</v>
      </c>
      <c r="C1000" s="7" t="s">
        <v>176</v>
      </c>
      <c r="D1000" t="s">
        <v>92</v>
      </c>
      <c r="E1000" t="s">
        <v>62</v>
      </c>
      <c r="F1000" t="s">
        <v>96</v>
      </c>
      <c r="G1000" t="s">
        <v>94</v>
      </c>
      <c r="H1000">
        <v>200.01</v>
      </c>
      <c r="I1000">
        <v>2000</v>
      </c>
      <c r="J1000">
        <f>Cálculo!$G$18</f>
        <v>2.9883999999999999</v>
      </c>
    </row>
    <row r="1001" spans="1:10">
      <c r="A1001" t="s">
        <v>89</v>
      </c>
      <c r="B1001" t="s">
        <v>90</v>
      </c>
      <c r="C1001" s="7" t="s">
        <v>176</v>
      </c>
      <c r="D1001" t="s">
        <v>92</v>
      </c>
      <c r="E1001" t="s">
        <v>62</v>
      </c>
      <c r="F1001" t="s">
        <v>96</v>
      </c>
      <c r="G1001" t="s">
        <v>94</v>
      </c>
      <c r="H1001">
        <v>2000.01</v>
      </c>
      <c r="I1001">
        <v>10000</v>
      </c>
      <c r="J1001">
        <f>Cálculo!$G$19</f>
        <v>4.9067999999999996</v>
      </c>
    </row>
    <row r="1002" spans="1:10">
      <c r="A1002" t="s">
        <v>89</v>
      </c>
      <c r="B1002" t="s">
        <v>90</v>
      </c>
      <c r="C1002" s="7" t="s">
        <v>176</v>
      </c>
      <c r="D1002" t="s">
        <v>92</v>
      </c>
      <c r="E1002" t="s">
        <v>62</v>
      </c>
      <c r="F1002" t="s">
        <v>96</v>
      </c>
      <c r="G1002" t="s">
        <v>94</v>
      </c>
      <c r="H1002">
        <v>10000.01</v>
      </c>
      <c r="I1002">
        <v>50000</v>
      </c>
      <c r="J1002">
        <f>Cálculo!$G$20</f>
        <v>4.3433999999999999</v>
      </c>
    </row>
    <row r="1003" spans="1:10">
      <c r="A1003" t="s">
        <v>89</v>
      </c>
      <c r="B1003" t="s">
        <v>90</v>
      </c>
      <c r="C1003" s="7" t="s">
        <v>176</v>
      </c>
      <c r="D1003" t="s">
        <v>92</v>
      </c>
      <c r="E1003" t="s">
        <v>62</v>
      </c>
      <c r="F1003" t="s">
        <v>96</v>
      </c>
      <c r="G1003" t="s">
        <v>94</v>
      </c>
      <c r="H1003">
        <v>50000.01</v>
      </c>
      <c r="I1003">
        <v>100000</v>
      </c>
      <c r="J1003">
        <f>Cálculo!$G$21</f>
        <v>4.1002000000000001</v>
      </c>
    </row>
    <row r="1004" spans="1:10">
      <c r="A1004" t="s">
        <v>89</v>
      </c>
      <c r="B1004" t="s">
        <v>90</v>
      </c>
      <c r="C1004" s="7" t="s">
        <v>176</v>
      </c>
      <c r="D1004" t="s">
        <v>92</v>
      </c>
      <c r="E1004" t="s">
        <v>62</v>
      </c>
      <c r="F1004" t="s">
        <v>96</v>
      </c>
      <c r="G1004" t="s">
        <v>94</v>
      </c>
      <c r="H1004">
        <v>100000.01</v>
      </c>
      <c r="I1004">
        <v>300000</v>
      </c>
      <c r="J1004">
        <f>Cálculo!$G$22</f>
        <v>3.8393999999999999</v>
      </c>
    </row>
    <row r="1005" spans="1:10">
      <c r="A1005" t="s">
        <v>89</v>
      </c>
      <c r="B1005" t="s">
        <v>90</v>
      </c>
      <c r="C1005" s="7" t="s">
        <v>176</v>
      </c>
      <c r="D1005" t="s">
        <v>92</v>
      </c>
      <c r="E1005" t="s">
        <v>62</v>
      </c>
      <c r="F1005" t="s">
        <v>96</v>
      </c>
      <c r="G1005" t="s">
        <v>94</v>
      </c>
      <c r="H1005">
        <v>300000.01</v>
      </c>
      <c r="I1005">
        <v>600000</v>
      </c>
      <c r="J1005">
        <f>Cálculo!$G$23</f>
        <v>3.5312000000000001</v>
      </c>
    </row>
    <row r="1006" spans="1:10">
      <c r="A1006" t="s">
        <v>89</v>
      </c>
      <c r="B1006" t="s">
        <v>90</v>
      </c>
      <c r="C1006" s="7" t="s">
        <v>176</v>
      </c>
      <c r="D1006" t="s">
        <v>92</v>
      </c>
      <c r="E1006" t="s">
        <v>62</v>
      </c>
      <c r="F1006" t="s">
        <v>96</v>
      </c>
      <c r="G1006" t="s">
        <v>94</v>
      </c>
      <c r="H1006">
        <v>600000.01</v>
      </c>
      <c r="I1006">
        <v>1500000</v>
      </c>
      <c r="J1006">
        <f>Cálculo!$G$24</f>
        <v>3.5226999999999999</v>
      </c>
    </row>
    <row r="1007" spans="1:10">
      <c r="A1007" t="s">
        <v>89</v>
      </c>
      <c r="B1007" t="s">
        <v>90</v>
      </c>
      <c r="C1007" s="7" t="s">
        <v>176</v>
      </c>
      <c r="D1007" t="s">
        <v>92</v>
      </c>
      <c r="E1007" t="s">
        <v>62</v>
      </c>
      <c r="F1007" t="s">
        <v>96</v>
      </c>
      <c r="G1007" t="s">
        <v>94</v>
      </c>
      <c r="H1007">
        <v>1500000.01</v>
      </c>
      <c r="I1007">
        <v>3000000</v>
      </c>
      <c r="J1007">
        <f>Cálculo!$G$25</f>
        <v>3.4998999999999998</v>
      </c>
    </row>
    <row r="1008" spans="1:10">
      <c r="A1008" t="s">
        <v>89</v>
      </c>
      <c r="B1008" t="s">
        <v>90</v>
      </c>
      <c r="C1008" s="7" t="s">
        <v>176</v>
      </c>
      <c r="D1008" t="s">
        <v>92</v>
      </c>
      <c r="E1008" t="s">
        <v>62</v>
      </c>
      <c r="F1008" t="s">
        <v>96</v>
      </c>
      <c r="G1008" t="s">
        <v>94</v>
      </c>
      <c r="H1008">
        <v>3000000.01</v>
      </c>
      <c r="J1008">
        <f>Cálculo!$G$26</f>
        <v>3.4243000000000001</v>
      </c>
    </row>
    <row r="1009" spans="1:10">
      <c r="A1009" t="s">
        <v>89</v>
      </c>
      <c r="B1009" t="s">
        <v>90</v>
      </c>
      <c r="C1009" s="7" t="s">
        <v>176</v>
      </c>
      <c r="D1009" t="s">
        <v>92</v>
      </c>
      <c r="E1009" t="s">
        <v>62</v>
      </c>
      <c r="F1009" t="s">
        <v>97</v>
      </c>
      <c r="G1009" t="s">
        <v>98</v>
      </c>
      <c r="J1009">
        <f>Cálculo!$G$29</f>
        <v>3.4365999999999999</v>
      </c>
    </row>
    <row r="1010" spans="1:10">
      <c r="A1010" t="s">
        <v>89</v>
      </c>
      <c r="B1010" t="s">
        <v>90</v>
      </c>
      <c r="C1010" s="7" t="s">
        <v>177</v>
      </c>
      <c r="D1010" t="s">
        <v>92</v>
      </c>
      <c r="E1010" t="s">
        <v>62</v>
      </c>
      <c r="F1010" t="s">
        <v>93</v>
      </c>
      <c r="G1010" t="s">
        <v>94</v>
      </c>
      <c r="H1010">
        <v>0</v>
      </c>
      <c r="I1010">
        <v>7</v>
      </c>
      <c r="J1010">
        <f>Cálculo!$G$3</f>
        <v>7.2915999999999999</v>
      </c>
    </row>
    <row r="1011" spans="1:10">
      <c r="A1011" t="s">
        <v>89</v>
      </c>
      <c r="B1011" t="s">
        <v>90</v>
      </c>
      <c r="C1011" s="7" t="s">
        <v>177</v>
      </c>
      <c r="D1011" t="s">
        <v>92</v>
      </c>
      <c r="E1011" t="s">
        <v>62</v>
      </c>
      <c r="F1011" t="s">
        <v>93</v>
      </c>
      <c r="G1011" t="s">
        <v>94</v>
      </c>
      <c r="H1011">
        <v>7.01</v>
      </c>
      <c r="I1011">
        <v>23</v>
      </c>
      <c r="J1011">
        <f>Cálculo!$G$4</f>
        <v>9.15</v>
      </c>
    </row>
    <row r="1012" spans="1:10">
      <c r="A1012" t="s">
        <v>89</v>
      </c>
      <c r="B1012" t="s">
        <v>90</v>
      </c>
      <c r="C1012" s="7" t="s">
        <v>177</v>
      </c>
      <c r="D1012" t="s">
        <v>92</v>
      </c>
      <c r="E1012" t="s">
        <v>62</v>
      </c>
      <c r="F1012" t="s">
        <v>93</v>
      </c>
      <c r="G1012" t="s">
        <v>94</v>
      </c>
      <c r="H1012">
        <v>23.01</v>
      </c>
      <c r="I1012">
        <v>83</v>
      </c>
      <c r="J1012">
        <f>Cálculo!$G$5</f>
        <v>10.852499999999999</v>
      </c>
    </row>
    <row r="1013" spans="1:10">
      <c r="A1013" t="s">
        <v>89</v>
      </c>
      <c r="B1013" t="s">
        <v>90</v>
      </c>
      <c r="C1013" s="7" t="s">
        <v>177</v>
      </c>
      <c r="D1013" t="s">
        <v>92</v>
      </c>
      <c r="E1013" t="s">
        <v>62</v>
      </c>
      <c r="F1013" t="s">
        <v>93</v>
      </c>
      <c r="G1013" t="s">
        <v>94</v>
      </c>
      <c r="H1013">
        <v>83.01</v>
      </c>
      <c r="J1013">
        <f>Cálculo!$G$6</f>
        <v>12.052199999999999</v>
      </c>
    </row>
    <row r="1014" spans="1:10">
      <c r="A1014" t="s">
        <v>89</v>
      </c>
      <c r="B1014" t="s">
        <v>90</v>
      </c>
      <c r="C1014" s="7" t="s">
        <v>177</v>
      </c>
      <c r="D1014" t="s">
        <v>92</v>
      </c>
      <c r="E1014" t="s">
        <v>62</v>
      </c>
      <c r="F1014" t="s">
        <v>95</v>
      </c>
      <c r="G1014" t="s">
        <v>94</v>
      </c>
      <c r="H1014">
        <v>0</v>
      </c>
      <c r="I1014">
        <v>200</v>
      </c>
      <c r="J1014">
        <f>Cálculo!$G$9</f>
        <v>6.2965999999999998</v>
      </c>
    </row>
    <row r="1015" spans="1:10">
      <c r="A1015" t="s">
        <v>89</v>
      </c>
      <c r="B1015" t="s">
        <v>90</v>
      </c>
      <c r="C1015" s="7" t="s">
        <v>177</v>
      </c>
      <c r="D1015" t="s">
        <v>92</v>
      </c>
      <c r="E1015" t="s">
        <v>62</v>
      </c>
      <c r="F1015" t="s">
        <v>95</v>
      </c>
      <c r="G1015" t="s">
        <v>94</v>
      </c>
      <c r="H1015">
        <v>200.01</v>
      </c>
      <c r="I1015">
        <v>500</v>
      </c>
      <c r="J1015">
        <f>Cálculo!$G$10</f>
        <v>6.2278000000000002</v>
      </c>
    </row>
    <row r="1016" spans="1:10">
      <c r="A1016" t="s">
        <v>89</v>
      </c>
      <c r="B1016" t="s">
        <v>90</v>
      </c>
      <c r="C1016" s="7" t="s">
        <v>177</v>
      </c>
      <c r="D1016" t="s">
        <v>92</v>
      </c>
      <c r="E1016" t="s">
        <v>62</v>
      </c>
      <c r="F1016" t="s">
        <v>95</v>
      </c>
      <c r="G1016" t="s">
        <v>94</v>
      </c>
      <c r="H1016">
        <v>500.01</v>
      </c>
      <c r="I1016">
        <v>2000</v>
      </c>
      <c r="J1016">
        <f>Cálculo!$G$11</f>
        <v>5.1668000000000003</v>
      </c>
    </row>
    <row r="1017" spans="1:10">
      <c r="A1017" t="s">
        <v>89</v>
      </c>
      <c r="B1017" t="s">
        <v>90</v>
      </c>
      <c r="C1017" s="7" t="s">
        <v>177</v>
      </c>
      <c r="D1017" t="s">
        <v>92</v>
      </c>
      <c r="E1017" t="s">
        <v>62</v>
      </c>
      <c r="F1017" t="s">
        <v>95</v>
      </c>
      <c r="G1017" t="s">
        <v>94</v>
      </c>
      <c r="H1017">
        <v>2000.01</v>
      </c>
      <c r="I1017">
        <v>20000</v>
      </c>
      <c r="J1017">
        <f>Cálculo!$G$12</f>
        <v>5.0536000000000003</v>
      </c>
    </row>
    <row r="1018" spans="1:10">
      <c r="A1018" t="s">
        <v>89</v>
      </c>
      <c r="B1018" t="s">
        <v>90</v>
      </c>
      <c r="C1018" s="7" t="s">
        <v>177</v>
      </c>
      <c r="D1018" t="s">
        <v>92</v>
      </c>
      <c r="E1018" t="s">
        <v>62</v>
      </c>
      <c r="F1018" t="s">
        <v>95</v>
      </c>
      <c r="G1018" t="s">
        <v>94</v>
      </c>
      <c r="H1018">
        <v>20000.009999999998</v>
      </c>
      <c r="I1018">
        <v>50000</v>
      </c>
      <c r="J1018">
        <f>Cálculo!$G$13</f>
        <v>4.9550999999999998</v>
      </c>
    </row>
    <row r="1019" spans="1:10">
      <c r="A1019" t="s">
        <v>89</v>
      </c>
      <c r="B1019" t="s">
        <v>90</v>
      </c>
      <c r="C1019" s="7" t="s">
        <v>177</v>
      </c>
      <c r="D1019" t="s">
        <v>92</v>
      </c>
      <c r="E1019" t="s">
        <v>62</v>
      </c>
      <c r="F1019" t="s">
        <v>95</v>
      </c>
      <c r="G1019" t="s">
        <v>94</v>
      </c>
      <c r="H1019">
        <v>50000.01</v>
      </c>
      <c r="J1019">
        <f>Cálculo!$G$14</f>
        <v>4.8567</v>
      </c>
    </row>
    <row r="1020" spans="1:10">
      <c r="A1020" t="s">
        <v>89</v>
      </c>
      <c r="B1020" t="s">
        <v>90</v>
      </c>
      <c r="C1020" s="7" t="s">
        <v>177</v>
      </c>
      <c r="D1020" t="s">
        <v>92</v>
      </c>
      <c r="E1020" t="s">
        <v>62</v>
      </c>
      <c r="F1020" t="s">
        <v>96</v>
      </c>
      <c r="G1020" t="s">
        <v>94</v>
      </c>
      <c r="H1020">
        <v>0</v>
      </c>
      <c r="I1020">
        <v>200</v>
      </c>
      <c r="J1020">
        <f>Cálculo!$G$17</f>
        <v>5.1243999999999996</v>
      </c>
    </row>
    <row r="1021" spans="1:10">
      <c r="A1021" t="s">
        <v>89</v>
      </c>
      <c r="B1021" t="s">
        <v>90</v>
      </c>
      <c r="C1021" s="7" t="s">
        <v>177</v>
      </c>
      <c r="D1021" t="s">
        <v>92</v>
      </c>
      <c r="E1021" t="s">
        <v>62</v>
      </c>
      <c r="F1021" t="s">
        <v>96</v>
      </c>
      <c r="G1021" t="s">
        <v>94</v>
      </c>
      <c r="H1021">
        <v>200.01</v>
      </c>
      <c r="I1021">
        <v>2000</v>
      </c>
      <c r="J1021">
        <f>Cálculo!$G$18</f>
        <v>2.9883999999999999</v>
      </c>
    </row>
    <row r="1022" spans="1:10">
      <c r="A1022" t="s">
        <v>89</v>
      </c>
      <c r="B1022" t="s">
        <v>90</v>
      </c>
      <c r="C1022" s="7" t="s">
        <v>177</v>
      </c>
      <c r="D1022" t="s">
        <v>92</v>
      </c>
      <c r="E1022" t="s">
        <v>62</v>
      </c>
      <c r="F1022" t="s">
        <v>96</v>
      </c>
      <c r="G1022" t="s">
        <v>94</v>
      </c>
      <c r="H1022">
        <v>2000.01</v>
      </c>
      <c r="I1022">
        <v>10000</v>
      </c>
      <c r="J1022">
        <f>Cálculo!$G$19</f>
        <v>4.9067999999999996</v>
      </c>
    </row>
    <row r="1023" spans="1:10">
      <c r="A1023" t="s">
        <v>89</v>
      </c>
      <c r="B1023" t="s">
        <v>90</v>
      </c>
      <c r="C1023" s="7" t="s">
        <v>177</v>
      </c>
      <c r="D1023" t="s">
        <v>92</v>
      </c>
      <c r="E1023" t="s">
        <v>62</v>
      </c>
      <c r="F1023" t="s">
        <v>96</v>
      </c>
      <c r="G1023" t="s">
        <v>94</v>
      </c>
      <c r="H1023">
        <v>10000.01</v>
      </c>
      <c r="I1023">
        <v>50000</v>
      </c>
      <c r="J1023">
        <f>Cálculo!$G$20</f>
        <v>4.3433999999999999</v>
      </c>
    </row>
    <row r="1024" spans="1:10">
      <c r="A1024" t="s">
        <v>89</v>
      </c>
      <c r="B1024" t="s">
        <v>90</v>
      </c>
      <c r="C1024" s="7" t="s">
        <v>177</v>
      </c>
      <c r="D1024" t="s">
        <v>92</v>
      </c>
      <c r="E1024" t="s">
        <v>62</v>
      </c>
      <c r="F1024" t="s">
        <v>96</v>
      </c>
      <c r="G1024" t="s">
        <v>94</v>
      </c>
      <c r="H1024">
        <v>50000.01</v>
      </c>
      <c r="I1024">
        <v>100000</v>
      </c>
      <c r="J1024">
        <f>Cálculo!$G$21</f>
        <v>4.1002000000000001</v>
      </c>
    </row>
    <row r="1025" spans="1:10">
      <c r="A1025" t="s">
        <v>89</v>
      </c>
      <c r="B1025" t="s">
        <v>90</v>
      </c>
      <c r="C1025" s="7" t="s">
        <v>177</v>
      </c>
      <c r="D1025" t="s">
        <v>92</v>
      </c>
      <c r="E1025" t="s">
        <v>62</v>
      </c>
      <c r="F1025" t="s">
        <v>96</v>
      </c>
      <c r="G1025" t="s">
        <v>94</v>
      </c>
      <c r="H1025">
        <v>100000.01</v>
      </c>
      <c r="I1025">
        <v>300000</v>
      </c>
      <c r="J1025">
        <f>Cálculo!$G$22</f>
        <v>3.8393999999999999</v>
      </c>
    </row>
    <row r="1026" spans="1:10">
      <c r="A1026" t="s">
        <v>89</v>
      </c>
      <c r="B1026" t="s">
        <v>90</v>
      </c>
      <c r="C1026" s="7" t="s">
        <v>177</v>
      </c>
      <c r="D1026" t="s">
        <v>92</v>
      </c>
      <c r="E1026" t="s">
        <v>62</v>
      </c>
      <c r="F1026" t="s">
        <v>96</v>
      </c>
      <c r="G1026" t="s">
        <v>94</v>
      </c>
      <c r="H1026">
        <v>300000.01</v>
      </c>
      <c r="I1026">
        <v>600000</v>
      </c>
      <c r="J1026">
        <f>Cálculo!$G$23</f>
        <v>3.5312000000000001</v>
      </c>
    </row>
    <row r="1027" spans="1:10">
      <c r="A1027" t="s">
        <v>89</v>
      </c>
      <c r="B1027" t="s">
        <v>90</v>
      </c>
      <c r="C1027" s="7" t="s">
        <v>177</v>
      </c>
      <c r="D1027" t="s">
        <v>92</v>
      </c>
      <c r="E1027" t="s">
        <v>62</v>
      </c>
      <c r="F1027" t="s">
        <v>96</v>
      </c>
      <c r="G1027" t="s">
        <v>94</v>
      </c>
      <c r="H1027">
        <v>600000.01</v>
      </c>
      <c r="I1027">
        <v>1500000</v>
      </c>
      <c r="J1027">
        <f>Cálculo!$G$24</f>
        <v>3.5226999999999999</v>
      </c>
    </row>
    <row r="1028" spans="1:10">
      <c r="A1028" t="s">
        <v>89</v>
      </c>
      <c r="B1028" t="s">
        <v>90</v>
      </c>
      <c r="C1028" s="7" t="s">
        <v>177</v>
      </c>
      <c r="D1028" t="s">
        <v>92</v>
      </c>
      <c r="E1028" t="s">
        <v>62</v>
      </c>
      <c r="F1028" t="s">
        <v>96</v>
      </c>
      <c r="G1028" t="s">
        <v>94</v>
      </c>
      <c r="H1028">
        <v>1500000.01</v>
      </c>
      <c r="I1028">
        <v>3000000</v>
      </c>
      <c r="J1028">
        <f>Cálculo!$G$25</f>
        <v>3.4998999999999998</v>
      </c>
    </row>
    <row r="1029" spans="1:10">
      <c r="A1029" t="s">
        <v>89</v>
      </c>
      <c r="B1029" t="s">
        <v>90</v>
      </c>
      <c r="C1029" s="7" t="s">
        <v>177</v>
      </c>
      <c r="D1029" t="s">
        <v>92</v>
      </c>
      <c r="E1029" t="s">
        <v>62</v>
      </c>
      <c r="F1029" t="s">
        <v>96</v>
      </c>
      <c r="G1029" t="s">
        <v>94</v>
      </c>
      <c r="H1029">
        <v>3000000.01</v>
      </c>
      <c r="J1029">
        <f>Cálculo!$G$26</f>
        <v>3.4243000000000001</v>
      </c>
    </row>
    <row r="1030" spans="1:10">
      <c r="A1030" t="s">
        <v>89</v>
      </c>
      <c r="B1030" t="s">
        <v>90</v>
      </c>
      <c r="C1030" s="7" t="s">
        <v>177</v>
      </c>
      <c r="D1030" t="s">
        <v>92</v>
      </c>
      <c r="E1030" t="s">
        <v>62</v>
      </c>
      <c r="F1030" t="s">
        <v>97</v>
      </c>
      <c r="G1030" t="s">
        <v>98</v>
      </c>
      <c r="J1030">
        <f>Cálculo!$G$29</f>
        <v>3.4365999999999999</v>
      </c>
    </row>
    <row r="1031" spans="1:10">
      <c r="A1031" t="s">
        <v>89</v>
      </c>
      <c r="B1031" t="s">
        <v>90</v>
      </c>
      <c r="C1031" s="7" t="s">
        <v>178</v>
      </c>
      <c r="D1031" t="s">
        <v>92</v>
      </c>
      <c r="E1031" t="s">
        <v>62</v>
      </c>
      <c r="F1031" t="s">
        <v>93</v>
      </c>
      <c r="G1031" t="s">
        <v>94</v>
      </c>
      <c r="H1031">
        <v>0</v>
      </c>
      <c r="I1031">
        <v>7</v>
      </c>
      <c r="J1031">
        <f>Cálculo!$G$3</f>
        <v>7.2915999999999999</v>
      </c>
    </row>
    <row r="1032" spans="1:10">
      <c r="A1032" t="s">
        <v>89</v>
      </c>
      <c r="B1032" t="s">
        <v>90</v>
      </c>
      <c r="C1032" s="7" t="s">
        <v>178</v>
      </c>
      <c r="D1032" t="s">
        <v>92</v>
      </c>
      <c r="E1032" t="s">
        <v>62</v>
      </c>
      <c r="F1032" t="s">
        <v>93</v>
      </c>
      <c r="G1032" t="s">
        <v>94</v>
      </c>
      <c r="H1032">
        <v>7.01</v>
      </c>
      <c r="I1032">
        <v>23</v>
      </c>
      <c r="J1032">
        <f>Cálculo!$G$4</f>
        <v>9.15</v>
      </c>
    </row>
    <row r="1033" spans="1:10">
      <c r="A1033" t="s">
        <v>89</v>
      </c>
      <c r="B1033" t="s">
        <v>90</v>
      </c>
      <c r="C1033" s="7" t="s">
        <v>178</v>
      </c>
      <c r="D1033" t="s">
        <v>92</v>
      </c>
      <c r="E1033" t="s">
        <v>62</v>
      </c>
      <c r="F1033" t="s">
        <v>93</v>
      </c>
      <c r="G1033" t="s">
        <v>94</v>
      </c>
      <c r="H1033">
        <v>23.01</v>
      </c>
      <c r="I1033">
        <v>83</v>
      </c>
      <c r="J1033">
        <f>Cálculo!$G$5</f>
        <v>10.852499999999999</v>
      </c>
    </row>
    <row r="1034" spans="1:10">
      <c r="A1034" t="s">
        <v>89</v>
      </c>
      <c r="B1034" t="s">
        <v>90</v>
      </c>
      <c r="C1034" s="7" t="s">
        <v>178</v>
      </c>
      <c r="D1034" t="s">
        <v>92</v>
      </c>
      <c r="E1034" t="s">
        <v>62</v>
      </c>
      <c r="F1034" t="s">
        <v>93</v>
      </c>
      <c r="G1034" t="s">
        <v>94</v>
      </c>
      <c r="H1034">
        <v>83.01</v>
      </c>
      <c r="J1034">
        <f>Cálculo!$G$6</f>
        <v>12.052199999999999</v>
      </c>
    </row>
    <row r="1035" spans="1:10">
      <c r="A1035" t="s">
        <v>89</v>
      </c>
      <c r="B1035" t="s">
        <v>90</v>
      </c>
      <c r="C1035" s="7" t="s">
        <v>178</v>
      </c>
      <c r="D1035" t="s">
        <v>92</v>
      </c>
      <c r="E1035" t="s">
        <v>62</v>
      </c>
      <c r="F1035" t="s">
        <v>95</v>
      </c>
      <c r="G1035" t="s">
        <v>94</v>
      </c>
      <c r="H1035">
        <v>0</v>
      </c>
      <c r="I1035">
        <v>200</v>
      </c>
      <c r="J1035">
        <f>Cálculo!$G$9</f>
        <v>6.2965999999999998</v>
      </c>
    </row>
    <row r="1036" spans="1:10">
      <c r="A1036" t="s">
        <v>89</v>
      </c>
      <c r="B1036" t="s">
        <v>90</v>
      </c>
      <c r="C1036" s="7" t="s">
        <v>178</v>
      </c>
      <c r="D1036" t="s">
        <v>92</v>
      </c>
      <c r="E1036" t="s">
        <v>62</v>
      </c>
      <c r="F1036" t="s">
        <v>95</v>
      </c>
      <c r="G1036" t="s">
        <v>94</v>
      </c>
      <c r="H1036">
        <v>200.01</v>
      </c>
      <c r="I1036">
        <v>500</v>
      </c>
      <c r="J1036">
        <f>Cálculo!$G$10</f>
        <v>6.2278000000000002</v>
      </c>
    </row>
    <row r="1037" spans="1:10">
      <c r="A1037" t="s">
        <v>89</v>
      </c>
      <c r="B1037" t="s">
        <v>90</v>
      </c>
      <c r="C1037" s="7" t="s">
        <v>178</v>
      </c>
      <c r="D1037" t="s">
        <v>92</v>
      </c>
      <c r="E1037" t="s">
        <v>62</v>
      </c>
      <c r="F1037" t="s">
        <v>95</v>
      </c>
      <c r="G1037" t="s">
        <v>94</v>
      </c>
      <c r="H1037">
        <v>500.01</v>
      </c>
      <c r="I1037">
        <v>2000</v>
      </c>
      <c r="J1037">
        <f>Cálculo!$G$11</f>
        <v>5.1668000000000003</v>
      </c>
    </row>
    <row r="1038" spans="1:10">
      <c r="A1038" t="s">
        <v>89</v>
      </c>
      <c r="B1038" t="s">
        <v>90</v>
      </c>
      <c r="C1038" s="7" t="s">
        <v>178</v>
      </c>
      <c r="D1038" t="s">
        <v>92</v>
      </c>
      <c r="E1038" t="s">
        <v>62</v>
      </c>
      <c r="F1038" t="s">
        <v>95</v>
      </c>
      <c r="G1038" t="s">
        <v>94</v>
      </c>
      <c r="H1038">
        <v>2000.01</v>
      </c>
      <c r="I1038">
        <v>20000</v>
      </c>
      <c r="J1038">
        <f>Cálculo!$G$12</f>
        <v>5.0536000000000003</v>
      </c>
    </row>
    <row r="1039" spans="1:10">
      <c r="A1039" t="s">
        <v>89</v>
      </c>
      <c r="B1039" t="s">
        <v>90</v>
      </c>
      <c r="C1039" s="7" t="s">
        <v>178</v>
      </c>
      <c r="D1039" t="s">
        <v>92</v>
      </c>
      <c r="E1039" t="s">
        <v>62</v>
      </c>
      <c r="F1039" t="s">
        <v>95</v>
      </c>
      <c r="G1039" t="s">
        <v>94</v>
      </c>
      <c r="H1039">
        <v>20000.009999999998</v>
      </c>
      <c r="I1039">
        <v>50000</v>
      </c>
      <c r="J1039">
        <f>Cálculo!$G$13</f>
        <v>4.9550999999999998</v>
      </c>
    </row>
    <row r="1040" spans="1:10">
      <c r="A1040" t="s">
        <v>89</v>
      </c>
      <c r="B1040" t="s">
        <v>90</v>
      </c>
      <c r="C1040" s="7" t="s">
        <v>178</v>
      </c>
      <c r="D1040" t="s">
        <v>92</v>
      </c>
      <c r="E1040" t="s">
        <v>62</v>
      </c>
      <c r="F1040" t="s">
        <v>95</v>
      </c>
      <c r="G1040" t="s">
        <v>94</v>
      </c>
      <c r="H1040">
        <v>50000.01</v>
      </c>
      <c r="J1040">
        <f>Cálculo!$G$14</f>
        <v>4.8567</v>
      </c>
    </row>
    <row r="1041" spans="1:10">
      <c r="A1041" t="s">
        <v>89</v>
      </c>
      <c r="B1041" t="s">
        <v>90</v>
      </c>
      <c r="C1041" s="7" t="s">
        <v>178</v>
      </c>
      <c r="D1041" t="s">
        <v>92</v>
      </c>
      <c r="E1041" t="s">
        <v>62</v>
      </c>
      <c r="F1041" t="s">
        <v>96</v>
      </c>
      <c r="G1041" t="s">
        <v>94</v>
      </c>
      <c r="H1041">
        <v>0</v>
      </c>
      <c r="I1041">
        <v>200</v>
      </c>
      <c r="J1041">
        <f>Cálculo!$G$17</f>
        <v>5.1243999999999996</v>
      </c>
    </row>
    <row r="1042" spans="1:10">
      <c r="A1042" t="s">
        <v>89</v>
      </c>
      <c r="B1042" t="s">
        <v>90</v>
      </c>
      <c r="C1042" s="7" t="s">
        <v>178</v>
      </c>
      <c r="D1042" t="s">
        <v>92</v>
      </c>
      <c r="E1042" t="s">
        <v>62</v>
      </c>
      <c r="F1042" t="s">
        <v>96</v>
      </c>
      <c r="G1042" t="s">
        <v>94</v>
      </c>
      <c r="H1042">
        <v>200.01</v>
      </c>
      <c r="I1042">
        <v>2000</v>
      </c>
      <c r="J1042">
        <f>Cálculo!$G$18</f>
        <v>2.9883999999999999</v>
      </c>
    </row>
    <row r="1043" spans="1:10">
      <c r="A1043" t="s">
        <v>89</v>
      </c>
      <c r="B1043" t="s">
        <v>90</v>
      </c>
      <c r="C1043" s="7" t="s">
        <v>178</v>
      </c>
      <c r="D1043" t="s">
        <v>92</v>
      </c>
      <c r="E1043" t="s">
        <v>62</v>
      </c>
      <c r="F1043" t="s">
        <v>96</v>
      </c>
      <c r="G1043" t="s">
        <v>94</v>
      </c>
      <c r="H1043">
        <v>2000.01</v>
      </c>
      <c r="I1043">
        <v>10000</v>
      </c>
      <c r="J1043">
        <f>Cálculo!$G$19</f>
        <v>4.9067999999999996</v>
      </c>
    </row>
    <row r="1044" spans="1:10">
      <c r="A1044" t="s">
        <v>89</v>
      </c>
      <c r="B1044" t="s">
        <v>90</v>
      </c>
      <c r="C1044" s="7" t="s">
        <v>178</v>
      </c>
      <c r="D1044" t="s">
        <v>92</v>
      </c>
      <c r="E1044" t="s">
        <v>62</v>
      </c>
      <c r="F1044" t="s">
        <v>96</v>
      </c>
      <c r="G1044" t="s">
        <v>94</v>
      </c>
      <c r="H1044">
        <v>10000.01</v>
      </c>
      <c r="I1044">
        <v>50000</v>
      </c>
      <c r="J1044">
        <f>Cálculo!$G$20</f>
        <v>4.3433999999999999</v>
      </c>
    </row>
    <row r="1045" spans="1:10">
      <c r="A1045" t="s">
        <v>89</v>
      </c>
      <c r="B1045" t="s">
        <v>90</v>
      </c>
      <c r="C1045" s="7" t="s">
        <v>178</v>
      </c>
      <c r="D1045" t="s">
        <v>92</v>
      </c>
      <c r="E1045" t="s">
        <v>62</v>
      </c>
      <c r="F1045" t="s">
        <v>96</v>
      </c>
      <c r="G1045" t="s">
        <v>94</v>
      </c>
      <c r="H1045">
        <v>50000.01</v>
      </c>
      <c r="I1045">
        <v>100000</v>
      </c>
      <c r="J1045">
        <f>Cálculo!$G$21</f>
        <v>4.1002000000000001</v>
      </c>
    </row>
    <row r="1046" spans="1:10">
      <c r="A1046" t="s">
        <v>89</v>
      </c>
      <c r="B1046" t="s">
        <v>90</v>
      </c>
      <c r="C1046" s="7" t="s">
        <v>178</v>
      </c>
      <c r="D1046" t="s">
        <v>92</v>
      </c>
      <c r="E1046" t="s">
        <v>62</v>
      </c>
      <c r="F1046" t="s">
        <v>96</v>
      </c>
      <c r="G1046" t="s">
        <v>94</v>
      </c>
      <c r="H1046">
        <v>100000.01</v>
      </c>
      <c r="I1046">
        <v>300000</v>
      </c>
      <c r="J1046">
        <f>Cálculo!$G$22</f>
        <v>3.8393999999999999</v>
      </c>
    </row>
    <row r="1047" spans="1:10">
      <c r="A1047" t="s">
        <v>89</v>
      </c>
      <c r="B1047" t="s">
        <v>90</v>
      </c>
      <c r="C1047" s="7" t="s">
        <v>178</v>
      </c>
      <c r="D1047" t="s">
        <v>92</v>
      </c>
      <c r="E1047" t="s">
        <v>62</v>
      </c>
      <c r="F1047" t="s">
        <v>96</v>
      </c>
      <c r="G1047" t="s">
        <v>94</v>
      </c>
      <c r="H1047">
        <v>300000.01</v>
      </c>
      <c r="I1047">
        <v>600000</v>
      </c>
      <c r="J1047">
        <f>Cálculo!$G$23</f>
        <v>3.5312000000000001</v>
      </c>
    </row>
    <row r="1048" spans="1:10">
      <c r="A1048" t="s">
        <v>89</v>
      </c>
      <c r="B1048" t="s">
        <v>90</v>
      </c>
      <c r="C1048" s="7" t="s">
        <v>178</v>
      </c>
      <c r="D1048" t="s">
        <v>92</v>
      </c>
      <c r="E1048" t="s">
        <v>62</v>
      </c>
      <c r="F1048" t="s">
        <v>96</v>
      </c>
      <c r="G1048" t="s">
        <v>94</v>
      </c>
      <c r="H1048">
        <v>600000.01</v>
      </c>
      <c r="I1048">
        <v>1500000</v>
      </c>
      <c r="J1048">
        <f>Cálculo!$G$24</f>
        <v>3.5226999999999999</v>
      </c>
    </row>
    <row r="1049" spans="1:10">
      <c r="A1049" t="s">
        <v>89</v>
      </c>
      <c r="B1049" t="s">
        <v>90</v>
      </c>
      <c r="C1049" s="7" t="s">
        <v>178</v>
      </c>
      <c r="D1049" t="s">
        <v>92</v>
      </c>
      <c r="E1049" t="s">
        <v>62</v>
      </c>
      <c r="F1049" t="s">
        <v>96</v>
      </c>
      <c r="G1049" t="s">
        <v>94</v>
      </c>
      <c r="H1049">
        <v>1500000.01</v>
      </c>
      <c r="I1049">
        <v>3000000</v>
      </c>
      <c r="J1049">
        <f>Cálculo!$G$25</f>
        <v>3.4998999999999998</v>
      </c>
    </row>
    <row r="1050" spans="1:10">
      <c r="A1050" t="s">
        <v>89</v>
      </c>
      <c r="B1050" t="s">
        <v>90</v>
      </c>
      <c r="C1050" s="7" t="s">
        <v>178</v>
      </c>
      <c r="D1050" t="s">
        <v>92</v>
      </c>
      <c r="E1050" t="s">
        <v>62</v>
      </c>
      <c r="F1050" t="s">
        <v>96</v>
      </c>
      <c r="G1050" t="s">
        <v>94</v>
      </c>
      <c r="H1050">
        <v>3000000.01</v>
      </c>
      <c r="J1050">
        <f>Cálculo!$G$26</f>
        <v>3.4243000000000001</v>
      </c>
    </row>
    <row r="1051" spans="1:10">
      <c r="A1051" t="s">
        <v>89</v>
      </c>
      <c r="B1051" t="s">
        <v>90</v>
      </c>
      <c r="C1051" s="7" t="s">
        <v>178</v>
      </c>
      <c r="D1051" t="s">
        <v>92</v>
      </c>
      <c r="E1051" t="s">
        <v>62</v>
      </c>
      <c r="F1051" t="s">
        <v>97</v>
      </c>
      <c r="G1051" t="s">
        <v>98</v>
      </c>
      <c r="J1051">
        <f>Cálculo!$G$29</f>
        <v>3.4365999999999999</v>
      </c>
    </row>
    <row r="1052" spans="1:10">
      <c r="A1052" t="s">
        <v>89</v>
      </c>
      <c r="B1052" t="s">
        <v>90</v>
      </c>
      <c r="C1052" s="7" t="s">
        <v>179</v>
      </c>
      <c r="D1052" t="s">
        <v>92</v>
      </c>
      <c r="E1052" t="s">
        <v>62</v>
      </c>
      <c r="F1052" t="s">
        <v>93</v>
      </c>
      <c r="G1052" t="s">
        <v>94</v>
      </c>
      <c r="H1052">
        <v>0</v>
      </c>
      <c r="I1052">
        <v>7</v>
      </c>
      <c r="J1052">
        <f>Cálculo!$G$3</f>
        <v>7.2915999999999999</v>
      </c>
    </row>
    <row r="1053" spans="1:10">
      <c r="A1053" t="s">
        <v>89</v>
      </c>
      <c r="B1053" t="s">
        <v>90</v>
      </c>
      <c r="C1053" s="7" t="s">
        <v>179</v>
      </c>
      <c r="D1053" t="s">
        <v>92</v>
      </c>
      <c r="E1053" t="s">
        <v>62</v>
      </c>
      <c r="F1053" t="s">
        <v>93</v>
      </c>
      <c r="G1053" t="s">
        <v>94</v>
      </c>
      <c r="H1053">
        <v>7.01</v>
      </c>
      <c r="I1053">
        <v>23</v>
      </c>
      <c r="J1053">
        <f>Cálculo!$G$4</f>
        <v>9.15</v>
      </c>
    </row>
    <row r="1054" spans="1:10">
      <c r="A1054" t="s">
        <v>89</v>
      </c>
      <c r="B1054" t="s">
        <v>90</v>
      </c>
      <c r="C1054" s="7" t="s">
        <v>179</v>
      </c>
      <c r="D1054" t="s">
        <v>92</v>
      </c>
      <c r="E1054" t="s">
        <v>62</v>
      </c>
      <c r="F1054" t="s">
        <v>93</v>
      </c>
      <c r="G1054" t="s">
        <v>94</v>
      </c>
      <c r="H1054">
        <v>23.01</v>
      </c>
      <c r="I1054">
        <v>83</v>
      </c>
      <c r="J1054">
        <f>Cálculo!$G$5</f>
        <v>10.852499999999999</v>
      </c>
    </row>
    <row r="1055" spans="1:10">
      <c r="A1055" t="s">
        <v>89</v>
      </c>
      <c r="B1055" t="s">
        <v>90</v>
      </c>
      <c r="C1055" s="7" t="s">
        <v>179</v>
      </c>
      <c r="D1055" t="s">
        <v>92</v>
      </c>
      <c r="E1055" t="s">
        <v>62</v>
      </c>
      <c r="F1055" t="s">
        <v>93</v>
      </c>
      <c r="G1055" t="s">
        <v>94</v>
      </c>
      <c r="H1055">
        <v>83.01</v>
      </c>
      <c r="J1055">
        <f>Cálculo!$G$6</f>
        <v>12.052199999999999</v>
      </c>
    </row>
    <row r="1056" spans="1:10">
      <c r="A1056" t="s">
        <v>89</v>
      </c>
      <c r="B1056" t="s">
        <v>90</v>
      </c>
      <c r="C1056" s="7" t="s">
        <v>179</v>
      </c>
      <c r="D1056" t="s">
        <v>92</v>
      </c>
      <c r="E1056" t="s">
        <v>62</v>
      </c>
      <c r="F1056" t="s">
        <v>95</v>
      </c>
      <c r="G1056" t="s">
        <v>94</v>
      </c>
      <c r="H1056">
        <v>0</v>
      </c>
      <c r="I1056">
        <v>200</v>
      </c>
      <c r="J1056">
        <f>Cálculo!$G$9</f>
        <v>6.2965999999999998</v>
      </c>
    </row>
    <row r="1057" spans="1:10">
      <c r="A1057" t="s">
        <v>89</v>
      </c>
      <c r="B1057" t="s">
        <v>90</v>
      </c>
      <c r="C1057" s="7" t="s">
        <v>179</v>
      </c>
      <c r="D1057" t="s">
        <v>92</v>
      </c>
      <c r="E1057" t="s">
        <v>62</v>
      </c>
      <c r="F1057" t="s">
        <v>95</v>
      </c>
      <c r="G1057" t="s">
        <v>94</v>
      </c>
      <c r="H1057">
        <v>200.01</v>
      </c>
      <c r="I1057">
        <v>500</v>
      </c>
      <c r="J1057">
        <f>Cálculo!$G$10</f>
        <v>6.2278000000000002</v>
      </c>
    </row>
    <row r="1058" spans="1:10">
      <c r="A1058" t="s">
        <v>89</v>
      </c>
      <c r="B1058" t="s">
        <v>90</v>
      </c>
      <c r="C1058" s="7" t="s">
        <v>179</v>
      </c>
      <c r="D1058" t="s">
        <v>92</v>
      </c>
      <c r="E1058" t="s">
        <v>62</v>
      </c>
      <c r="F1058" t="s">
        <v>95</v>
      </c>
      <c r="G1058" t="s">
        <v>94</v>
      </c>
      <c r="H1058">
        <v>500.01</v>
      </c>
      <c r="I1058">
        <v>2000</v>
      </c>
      <c r="J1058">
        <f>Cálculo!$G$11</f>
        <v>5.1668000000000003</v>
      </c>
    </row>
    <row r="1059" spans="1:10">
      <c r="A1059" t="s">
        <v>89</v>
      </c>
      <c r="B1059" t="s">
        <v>90</v>
      </c>
      <c r="C1059" s="7" t="s">
        <v>179</v>
      </c>
      <c r="D1059" t="s">
        <v>92</v>
      </c>
      <c r="E1059" t="s">
        <v>62</v>
      </c>
      <c r="F1059" t="s">
        <v>95</v>
      </c>
      <c r="G1059" t="s">
        <v>94</v>
      </c>
      <c r="H1059">
        <v>2000.01</v>
      </c>
      <c r="I1059">
        <v>20000</v>
      </c>
      <c r="J1059">
        <f>Cálculo!$G$12</f>
        <v>5.0536000000000003</v>
      </c>
    </row>
    <row r="1060" spans="1:10">
      <c r="A1060" t="s">
        <v>89</v>
      </c>
      <c r="B1060" t="s">
        <v>90</v>
      </c>
      <c r="C1060" s="7" t="s">
        <v>179</v>
      </c>
      <c r="D1060" t="s">
        <v>92</v>
      </c>
      <c r="E1060" t="s">
        <v>62</v>
      </c>
      <c r="F1060" t="s">
        <v>95</v>
      </c>
      <c r="G1060" t="s">
        <v>94</v>
      </c>
      <c r="H1060">
        <v>20000.009999999998</v>
      </c>
      <c r="I1060">
        <v>50000</v>
      </c>
      <c r="J1060">
        <f>Cálculo!$G$13</f>
        <v>4.9550999999999998</v>
      </c>
    </row>
    <row r="1061" spans="1:10">
      <c r="A1061" t="s">
        <v>89</v>
      </c>
      <c r="B1061" t="s">
        <v>90</v>
      </c>
      <c r="C1061" s="7" t="s">
        <v>179</v>
      </c>
      <c r="D1061" t="s">
        <v>92</v>
      </c>
      <c r="E1061" t="s">
        <v>62</v>
      </c>
      <c r="F1061" t="s">
        <v>95</v>
      </c>
      <c r="G1061" t="s">
        <v>94</v>
      </c>
      <c r="H1061">
        <v>50000.01</v>
      </c>
      <c r="J1061">
        <f>Cálculo!$G$14</f>
        <v>4.8567</v>
      </c>
    </row>
    <row r="1062" spans="1:10">
      <c r="A1062" t="s">
        <v>89</v>
      </c>
      <c r="B1062" t="s">
        <v>90</v>
      </c>
      <c r="C1062" s="7" t="s">
        <v>179</v>
      </c>
      <c r="D1062" t="s">
        <v>92</v>
      </c>
      <c r="E1062" t="s">
        <v>62</v>
      </c>
      <c r="F1062" t="s">
        <v>96</v>
      </c>
      <c r="G1062" t="s">
        <v>94</v>
      </c>
      <c r="H1062">
        <v>0</v>
      </c>
      <c r="I1062">
        <v>200</v>
      </c>
      <c r="J1062">
        <f>Cálculo!$G$17</f>
        <v>5.1243999999999996</v>
      </c>
    </row>
    <row r="1063" spans="1:10">
      <c r="A1063" t="s">
        <v>89</v>
      </c>
      <c r="B1063" t="s">
        <v>90</v>
      </c>
      <c r="C1063" s="7" t="s">
        <v>179</v>
      </c>
      <c r="D1063" t="s">
        <v>92</v>
      </c>
      <c r="E1063" t="s">
        <v>62</v>
      </c>
      <c r="F1063" t="s">
        <v>96</v>
      </c>
      <c r="G1063" t="s">
        <v>94</v>
      </c>
      <c r="H1063">
        <v>200.01</v>
      </c>
      <c r="I1063">
        <v>2000</v>
      </c>
      <c r="J1063">
        <f>Cálculo!$G$18</f>
        <v>2.9883999999999999</v>
      </c>
    </row>
    <row r="1064" spans="1:10">
      <c r="A1064" t="s">
        <v>89</v>
      </c>
      <c r="B1064" t="s">
        <v>90</v>
      </c>
      <c r="C1064" s="7" t="s">
        <v>179</v>
      </c>
      <c r="D1064" t="s">
        <v>92</v>
      </c>
      <c r="E1064" t="s">
        <v>62</v>
      </c>
      <c r="F1064" t="s">
        <v>96</v>
      </c>
      <c r="G1064" t="s">
        <v>94</v>
      </c>
      <c r="H1064">
        <v>2000.01</v>
      </c>
      <c r="I1064">
        <v>10000</v>
      </c>
      <c r="J1064">
        <f>Cálculo!$G$19</f>
        <v>4.9067999999999996</v>
      </c>
    </row>
    <row r="1065" spans="1:10">
      <c r="A1065" t="s">
        <v>89</v>
      </c>
      <c r="B1065" t="s">
        <v>90</v>
      </c>
      <c r="C1065" s="7" t="s">
        <v>179</v>
      </c>
      <c r="D1065" t="s">
        <v>92</v>
      </c>
      <c r="E1065" t="s">
        <v>62</v>
      </c>
      <c r="F1065" t="s">
        <v>96</v>
      </c>
      <c r="G1065" t="s">
        <v>94</v>
      </c>
      <c r="H1065">
        <v>10000.01</v>
      </c>
      <c r="I1065">
        <v>50000</v>
      </c>
      <c r="J1065">
        <f>Cálculo!$G$20</f>
        <v>4.3433999999999999</v>
      </c>
    </row>
    <row r="1066" spans="1:10">
      <c r="A1066" t="s">
        <v>89</v>
      </c>
      <c r="B1066" t="s">
        <v>90</v>
      </c>
      <c r="C1066" s="7" t="s">
        <v>179</v>
      </c>
      <c r="D1066" t="s">
        <v>92</v>
      </c>
      <c r="E1066" t="s">
        <v>62</v>
      </c>
      <c r="F1066" t="s">
        <v>96</v>
      </c>
      <c r="G1066" t="s">
        <v>94</v>
      </c>
      <c r="H1066">
        <v>50000.01</v>
      </c>
      <c r="I1066">
        <v>100000</v>
      </c>
      <c r="J1066">
        <f>Cálculo!$G$21</f>
        <v>4.1002000000000001</v>
      </c>
    </row>
    <row r="1067" spans="1:10">
      <c r="A1067" t="s">
        <v>89</v>
      </c>
      <c r="B1067" t="s">
        <v>90</v>
      </c>
      <c r="C1067" s="7" t="s">
        <v>179</v>
      </c>
      <c r="D1067" t="s">
        <v>92</v>
      </c>
      <c r="E1067" t="s">
        <v>62</v>
      </c>
      <c r="F1067" t="s">
        <v>96</v>
      </c>
      <c r="G1067" t="s">
        <v>94</v>
      </c>
      <c r="H1067">
        <v>100000.01</v>
      </c>
      <c r="I1067">
        <v>300000</v>
      </c>
      <c r="J1067">
        <f>Cálculo!$G$22</f>
        <v>3.8393999999999999</v>
      </c>
    </row>
    <row r="1068" spans="1:10">
      <c r="A1068" t="s">
        <v>89</v>
      </c>
      <c r="B1068" t="s">
        <v>90</v>
      </c>
      <c r="C1068" s="7" t="s">
        <v>179</v>
      </c>
      <c r="D1068" t="s">
        <v>92</v>
      </c>
      <c r="E1068" t="s">
        <v>62</v>
      </c>
      <c r="F1068" t="s">
        <v>96</v>
      </c>
      <c r="G1068" t="s">
        <v>94</v>
      </c>
      <c r="H1068">
        <v>300000.01</v>
      </c>
      <c r="I1068">
        <v>600000</v>
      </c>
      <c r="J1068">
        <f>Cálculo!$G$23</f>
        <v>3.5312000000000001</v>
      </c>
    </row>
    <row r="1069" spans="1:10">
      <c r="A1069" t="s">
        <v>89</v>
      </c>
      <c r="B1069" t="s">
        <v>90</v>
      </c>
      <c r="C1069" s="7" t="s">
        <v>179</v>
      </c>
      <c r="D1069" t="s">
        <v>92</v>
      </c>
      <c r="E1069" t="s">
        <v>62</v>
      </c>
      <c r="F1069" t="s">
        <v>96</v>
      </c>
      <c r="G1069" t="s">
        <v>94</v>
      </c>
      <c r="H1069">
        <v>600000.01</v>
      </c>
      <c r="I1069">
        <v>1500000</v>
      </c>
      <c r="J1069">
        <f>Cálculo!$G$24</f>
        <v>3.5226999999999999</v>
      </c>
    </row>
    <row r="1070" spans="1:10">
      <c r="A1070" t="s">
        <v>89</v>
      </c>
      <c r="B1070" t="s">
        <v>90</v>
      </c>
      <c r="C1070" s="7" t="s">
        <v>179</v>
      </c>
      <c r="D1070" t="s">
        <v>92</v>
      </c>
      <c r="E1070" t="s">
        <v>62</v>
      </c>
      <c r="F1070" t="s">
        <v>96</v>
      </c>
      <c r="G1070" t="s">
        <v>94</v>
      </c>
      <c r="H1070">
        <v>1500000.01</v>
      </c>
      <c r="I1070">
        <v>3000000</v>
      </c>
      <c r="J1070">
        <f>Cálculo!$G$25</f>
        <v>3.4998999999999998</v>
      </c>
    </row>
    <row r="1071" spans="1:10">
      <c r="A1071" t="s">
        <v>89</v>
      </c>
      <c r="B1071" t="s">
        <v>90</v>
      </c>
      <c r="C1071" s="7" t="s">
        <v>179</v>
      </c>
      <c r="D1071" t="s">
        <v>92</v>
      </c>
      <c r="E1071" t="s">
        <v>62</v>
      </c>
      <c r="F1071" t="s">
        <v>96</v>
      </c>
      <c r="G1071" t="s">
        <v>94</v>
      </c>
      <c r="H1071">
        <v>3000000.01</v>
      </c>
      <c r="J1071">
        <f>Cálculo!$G$26</f>
        <v>3.4243000000000001</v>
      </c>
    </row>
    <row r="1072" spans="1:10">
      <c r="A1072" t="s">
        <v>89</v>
      </c>
      <c r="B1072" t="s">
        <v>90</v>
      </c>
      <c r="C1072" s="7" t="s">
        <v>179</v>
      </c>
      <c r="D1072" t="s">
        <v>92</v>
      </c>
      <c r="E1072" t="s">
        <v>62</v>
      </c>
      <c r="F1072" t="s">
        <v>97</v>
      </c>
      <c r="G1072" t="s">
        <v>98</v>
      </c>
      <c r="J1072">
        <f>Cálculo!$G$29</f>
        <v>3.4365999999999999</v>
      </c>
    </row>
    <row r="1073" spans="1:10">
      <c r="A1073" t="s">
        <v>89</v>
      </c>
      <c r="B1073" t="s">
        <v>90</v>
      </c>
      <c r="C1073" s="7" t="s">
        <v>180</v>
      </c>
      <c r="D1073" t="s">
        <v>92</v>
      </c>
      <c r="E1073" t="s">
        <v>62</v>
      </c>
      <c r="F1073" t="s">
        <v>93</v>
      </c>
      <c r="G1073" t="s">
        <v>94</v>
      </c>
      <c r="H1073">
        <v>0</v>
      </c>
      <c r="I1073">
        <v>7</v>
      </c>
      <c r="J1073">
        <f>Cálculo!$G$3</f>
        <v>7.2915999999999999</v>
      </c>
    </row>
    <row r="1074" spans="1:10">
      <c r="A1074" t="s">
        <v>89</v>
      </c>
      <c r="B1074" t="s">
        <v>90</v>
      </c>
      <c r="C1074" s="7" t="s">
        <v>180</v>
      </c>
      <c r="D1074" t="s">
        <v>92</v>
      </c>
      <c r="E1074" t="s">
        <v>62</v>
      </c>
      <c r="F1074" t="s">
        <v>93</v>
      </c>
      <c r="G1074" t="s">
        <v>94</v>
      </c>
      <c r="H1074">
        <v>7.01</v>
      </c>
      <c r="I1074">
        <v>23</v>
      </c>
      <c r="J1074">
        <f>Cálculo!$G$4</f>
        <v>9.15</v>
      </c>
    </row>
    <row r="1075" spans="1:10">
      <c r="A1075" t="s">
        <v>89</v>
      </c>
      <c r="B1075" t="s">
        <v>90</v>
      </c>
      <c r="C1075" s="7" t="s">
        <v>180</v>
      </c>
      <c r="D1075" t="s">
        <v>92</v>
      </c>
      <c r="E1075" t="s">
        <v>62</v>
      </c>
      <c r="F1075" t="s">
        <v>93</v>
      </c>
      <c r="G1075" t="s">
        <v>94</v>
      </c>
      <c r="H1075">
        <v>23.01</v>
      </c>
      <c r="I1075">
        <v>83</v>
      </c>
      <c r="J1075">
        <f>Cálculo!$G$5</f>
        <v>10.852499999999999</v>
      </c>
    </row>
    <row r="1076" spans="1:10">
      <c r="A1076" t="s">
        <v>89</v>
      </c>
      <c r="B1076" t="s">
        <v>90</v>
      </c>
      <c r="C1076" s="7" t="s">
        <v>180</v>
      </c>
      <c r="D1076" t="s">
        <v>92</v>
      </c>
      <c r="E1076" t="s">
        <v>62</v>
      </c>
      <c r="F1076" t="s">
        <v>93</v>
      </c>
      <c r="G1076" t="s">
        <v>94</v>
      </c>
      <c r="H1076">
        <v>83.01</v>
      </c>
      <c r="J1076">
        <f>Cálculo!$G$6</f>
        <v>12.052199999999999</v>
      </c>
    </row>
    <row r="1077" spans="1:10">
      <c r="A1077" t="s">
        <v>89</v>
      </c>
      <c r="B1077" t="s">
        <v>90</v>
      </c>
      <c r="C1077" s="7" t="s">
        <v>180</v>
      </c>
      <c r="D1077" t="s">
        <v>92</v>
      </c>
      <c r="E1077" t="s">
        <v>62</v>
      </c>
      <c r="F1077" t="s">
        <v>95</v>
      </c>
      <c r="G1077" t="s">
        <v>94</v>
      </c>
      <c r="H1077">
        <v>0</v>
      </c>
      <c r="I1077">
        <v>200</v>
      </c>
      <c r="J1077">
        <f>Cálculo!$G$9</f>
        <v>6.2965999999999998</v>
      </c>
    </row>
    <row r="1078" spans="1:10">
      <c r="A1078" t="s">
        <v>89</v>
      </c>
      <c r="B1078" t="s">
        <v>90</v>
      </c>
      <c r="C1078" s="7" t="s">
        <v>180</v>
      </c>
      <c r="D1078" t="s">
        <v>92</v>
      </c>
      <c r="E1078" t="s">
        <v>62</v>
      </c>
      <c r="F1078" t="s">
        <v>95</v>
      </c>
      <c r="G1078" t="s">
        <v>94</v>
      </c>
      <c r="H1078">
        <v>200.01</v>
      </c>
      <c r="I1078">
        <v>500</v>
      </c>
      <c r="J1078">
        <f>Cálculo!$G$10</f>
        <v>6.2278000000000002</v>
      </c>
    </row>
    <row r="1079" spans="1:10">
      <c r="A1079" t="s">
        <v>89</v>
      </c>
      <c r="B1079" t="s">
        <v>90</v>
      </c>
      <c r="C1079" s="7" t="s">
        <v>180</v>
      </c>
      <c r="D1079" t="s">
        <v>92</v>
      </c>
      <c r="E1079" t="s">
        <v>62</v>
      </c>
      <c r="F1079" t="s">
        <v>95</v>
      </c>
      <c r="G1079" t="s">
        <v>94</v>
      </c>
      <c r="H1079">
        <v>500.01</v>
      </c>
      <c r="I1079">
        <v>2000</v>
      </c>
      <c r="J1079">
        <f>Cálculo!$G$11</f>
        <v>5.1668000000000003</v>
      </c>
    </row>
    <row r="1080" spans="1:10">
      <c r="A1080" t="s">
        <v>89</v>
      </c>
      <c r="B1080" t="s">
        <v>90</v>
      </c>
      <c r="C1080" s="7" t="s">
        <v>180</v>
      </c>
      <c r="D1080" t="s">
        <v>92</v>
      </c>
      <c r="E1080" t="s">
        <v>62</v>
      </c>
      <c r="F1080" t="s">
        <v>95</v>
      </c>
      <c r="G1080" t="s">
        <v>94</v>
      </c>
      <c r="H1080">
        <v>2000.01</v>
      </c>
      <c r="I1080">
        <v>20000</v>
      </c>
      <c r="J1080">
        <f>Cálculo!$G$12</f>
        <v>5.0536000000000003</v>
      </c>
    </row>
    <row r="1081" spans="1:10">
      <c r="A1081" t="s">
        <v>89</v>
      </c>
      <c r="B1081" t="s">
        <v>90</v>
      </c>
      <c r="C1081" s="7" t="s">
        <v>180</v>
      </c>
      <c r="D1081" t="s">
        <v>92</v>
      </c>
      <c r="E1081" t="s">
        <v>62</v>
      </c>
      <c r="F1081" t="s">
        <v>95</v>
      </c>
      <c r="G1081" t="s">
        <v>94</v>
      </c>
      <c r="H1081">
        <v>20000.009999999998</v>
      </c>
      <c r="I1081">
        <v>50000</v>
      </c>
      <c r="J1081">
        <f>Cálculo!$G$13</f>
        <v>4.9550999999999998</v>
      </c>
    </row>
    <row r="1082" spans="1:10">
      <c r="A1082" t="s">
        <v>89</v>
      </c>
      <c r="B1082" t="s">
        <v>90</v>
      </c>
      <c r="C1082" s="7" t="s">
        <v>180</v>
      </c>
      <c r="D1082" t="s">
        <v>92</v>
      </c>
      <c r="E1082" t="s">
        <v>62</v>
      </c>
      <c r="F1082" t="s">
        <v>95</v>
      </c>
      <c r="G1082" t="s">
        <v>94</v>
      </c>
      <c r="H1082">
        <v>50000.01</v>
      </c>
      <c r="J1082">
        <f>Cálculo!$G$14</f>
        <v>4.8567</v>
      </c>
    </row>
    <row r="1083" spans="1:10">
      <c r="A1083" t="s">
        <v>89</v>
      </c>
      <c r="B1083" t="s">
        <v>90</v>
      </c>
      <c r="C1083" s="7" t="s">
        <v>180</v>
      </c>
      <c r="D1083" t="s">
        <v>92</v>
      </c>
      <c r="E1083" t="s">
        <v>62</v>
      </c>
      <c r="F1083" t="s">
        <v>96</v>
      </c>
      <c r="G1083" t="s">
        <v>94</v>
      </c>
      <c r="H1083">
        <v>0</v>
      </c>
      <c r="I1083">
        <v>200</v>
      </c>
      <c r="J1083">
        <f>Cálculo!$G$17</f>
        <v>5.1243999999999996</v>
      </c>
    </row>
    <row r="1084" spans="1:10">
      <c r="A1084" t="s">
        <v>89</v>
      </c>
      <c r="B1084" t="s">
        <v>90</v>
      </c>
      <c r="C1084" s="7" t="s">
        <v>180</v>
      </c>
      <c r="D1084" t="s">
        <v>92</v>
      </c>
      <c r="E1084" t="s">
        <v>62</v>
      </c>
      <c r="F1084" t="s">
        <v>96</v>
      </c>
      <c r="G1084" t="s">
        <v>94</v>
      </c>
      <c r="H1084">
        <v>200.01</v>
      </c>
      <c r="I1084">
        <v>2000</v>
      </c>
      <c r="J1084">
        <f>Cálculo!$G$18</f>
        <v>2.9883999999999999</v>
      </c>
    </row>
    <row r="1085" spans="1:10">
      <c r="A1085" t="s">
        <v>89</v>
      </c>
      <c r="B1085" t="s">
        <v>90</v>
      </c>
      <c r="C1085" s="7" t="s">
        <v>180</v>
      </c>
      <c r="D1085" t="s">
        <v>92</v>
      </c>
      <c r="E1085" t="s">
        <v>62</v>
      </c>
      <c r="F1085" t="s">
        <v>96</v>
      </c>
      <c r="G1085" t="s">
        <v>94</v>
      </c>
      <c r="H1085">
        <v>2000.01</v>
      </c>
      <c r="I1085">
        <v>10000</v>
      </c>
      <c r="J1085">
        <f>Cálculo!$G$19</f>
        <v>4.9067999999999996</v>
      </c>
    </row>
    <row r="1086" spans="1:10">
      <c r="A1086" t="s">
        <v>89</v>
      </c>
      <c r="B1086" t="s">
        <v>90</v>
      </c>
      <c r="C1086" s="7" t="s">
        <v>180</v>
      </c>
      <c r="D1086" t="s">
        <v>92</v>
      </c>
      <c r="E1086" t="s">
        <v>62</v>
      </c>
      <c r="F1086" t="s">
        <v>96</v>
      </c>
      <c r="G1086" t="s">
        <v>94</v>
      </c>
      <c r="H1086">
        <v>10000.01</v>
      </c>
      <c r="I1086">
        <v>50000</v>
      </c>
      <c r="J1086">
        <f>Cálculo!$G$20</f>
        <v>4.3433999999999999</v>
      </c>
    </row>
    <row r="1087" spans="1:10">
      <c r="A1087" t="s">
        <v>89</v>
      </c>
      <c r="B1087" t="s">
        <v>90</v>
      </c>
      <c r="C1087" s="7" t="s">
        <v>180</v>
      </c>
      <c r="D1087" t="s">
        <v>92</v>
      </c>
      <c r="E1087" t="s">
        <v>62</v>
      </c>
      <c r="F1087" t="s">
        <v>96</v>
      </c>
      <c r="G1087" t="s">
        <v>94</v>
      </c>
      <c r="H1087">
        <v>50000.01</v>
      </c>
      <c r="I1087">
        <v>100000</v>
      </c>
      <c r="J1087">
        <f>Cálculo!$G$21</f>
        <v>4.1002000000000001</v>
      </c>
    </row>
    <row r="1088" spans="1:10">
      <c r="A1088" t="s">
        <v>89</v>
      </c>
      <c r="B1088" t="s">
        <v>90</v>
      </c>
      <c r="C1088" s="7" t="s">
        <v>180</v>
      </c>
      <c r="D1088" t="s">
        <v>92</v>
      </c>
      <c r="E1088" t="s">
        <v>62</v>
      </c>
      <c r="F1088" t="s">
        <v>96</v>
      </c>
      <c r="G1088" t="s">
        <v>94</v>
      </c>
      <c r="H1088">
        <v>100000.01</v>
      </c>
      <c r="I1088">
        <v>300000</v>
      </c>
      <c r="J1088">
        <f>Cálculo!$G$22</f>
        <v>3.8393999999999999</v>
      </c>
    </row>
    <row r="1089" spans="1:10">
      <c r="A1089" t="s">
        <v>89</v>
      </c>
      <c r="B1089" t="s">
        <v>90</v>
      </c>
      <c r="C1089" s="7" t="s">
        <v>180</v>
      </c>
      <c r="D1089" t="s">
        <v>92</v>
      </c>
      <c r="E1089" t="s">
        <v>62</v>
      </c>
      <c r="F1089" t="s">
        <v>96</v>
      </c>
      <c r="G1089" t="s">
        <v>94</v>
      </c>
      <c r="H1089">
        <v>300000.01</v>
      </c>
      <c r="I1089">
        <v>600000</v>
      </c>
      <c r="J1089">
        <f>Cálculo!$G$23</f>
        <v>3.5312000000000001</v>
      </c>
    </row>
    <row r="1090" spans="1:10">
      <c r="A1090" t="s">
        <v>89</v>
      </c>
      <c r="B1090" t="s">
        <v>90</v>
      </c>
      <c r="C1090" s="7" t="s">
        <v>180</v>
      </c>
      <c r="D1090" t="s">
        <v>92</v>
      </c>
      <c r="E1090" t="s">
        <v>62</v>
      </c>
      <c r="F1090" t="s">
        <v>96</v>
      </c>
      <c r="G1090" t="s">
        <v>94</v>
      </c>
      <c r="H1090">
        <v>600000.01</v>
      </c>
      <c r="I1090">
        <v>1500000</v>
      </c>
      <c r="J1090">
        <f>Cálculo!$G$24</f>
        <v>3.5226999999999999</v>
      </c>
    </row>
    <row r="1091" spans="1:10">
      <c r="A1091" t="s">
        <v>89</v>
      </c>
      <c r="B1091" t="s">
        <v>90</v>
      </c>
      <c r="C1091" s="7" t="s">
        <v>180</v>
      </c>
      <c r="D1091" t="s">
        <v>92</v>
      </c>
      <c r="E1091" t="s">
        <v>62</v>
      </c>
      <c r="F1091" t="s">
        <v>96</v>
      </c>
      <c r="G1091" t="s">
        <v>94</v>
      </c>
      <c r="H1091">
        <v>1500000.01</v>
      </c>
      <c r="I1091">
        <v>3000000</v>
      </c>
      <c r="J1091">
        <f>Cálculo!$G$25</f>
        <v>3.4998999999999998</v>
      </c>
    </row>
    <row r="1092" spans="1:10">
      <c r="A1092" t="s">
        <v>89</v>
      </c>
      <c r="B1092" t="s">
        <v>90</v>
      </c>
      <c r="C1092" s="7" t="s">
        <v>180</v>
      </c>
      <c r="D1092" t="s">
        <v>92</v>
      </c>
      <c r="E1092" t="s">
        <v>62</v>
      </c>
      <c r="F1092" t="s">
        <v>96</v>
      </c>
      <c r="G1092" t="s">
        <v>94</v>
      </c>
      <c r="H1092">
        <v>3000000.01</v>
      </c>
      <c r="J1092">
        <f>Cálculo!$G$26</f>
        <v>3.4243000000000001</v>
      </c>
    </row>
    <row r="1093" spans="1:10">
      <c r="A1093" t="s">
        <v>89</v>
      </c>
      <c r="B1093" t="s">
        <v>90</v>
      </c>
      <c r="C1093" s="7" t="s">
        <v>180</v>
      </c>
      <c r="D1093" t="s">
        <v>92</v>
      </c>
      <c r="E1093" t="s">
        <v>62</v>
      </c>
      <c r="F1093" t="s">
        <v>97</v>
      </c>
      <c r="G1093" t="s">
        <v>98</v>
      </c>
      <c r="J1093">
        <f>Cálculo!$G$29</f>
        <v>3.4365999999999999</v>
      </c>
    </row>
    <row r="1094" spans="1:10">
      <c r="A1094" t="s">
        <v>89</v>
      </c>
      <c r="B1094" t="s">
        <v>90</v>
      </c>
      <c r="C1094" s="7" t="s">
        <v>181</v>
      </c>
      <c r="D1094" t="s">
        <v>92</v>
      </c>
      <c r="E1094" t="s">
        <v>62</v>
      </c>
      <c r="F1094" t="s">
        <v>93</v>
      </c>
      <c r="G1094" t="s">
        <v>94</v>
      </c>
      <c r="H1094">
        <v>0</v>
      </c>
      <c r="I1094">
        <v>7</v>
      </c>
      <c r="J1094">
        <f>Cálculo!$G$3</f>
        <v>7.2915999999999999</v>
      </c>
    </row>
    <row r="1095" spans="1:10">
      <c r="A1095" t="s">
        <v>89</v>
      </c>
      <c r="B1095" t="s">
        <v>90</v>
      </c>
      <c r="C1095" s="7" t="s">
        <v>181</v>
      </c>
      <c r="D1095" t="s">
        <v>92</v>
      </c>
      <c r="E1095" t="s">
        <v>62</v>
      </c>
      <c r="F1095" t="s">
        <v>93</v>
      </c>
      <c r="G1095" t="s">
        <v>94</v>
      </c>
      <c r="H1095">
        <v>7.01</v>
      </c>
      <c r="I1095">
        <v>23</v>
      </c>
      <c r="J1095">
        <f>Cálculo!$G$4</f>
        <v>9.15</v>
      </c>
    </row>
    <row r="1096" spans="1:10">
      <c r="A1096" t="s">
        <v>89</v>
      </c>
      <c r="B1096" t="s">
        <v>90</v>
      </c>
      <c r="C1096" s="7" t="s">
        <v>181</v>
      </c>
      <c r="D1096" t="s">
        <v>92</v>
      </c>
      <c r="E1096" t="s">
        <v>62</v>
      </c>
      <c r="F1096" t="s">
        <v>93</v>
      </c>
      <c r="G1096" t="s">
        <v>94</v>
      </c>
      <c r="H1096">
        <v>23.01</v>
      </c>
      <c r="I1096">
        <v>83</v>
      </c>
      <c r="J1096">
        <f>Cálculo!$G$5</f>
        <v>10.852499999999999</v>
      </c>
    </row>
    <row r="1097" spans="1:10">
      <c r="A1097" t="s">
        <v>89</v>
      </c>
      <c r="B1097" t="s">
        <v>90</v>
      </c>
      <c r="C1097" s="7" t="s">
        <v>181</v>
      </c>
      <c r="D1097" t="s">
        <v>92</v>
      </c>
      <c r="E1097" t="s">
        <v>62</v>
      </c>
      <c r="F1097" t="s">
        <v>93</v>
      </c>
      <c r="G1097" t="s">
        <v>94</v>
      </c>
      <c r="H1097">
        <v>83.01</v>
      </c>
      <c r="J1097">
        <f>Cálculo!$G$6</f>
        <v>12.052199999999999</v>
      </c>
    </row>
    <row r="1098" spans="1:10">
      <c r="A1098" t="s">
        <v>89</v>
      </c>
      <c r="B1098" t="s">
        <v>90</v>
      </c>
      <c r="C1098" s="7" t="s">
        <v>181</v>
      </c>
      <c r="D1098" t="s">
        <v>92</v>
      </c>
      <c r="E1098" t="s">
        <v>62</v>
      </c>
      <c r="F1098" t="s">
        <v>95</v>
      </c>
      <c r="G1098" t="s">
        <v>94</v>
      </c>
      <c r="H1098">
        <v>0</v>
      </c>
      <c r="I1098">
        <v>200</v>
      </c>
      <c r="J1098">
        <f>Cálculo!$G$9</f>
        <v>6.2965999999999998</v>
      </c>
    </row>
    <row r="1099" spans="1:10">
      <c r="A1099" t="s">
        <v>89</v>
      </c>
      <c r="B1099" t="s">
        <v>90</v>
      </c>
      <c r="C1099" s="7" t="s">
        <v>181</v>
      </c>
      <c r="D1099" t="s">
        <v>92</v>
      </c>
      <c r="E1099" t="s">
        <v>62</v>
      </c>
      <c r="F1099" t="s">
        <v>95</v>
      </c>
      <c r="G1099" t="s">
        <v>94</v>
      </c>
      <c r="H1099">
        <v>200.01</v>
      </c>
      <c r="I1099">
        <v>500</v>
      </c>
      <c r="J1099">
        <f>Cálculo!$G$10</f>
        <v>6.2278000000000002</v>
      </c>
    </row>
    <row r="1100" spans="1:10">
      <c r="A1100" t="s">
        <v>89</v>
      </c>
      <c r="B1100" t="s">
        <v>90</v>
      </c>
      <c r="C1100" s="7" t="s">
        <v>181</v>
      </c>
      <c r="D1100" t="s">
        <v>92</v>
      </c>
      <c r="E1100" t="s">
        <v>62</v>
      </c>
      <c r="F1100" t="s">
        <v>95</v>
      </c>
      <c r="G1100" t="s">
        <v>94</v>
      </c>
      <c r="H1100">
        <v>500.01</v>
      </c>
      <c r="I1100">
        <v>2000</v>
      </c>
      <c r="J1100">
        <f>Cálculo!$G$11</f>
        <v>5.1668000000000003</v>
      </c>
    </row>
    <row r="1101" spans="1:10">
      <c r="A1101" t="s">
        <v>89</v>
      </c>
      <c r="B1101" t="s">
        <v>90</v>
      </c>
      <c r="C1101" s="7" t="s">
        <v>181</v>
      </c>
      <c r="D1101" t="s">
        <v>92</v>
      </c>
      <c r="E1101" t="s">
        <v>62</v>
      </c>
      <c r="F1101" t="s">
        <v>95</v>
      </c>
      <c r="G1101" t="s">
        <v>94</v>
      </c>
      <c r="H1101">
        <v>2000.01</v>
      </c>
      <c r="I1101">
        <v>20000</v>
      </c>
      <c r="J1101">
        <f>Cálculo!$G$12</f>
        <v>5.0536000000000003</v>
      </c>
    </row>
    <row r="1102" spans="1:10">
      <c r="A1102" t="s">
        <v>89</v>
      </c>
      <c r="B1102" t="s">
        <v>90</v>
      </c>
      <c r="C1102" s="7" t="s">
        <v>181</v>
      </c>
      <c r="D1102" t="s">
        <v>92</v>
      </c>
      <c r="E1102" t="s">
        <v>62</v>
      </c>
      <c r="F1102" t="s">
        <v>95</v>
      </c>
      <c r="G1102" t="s">
        <v>94</v>
      </c>
      <c r="H1102">
        <v>20000.009999999998</v>
      </c>
      <c r="I1102">
        <v>50000</v>
      </c>
      <c r="J1102">
        <f>Cálculo!$G$13</f>
        <v>4.9550999999999998</v>
      </c>
    </row>
    <row r="1103" spans="1:10">
      <c r="A1103" t="s">
        <v>89</v>
      </c>
      <c r="B1103" t="s">
        <v>90</v>
      </c>
      <c r="C1103" s="7" t="s">
        <v>181</v>
      </c>
      <c r="D1103" t="s">
        <v>92</v>
      </c>
      <c r="E1103" t="s">
        <v>62</v>
      </c>
      <c r="F1103" t="s">
        <v>95</v>
      </c>
      <c r="G1103" t="s">
        <v>94</v>
      </c>
      <c r="H1103">
        <v>50000.01</v>
      </c>
      <c r="J1103">
        <f>Cálculo!$G$14</f>
        <v>4.8567</v>
      </c>
    </row>
    <row r="1104" spans="1:10">
      <c r="A1104" t="s">
        <v>89</v>
      </c>
      <c r="B1104" t="s">
        <v>90</v>
      </c>
      <c r="C1104" s="7" t="s">
        <v>181</v>
      </c>
      <c r="D1104" t="s">
        <v>92</v>
      </c>
      <c r="E1104" t="s">
        <v>62</v>
      </c>
      <c r="F1104" t="s">
        <v>96</v>
      </c>
      <c r="G1104" t="s">
        <v>94</v>
      </c>
      <c r="H1104">
        <v>0</v>
      </c>
      <c r="I1104">
        <v>200</v>
      </c>
      <c r="J1104">
        <f>Cálculo!$G$17</f>
        <v>5.1243999999999996</v>
      </c>
    </row>
    <row r="1105" spans="1:10">
      <c r="A1105" t="s">
        <v>89</v>
      </c>
      <c r="B1105" t="s">
        <v>90</v>
      </c>
      <c r="C1105" s="7" t="s">
        <v>181</v>
      </c>
      <c r="D1105" t="s">
        <v>92</v>
      </c>
      <c r="E1105" t="s">
        <v>62</v>
      </c>
      <c r="F1105" t="s">
        <v>96</v>
      </c>
      <c r="G1105" t="s">
        <v>94</v>
      </c>
      <c r="H1105">
        <v>200.01</v>
      </c>
      <c r="I1105">
        <v>2000</v>
      </c>
      <c r="J1105">
        <f>Cálculo!$G$18</f>
        <v>2.9883999999999999</v>
      </c>
    </row>
    <row r="1106" spans="1:10">
      <c r="A1106" t="s">
        <v>89</v>
      </c>
      <c r="B1106" t="s">
        <v>90</v>
      </c>
      <c r="C1106" s="7" t="s">
        <v>181</v>
      </c>
      <c r="D1106" t="s">
        <v>92</v>
      </c>
      <c r="E1106" t="s">
        <v>62</v>
      </c>
      <c r="F1106" t="s">
        <v>96</v>
      </c>
      <c r="G1106" t="s">
        <v>94</v>
      </c>
      <c r="H1106">
        <v>2000.01</v>
      </c>
      <c r="I1106">
        <v>10000</v>
      </c>
      <c r="J1106">
        <f>Cálculo!$G$19</f>
        <v>4.9067999999999996</v>
      </c>
    </row>
    <row r="1107" spans="1:10">
      <c r="A1107" t="s">
        <v>89</v>
      </c>
      <c r="B1107" t="s">
        <v>90</v>
      </c>
      <c r="C1107" s="7" t="s">
        <v>181</v>
      </c>
      <c r="D1107" t="s">
        <v>92</v>
      </c>
      <c r="E1107" t="s">
        <v>62</v>
      </c>
      <c r="F1107" t="s">
        <v>96</v>
      </c>
      <c r="G1107" t="s">
        <v>94</v>
      </c>
      <c r="H1107">
        <v>10000.01</v>
      </c>
      <c r="I1107">
        <v>50000</v>
      </c>
      <c r="J1107">
        <f>Cálculo!$G$20</f>
        <v>4.3433999999999999</v>
      </c>
    </row>
    <row r="1108" spans="1:10">
      <c r="A1108" t="s">
        <v>89</v>
      </c>
      <c r="B1108" t="s">
        <v>90</v>
      </c>
      <c r="C1108" s="7" t="s">
        <v>181</v>
      </c>
      <c r="D1108" t="s">
        <v>92</v>
      </c>
      <c r="E1108" t="s">
        <v>62</v>
      </c>
      <c r="F1108" t="s">
        <v>96</v>
      </c>
      <c r="G1108" t="s">
        <v>94</v>
      </c>
      <c r="H1108">
        <v>50000.01</v>
      </c>
      <c r="I1108">
        <v>100000</v>
      </c>
      <c r="J1108">
        <f>Cálculo!$G$21</f>
        <v>4.1002000000000001</v>
      </c>
    </row>
    <row r="1109" spans="1:10">
      <c r="A1109" t="s">
        <v>89</v>
      </c>
      <c r="B1109" t="s">
        <v>90</v>
      </c>
      <c r="C1109" s="7" t="s">
        <v>181</v>
      </c>
      <c r="D1109" t="s">
        <v>92</v>
      </c>
      <c r="E1109" t="s">
        <v>62</v>
      </c>
      <c r="F1109" t="s">
        <v>96</v>
      </c>
      <c r="G1109" t="s">
        <v>94</v>
      </c>
      <c r="H1109">
        <v>100000.01</v>
      </c>
      <c r="I1109">
        <v>300000</v>
      </c>
      <c r="J1109">
        <f>Cálculo!$G$22</f>
        <v>3.8393999999999999</v>
      </c>
    </row>
    <row r="1110" spans="1:10">
      <c r="A1110" t="s">
        <v>89</v>
      </c>
      <c r="B1110" t="s">
        <v>90</v>
      </c>
      <c r="C1110" s="7" t="s">
        <v>181</v>
      </c>
      <c r="D1110" t="s">
        <v>92</v>
      </c>
      <c r="E1110" t="s">
        <v>62</v>
      </c>
      <c r="F1110" t="s">
        <v>96</v>
      </c>
      <c r="G1110" t="s">
        <v>94</v>
      </c>
      <c r="H1110">
        <v>300000.01</v>
      </c>
      <c r="I1110">
        <v>600000</v>
      </c>
      <c r="J1110">
        <f>Cálculo!$G$23</f>
        <v>3.5312000000000001</v>
      </c>
    </row>
    <row r="1111" spans="1:10">
      <c r="A1111" t="s">
        <v>89</v>
      </c>
      <c r="B1111" t="s">
        <v>90</v>
      </c>
      <c r="C1111" s="7" t="s">
        <v>181</v>
      </c>
      <c r="D1111" t="s">
        <v>92</v>
      </c>
      <c r="E1111" t="s">
        <v>62</v>
      </c>
      <c r="F1111" t="s">
        <v>96</v>
      </c>
      <c r="G1111" t="s">
        <v>94</v>
      </c>
      <c r="H1111">
        <v>600000.01</v>
      </c>
      <c r="I1111">
        <v>1500000</v>
      </c>
      <c r="J1111">
        <f>Cálculo!$G$24</f>
        <v>3.5226999999999999</v>
      </c>
    </row>
    <row r="1112" spans="1:10">
      <c r="A1112" t="s">
        <v>89</v>
      </c>
      <c r="B1112" t="s">
        <v>90</v>
      </c>
      <c r="C1112" s="7" t="s">
        <v>181</v>
      </c>
      <c r="D1112" t="s">
        <v>92</v>
      </c>
      <c r="E1112" t="s">
        <v>62</v>
      </c>
      <c r="F1112" t="s">
        <v>96</v>
      </c>
      <c r="G1112" t="s">
        <v>94</v>
      </c>
      <c r="H1112">
        <v>1500000.01</v>
      </c>
      <c r="I1112">
        <v>3000000</v>
      </c>
      <c r="J1112">
        <f>Cálculo!$G$25</f>
        <v>3.4998999999999998</v>
      </c>
    </row>
    <row r="1113" spans="1:10">
      <c r="A1113" t="s">
        <v>89</v>
      </c>
      <c r="B1113" t="s">
        <v>90</v>
      </c>
      <c r="C1113" s="7" t="s">
        <v>181</v>
      </c>
      <c r="D1113" t="s">
        <v>92</v>
      </c>
      <c r="E1113" t="s">
        <v>62</v>
      </c>
      <c r="F1113" t="s">
        <v>96</v>
      </c>
      <c r="G1113" t="s">
        <v>94</v>
      </c>
      <c r="H1113">
        <v>3000000.01</v>
      </c>
      <c r="J1113">
        <f>Cálculo!$G$26</f>
        <v>3.4243000000000001</v>
      </c>
    </row>
    <row r="1114" spans="1:10">
      <c r="A1114" t="s">
        <v>89</v>
      </c>
      <c r="B1114" t="s">
        <v>90</v>
      </c>
      <c r="C1114" s="7" t="s">
        <v>181</v>
      </c>
      <c r="D1114" t="s">
        <v>92</v>
      </c>
      <c r="E1114" t="s">
        <v>62</v>
      </c>
      <c r="F1114" t="s">
        <v>97</v>
      </c>
      <c r="G1114" t="s">
        <v>98</v>
      </c>
      <c r="J1114">
        <f>Cálculo!$G$29</f>
        <v>3.4365999999999999</v>
      </c>
    </row>
    <row r="1115" spans="1:10">
      <c r="A1115" t="s">
        <v>89</v>
      </c>
      <c r="B1115" t="s">
        <v>90</v>
      </c>
      <c r="C1115" s="7" t="s">
        <v>182</v>
      </c>
      <c r="D1115" t="s">
        <v>92</v>
      </c>
      <c r="E1115" t="s">
        <v>62</v>
      </c>
      <c r="F1115" t="s">
        <v>93</v>
      </c>
      <c r="G1115" t="s">
        <v>94</v>
      </c>
      <c r="H1115">
        <v>0</v>
      </c>
      <c r="I1115">
        <v>7</v>
      </c>
      <c r="J1115">
        <f>Cálculo!$G$3</f>
        <v>7.2915999999999999</v>
      </c>
    </row>
    <row r="1116" spans="1:10">
      <c r="A1116" t="s">
        <v>89</v>
      </c>
      <c r="B1116" t="s">
        <v>90</v>
      </c>
      <c r="C1116" s="7" t="s">
        <v>182</v>
      </c>
      <c r="D1116" t="s">
        <v>92</v>
      </c>
      <c r="E1116" t="s">
        <v>62</v>
      </c>
      <c r="F1116" t="s">
        <v>93</v>
      </c>
      <c r="G1116" t="s">
        <v>94</v>
      </c>
      <c r="H1116">
        <v>7.01</v>
      </c>
      <c r="I1116">
        <v>23</v>
      </c>
      <c r="J1116">
        <f>Cálculo!$G$4</f>
        <v>9.15</v>
      </c>
    </row>
    <row r="1117" spans="1:10">
      <c r="A1117" t="s">
        <v>89</v>
      </c>
      <c r="B1117" t="s">
        <v>90</v>
      </c>
      <c r="C1117" s="7" t="s">
        <v>182</v>
      </c>
      <c r="D1117" t="s">
        <v>92</v>
      </c>
      <c r="E1117" t="s">
        <v>62</v>
      </c>
      <c r="F1117" t="s">
        <v>93</v>
      </c>
      <c r="G1117" t="s">
        <v>94</v>
      </c>
      <c r="H1117">
        <v>23.01</v>
      </c>
      <c r="I1117">
        <v>83</v>
      </c>
      <c r="J1117">
        <f>Cálculo!$G$5</f>
        <v>10.852499999999999</v>
      </c>
    </row>
    <row r="1118" spans="1:10">
      <c r="A1118" t="s">
        <v>89</v>
      </c>
      <c r="B1118" t="s">
        <v>90</v>
      </c>
      <c r="C1118" s="7" t="s">
        <v>182</v>
      </c>
      <c r="D1118" t="s">
        <v>92</v>
      </c>
      <c r="E1118" t="s">
        <v>62</v>
      </c>
      <c r="F1118" t="s">
        <v>93</v>
      </c>
      <c r="G1118" t="s">
        <v>94</v>
      </c>
      <c r="H1118">
        <v>83.01</v>
      </c>
      <c r="J1118">
        <f>Cálculo!$G$6</f>
        <v>12.052199999999999</v>
      </c>
    </row>
    <row r="1119" spans="1:10">
      <c r="A1119" t="s">
        <v>89</v>
      </c>
      <c r="B1119" t="s">
        <v>90</v>
      </c>
      <c r="C1119" s="7" t="s">
        <v>182</v>
      </c>
      <c r="D1119" t="s">
        <v>92</v>
      </c>
      <c r="E1119" t="s">
        <v>62</v>
      </c>
      <c r="F1119" t="s">
        <v>95</v>
      </c>
      <c r="G1119" t="s">
        <v>94</v>
      </c>
      <c r="H1119">
        <v>0</v>
      </c>
      <c r="I1119">
        <v>200</v>
      </c>
      <c r="J1119">
        <f>Cálculo!$G$9</f>
        <v>6.2965999999999998</v>
      </c>
    </row>
    <row r="1120" spans="1:10">
      <c r="A1120" t="s">
        <v>89</v>
      </c>
      <c r="B1120" t="s">
        <v>90</v>
      </c>
      <c r="C1120" s="7" t="s">
        <v>182</v>
      </c>
      <c r="D1120" t="s">
        <v>92</v>
      </c>
      <c r="E1120" t="s">
        <v>62</v>
      </c>
      <c r="F1120" t="s">
        <v>95</v>
      </c>
      <c r="G1120" t="s">
        <v>94</v>
      </c>
      <c r="H1120">
        <v>200.01</v>
      </c>
      <c r="I1120">
        <v>500</v>
      </c>
      <c r="J1120">
        <f>Cálculo!$G$10</f>
        <v>6.2278000000000002</v>
      </c>
    </row>
    <row r="1121" spans="1:10">
      <c r="A1121" t="s">
        <v>89</v>
      </c>
      <c r="B1121" t="s">
        <v>90</v>
      </c>
      <c r="C1121" s="7" t="s">
        <v>182</v>
      </c>
      <c r="D1121" t="s">
        <v>92</v>
      </c>
      <c r="E1121" t="s">
        <v>62</v>
      </c>
      <c r="F1121" t="s">
        <v>95</v>
      </c>
      <c r="G1121" t="s">
        <v>94</v>
      </c>
      <c r="H1121">
        <v>500.01</v>
      </c>
      <c r="I1121">
        <v>2000</v>
      </c>
      <c r="J1121">
        <f>Cálculo!$G$11</f>
        <v>5.1668000000000003</v>
      </c>
    </row>
    <row r="1122" spans="1:10">
      <c r="A1122" t="s">
        <v>89</v>
      </c>
      <c r="B1122" t="s">
        <v>90</v>
      </c>
      <c r="C1122" s="7" t="s">
        <v>182</v>
      </c>
      <c r="D1122" t="s">
        <v>92</v>
      </c>
      <c r="E1122" t="s">
        <v>62</v>
      </c>
      <c r="F1122" t="s">
        <v>95</v>
      </c>
      <c r="G1122" t="s">
        <v>94</v>
      </c>
      <c r="H1122">
        <v>2000.01</v>
      </c>
      <c r="I1122">
        <v>20000</v>
      </c>
      <c r="J1122">
        <f>Cálculo!$G$12</f>
        <v>5.0536000000000003</v>
      </c>
    </row>
    <row r="1123" spans="1:10">
      <c r="A1123" t="s">
        <v>89</v>
      </c>
      <c r="B1123" t="s">
        <v>90</v>
      </c>
      <c r="C1123" s="7" t="s">
        <v>182</v>
      </c>
      <c r="D1123" t="s">
        <v>92</v>
      </c>
      <c r="E1123" t="s">
        <v>62</v>
      </c>
      <c r="F1123" t="s">
        <v>95</v>
      </c>
      <c r="G1123" t="s">
        <v>94</v>
      </c>
      <c r="H1123">
        <v>20000.009999999998</v>
      </c>
      <c r="I1123">
        <v>50000</v>
      </c>
      <c r="J1123">
        <f>Cálculo!$G$13</f>
        <v>4.9550999999999998</v>
      </c>
    </row>
    <row r="1124" spans="1:10">
      <c r="A1124" t="s">
        <v>89</v>
      </c>
      <c r="B1124" t="s">
        <v>90</v>
      </c>
      <c r="C1124" s="7" t="s">
        <v>182</v>
      </c>
      <c r="D1124" t="s">
        <v>92</v>
      </c>
      <c r="E1124" t="s">
        <v>62</v>
      </c>
      <c r="F1124" t="s">
        <v>95</v>
      </c>
      <c r="G1124" t="s">
        <v>94</v>
      </c>
      <c r="H1124">
        <v>50000.01</v>
      </c>
      <c r="J1124">
        <f>Cálculo!$G$14</f>
        <v>4.8567</v>
      </c>
    </row>
    <row r="1125" spans="1:10">
      <c r="A1125" t="s">
        <v>89</v>
      </c>
      <c r="B1125" t="s">
        <v>90</v>
      </c>
      <c r="C1125" s="7" t="s">
        <v>182</v>
      </c>
      <c r="D1125" t="s">
        <v>92</v>
      </c>
      <c r="E1125" t="s">
        <v>62</v>
      </c>
      <c r="F1125" t="s">
        <v>96</v>
      </c>
      <c r="G1125" t="s">
        <v>94</v>
      </c>
      <c r="H1125">
        <v>0</v>
      </c>
      <c r="I1125">
        <v>200</v>
      </c>
      <c r="J1125">
        <f>Cálculo!$G$17</f>
        <v>5.1243999999999996</v>
      </c>
    </row>
    <row r="1126" spans="1:10">
      <c r="A1126" t="s">
        <v>89</v>
      </c>
      <c r="B1126" t="s">
        <v>90</v>
      </c>
      <c r="C1126" s="7" t="s">
        <v>182</v>
      </c>
      <c r="D1126" t="s">
        <v>92</v>
      </c>
      <c r="E1126" t="s">
        <v>62</v>
      </c>
      <c r="F1126" t="s">
        <v>96</v>
      </c>
      <c r="G1126" t="s">
        <v>94</v>
      </c>
      <c r="H1126">
        <v>200.01</v>
      </c>
      <c r="I1126">
        <v>2000</v>
      </c>
      <c r="J1126">
        <f>Cálculo!$G$18</f>
        <v>2.9883999999999999</v>
      </c>
    </row>
    <row r="1127" spans="1:10">
      <c r="A1127" t="s">
        <v>89</v>
      </c>
      <c r="B1127" t="s">
        <v>90</v>
      </c>
      <c r="C1127" s="7" t="s">
        <v>182</v>
      </c>
      <c r="D1127" t="s">
        <v>92</v>
      </c>
      <c r="E1127" t="s">
        <v>62</v>
      </c>
      <c r="F1127" t="s">
        <v>96</v>
      </c>
      <c r="G1127" t="s">
        <v>94</v>
      </c>
      <c r="H1127">
        <v>2000.01</v>
      </c>
      <c r="I1127">
        <v>10000</v>
      </c>
      <c r="J1127">
        <f>Cálculo!$G$19</f>
        <v>4.9067999999999996</v>
      </c>
    </row>
    <row r="1128" spans="1:10">
      <c r="A1128" t="s">
        <v>89</v>
      </c>
      <c r="B1128" t="s">
        <v>90</v>
      </c>
      <c r="C1128" s="7" t="s">
        <v>182</v>
      </c>
      <c r="D1128" t="s">
        <v>92</v>
      </c>
      <c r="E1128" t="s">
        <v>62</v>
      </c>
      <c r="F1128" t="s">
        <v>96</v>
      </c>
      <c r="G1128" t="s">
        <v>94</v>
      </c>
      <c r="H1128">
        <v>10000.01</v>
      </c>
      <c r="I1128">
        <v>50000</v>
      </c>
      <c r="J1128">
        <f>Cálculo!$G$20</f>
        <v>4.3433999999999999</v>
      </c>
    </row>
    <row r="1129" spans="1:10">
      <c r="A1129" t="s">
        <v>89</v>
      </c>
      <c r="B1129" t="s">
        <v>90</v>
      </c>
      <c r="C1129" s="7" t="s">
        <v>182</v>
      </c>
      <c r="D1129" t="s">
        <v>92</v>
      </c>
      <c r="E1129" t="s">
        <v>62</v>
      </c>
      <c r="F1129" t="s">
        <v>96</v>
      </c>
      <c r="G1129" t="s">
        <v>94</v>
      </c>
      <c r="H1129">
        <v>50000.01</v>
      </c>
      <c r="I1129">
        <v>100000</v>
      </c>
      <c r="J1129">
        <f>Cálculo!$G$21</f>
        <v>4.1002000000000001</v>
      </c>
    </row>
    <row r="1130" spans="1:10">
      <c r="A1130" t="s">
        <v>89</v>
      </c>
      <c r="B1130" t="s">
        <v>90</v>
      </c>
      <c r="C1130" s="7" t="s">
        <v>182</v>
      </c>
      <c r="D1130" t="s">
        <v>92</v>
      </c>
      <c r="E1130" t="s">
        <v>62</v>
      </c>
      <c r="F1130" t="s">
        <v>96</v>
      </c>
      <c r="G1130" t="s">
        <v>94</v>
      </c>
      <c r="H1130">
        <v>100000.01</v>
      </c>
      <c r="I1130">
        <v>300000</v>
      </c>
      <c r="J1130">
        <f>Cálculo!$G$22</f>
        <v>3.8393999999999999</v>
      </c>
    </row>
    <row r="1131" spans="1:10">
      <c r="A1131" t="s">
        <v>89</v>
      </c>
      <c r="B1131" t="s">
        <v>90</v>
      </c>
      <c r="C1131" s="7" t="s">
        <v>182</v>
      </c>
      <c r="D1131" t="s">
        <v>92</v>
      </c>
      <c r="E1131" t="s">
        <v>62</v>
      </c>
      <c r="F1131" t="s">
        <v>96</v>
      </c>
      <c r="G1131" t="s">
        <v>94</v>
      </c>
      <c r="H1131">
        <v>300000.01</v>
      </c>
      <c r="I1131">
        <v>600000</v>
      </c>
      <c r="J1131">
        <f>Cálculo!$G$23</f>
        <v>3.5312000000000001</v>
      </c>
    </row>
    <row r="1132" spans="1:10">
      <c r="A1132" t="s">
        <v>89</v>
      </c>
      <c r="B1132" t="s">
        <v>90</v>
      </c>
      <c r="C1132" s="7" t="s">
        <v>182</v>
      </c>
      <c r="D1132" t="s">
        <v>92</v>
      </c>
      <c r="E1132" t="s">
        <v>62</v>
      </c>
      <c r="F1132" t="s">
        <v>96</v>
      </c>
      <c r="G1132" t="s">
        <v>94</v>
      </c>
      <c r="H1132">
        <v>600000.01</v>
      </c>
      <c r="I1132">
        <v>1500000</v>
      </c>
      <c r="J1132">
        <f>Cálculo!$G$24</f>
        <v>3.5226999999999999</v>
      </c>
    </row>
    <row r="1133" spans="1:10">
      <c r="A1133" t="s">
        <v>89</v>
      </c>
      <c r="B1133" t="s">
        <v>90</v>
      </c>
      <c r="C1133" s="7" t="s">
        <v>182</v>
      </c>
      <c r="D1133" t="s">
        <v>92</v>
      </c>
      <c r="E1133" t="s">
        <v>62</v>
      </c>
      <c r="F1133" t="s">
        <v>96</v>
      </c>
      <c r="G1133" t="s">
        <v>94</v>
      </c>
      <c r="H1133">
        <v>1500000.01</v>
      </c>
      <c r="I1133">
        <v>3000000</v>
      </c>
      <c r="J1133">
        <f>Cálculo!$G$25</f>
        <v>3.4998999999999998</v>
      </c>
    </row>
    <row r="1134" spans="1:10">
      <c r="A1134" t="s">
        <v>89</v>
      </c>
      <c r="B1134" t="s">
        <v>90</v>
      </c>
      <c r="C1134" s="7" t="s">
        <v>182</v>
      </c>
      <c r="D1134" t="s">
        <v>92</v>
      </c>
      <c r="E1134" t="s">
        <v>62</v>
      </c>
      <c r="F1134" t="s">
        <v>96</v>
      </c>
      <c r="G1134" t="s">
        <v>94</v>
      </c>
      <c r="H1134">
        <v>3000000.01</v>
      </c>
      <c r="J1134">
        <f>Cálculo!$G$26</f>
        <v>3.4243000000000001</v>
      </c>
    </row>
    <row r="1135" spans="1:10">
      <c r="A1135" t="s">
        <v>89</v>
      </c>
      <c r="B1135" t="s">
        <v>90</v>
      </c>
      <c r="C1135" s="7" t="s">
        <v>182</v>
      </c>
      <c r="D1135" t="s">
        <v>92</v>
      </c>
      <c r="E1135" t="s">
        <v>62</v>
      </c>
      <c r="F1135" t="s">
        <v>97</v>
      </c>
      <c r="G1135" t="s">
        <v>98</v>
      </c>
      <c r="J1135">
        <f>Cálculo!$G$29</f>
        <v>3.4365999999999999</v>
      </c>
    </row>
    <row r="1136" spans="1:10">
      <c r="A1136" t="s">
        <v>89</v>
      </c>
      <c r="B1136" t="s">
        <v>90</v>
      </c>
      <c r="C1136" s="7" t="s">
        <v>183</v>
      </c>
      <c r="D1136" t="s">
        <v>92</v>
      </c>
      <c r="E1136" t="s">
        <v>62</v>
      </c>
      <c r="F1136" t="s">
        <v>93</v>
      </c>
      <c r="G1136" t="s">
        <v>94</v>
      </c>
      <c r="H1136">
        <v>0</v>
      </c>
      <c r="I1136">
        <v>7</v>
      </c>
      <c r="J1136">
        <f>Cálculo!$G$3</f>
        <v>7.2915999999999999</v>
      </c>
    </row>
    <row r="1137" spans="1:10">
      <c r="A1137" t="s">
        <v>89</v>
      </c>
      <c r="B1137" t="s">
        <v>90</v>
      </c>
      <c r="C1137" s="7" t="s">
        <v>183</v>
      </c>
      <c r="D1137" t="s">
        <v>92</v>
      </c>
      <c r="E1137" t="s">
        <v>62</v>
      </c>
      <c r="F1137" t="s">
        <v>93</v>
      </c>
      <c r="G1137" t="s">
        <v>94</v>
      </c>
      <c r="H1137">
        <v>7.01</v>
      </c>
      <c r="I1137">
        <v>23</v>
      </c>
      <c r="J1137">
        <f>Cálculo!$G$4</f>
        <v>9.15</v>
      </c>
    </row>
    <row r="1138" spans="1:10">
      <c r="A1138" t="s">
        <v>89</v>
      </c>
      <c r="B1138" t="s">
        <v>90</v>
      </c>
      <c r="C1138" s="7" t="s">
        <v>183</v>
      </c>
      <c r="D1138" t="s">
        <v>92</v>
      </c>
      <c r="E1138" t="s">
        <v>62</v>
      </c>
      <c r="F1138" t="s">
        <v>93</v>
      </c>
      <c r="G1138" t="s">
        <v>94</v>
      </c>
      <c r="H1138">
        <v>23.01</v>
      </c>
      <c r="I1138">
        <v>83</v>
      </c>
      <c r="J1138">
        <f>Cálculo!$G$5</f>
        <v>10.852499999999999</v>
      </c>
    </row>
    <row r="1139" spans="1:10">
      <c r="A1139" t="s">
        <v>89</v>
      </c>
      <c r="B1139" t="s">
        <v>90</v>
      </c>
      <c r="C1139" s="7" t="s">
        <v>183</v>
      </c>
      <c r="D1139" t="s">
        <v>92</v>
      </c>
      <c r="E1139" t="s">
        <v>62</v>
      </c>
      <c r="F1139" t="s">
        <v>93</v>
      </c>
      <c r="G1139" t="s">
        <v>94</v>
      </c>
      <c r="H1139">
        <v>83.01</v>
      </c>
      <c r="J1139">
        <f>Cálculo!$G$6</f>
        <v>12.052199999999999</v>
      </c>
    </row>
    <row r="1140" spans="1:10">
      <c r="A1140" t="s">
        <v>89</v>
      </c>
      <c r="B1140" t="s">
        <v>90</v>
      </c>
      <c r="C1140" s="7" t="s">
        <v>183</v>
      </c>
      <c r="D1140" t="s">
        <v>92</v>
      </c>
      <c r="E1140" t="s">
        <v>62</v>
      </c>
      <c r="F1140" t="s">
        <v>95</v>
      </c>
      <c r="G1140" t="s">
        <v>94</v>
      </c>
      <c r="H1140">
        <v>0</v>
      </c>
      <c r="I1140">
        <v>200</v>
      </c>
      <c r="J1140">
        <f>Cálculo!$G$9</f>
        <v>6.2965999999999998</v>
      </c>
    </row>
    <row r="1141" spans="1:10">
      <c r="A1141" t="s">
        <v>89</v>
      </c>
      <c r="B1141" t="s">
        <v>90</v>
      </c>
      <c r="C1141" s="7" t="s">
        <v>183</v>
      </c>
      <c r="D1141" t="s">
        <v>92</v>
      </c>
      <c r="E1141" t="s">
        <v>62</v>
      </c>
      <c r="F1141" t="s">
        <v>95</v>
      </c>
      <c r="G1141" t="s">
        <v>94</v>
      </c>
      <c r="H1141">
        <v>200.01</v>
      </c>
      <c r="I1141">
        <v>500</v>
      </c>
      <c r="J1141">
        <f>Cálculo!$G$10</f>
        <v>6.2278000000000002</v>
      </c>
    </row>
    <row r="1142" spans="1:10">
      <c r="A1142" t="s">
        <v>89</v>
      </c>
      <c r="B1142" t="s">
        <v>90</v>
      </c>
      <c r="C1142" s="7" t="s">
        <v>183</v>
      </c>
      <c r="D1142" t="s">
        <v>92</v>
      </c>
      <c r="E1142" t="s">
        <v>62</v>
      </c>
      <c r="F1142" t="s">
        <v>95</v>
      </c>
      <c r="G1142" t="s">
        <v>94</v>
      </c>
      <c r="H1142">
        <v>500.01</v>
      </c>
      <c r="I1142">
        <v>2000</v>
      </c>
      <c r="J1142">
        <f>Cálculo!$G$11</f>
        <v>5.1668000000000003</v>
      </c>
    </row>
    <row r="1143" spans="1:10">
      <c r="A1143" t="s">
        <v>89</v>
      </c>
      <c r="B1143" t="s">
        <v>90</v>
      </c>
      <c r="C1143" s="7" t="s">
        <v>183</v>
      </c>
      <c r="D1143" t="s">
        <v>92</v>
      </c>
      <c r="E1143" t="s">
        <v>62</v>
      </c>
      <c r="F1143" t="s">
        <v>95</v>
      </c>
      <c r="G1143" t="s">
        <v>94</v>
      </c>
      <c r="H1143">
        <v>2000.01</v>
      </c>
      <c r="I1143">
        <v>20000</v>
      </c>
      <c r="J1143">
        <f>Cálculo!$G$12</f>
        <v>5.0536000000000003</v>
      </c>
    </row>
    <row r="1144" spans="1:10">
      <c r="A1144" t="s">
        <v>89</v>
      </c>
      <c r="B1144" t="s">
        <v>90</v>
      </c>
      <c r="C1144" s="7" t="s">
        <v>183</v>
      </c>
      <c r="D1144" t="s">
        <v>92</v>
      </c>
      <c r="E1144" t="s">
        <v>62</v>
      </c>
      <c r="F1144" t="s">
        <v>95</v>
      </c>
      <c r="G1144" t="s">
        <v>94</v>
      </c>
      <c r="H1144">
        <v>20000.009999999998</v>
      </c>
      <c r="I1144">
        <v>50000</v>
      </c>
      <c r="J1144">
        <f>Cálculo!$G$13</f>
        <v>4.9550999999999998</v>
      </c>
    </row>
    <row r="1145" spans="1:10">
      <c r="A1145" t="s">
        <v>89</v>
      </c>
      <c r="B1145" t="s">
        <v>90</v>
      </c>
      <c r="C1145" s="7" t="s">
        <v>183</v>
      </c>
      <c r="D1145" t="s">
        <v>92</v>
      </c>
      <c r="E1145" t="s">
        <v>62</v>
      </c>
      <c r="F1145" t="s">
        <v>95</v>
      </c>
      <c r="G1145" t="s">
        <v>94</v>
      </c>
      <c r="H1145">
        <v>50000.01</v>
      </c>
      <c r="J1145">
        <f>Cálculo!$G$14</f>
        <v>4.8567</v>
      </c>
    </row>
    <row r="1146" spans="1:10">
      <c r="A1146" t="s">
        <v>89</v>
      </c>
      <c r="B1146" t="s">
        <v>90</v>
      </c>
      <c r="C1146" s="7" t="s">
        <v>183</v>
      </c>
      <c r="D1146" t="s">
        <v>92</v>
      </c>
      <c r="E1146" t="s">
        <v>62</v>
      </c>
      <c r="F1146" t="s">
        <v>96</v>
      </c>
      <c r="G1146" t="s">
        <v>94</v>
      </c>
      <c r="H1146">
        <v>0</v>
      </c>
      <c r="I1146">
        <v>200</v>
      </c>
      <c r="J1146">
        <f>Cálculo!$G$17</f>
        <v>5.1243999999999996</v>
      </c>
    </row>
    <row r="1147" spans="1:10">
      <c r="A1147" t="s">
        <v>89</v>
      </c>
      <c r="B1147" t="s">
        <v>90</v>
      </c>
      <c r="C1147" s="7" t="s">
        <v>183</v>
      </c>
      <c r="D1147" t="s">
        <v>92</v>
      </c>
      <c r="E1147" t="s">
        <v>62</v>
      </c>
      <c r="F1147" t="s">
        <v>96</v>
      </c>
      <c r="G1147" t="s">
        <v>94</v>
      </c>
      <c r="H1147">
        <v>200.01</v>
      </c>
      <c r="I1147">
        <v>2000</v>
      </c>
      <c r="J1147">
        <f>Cálculo!$G$18</f>
        <v>2.9883999999999999</v>
      </c>
    </row>
    <row r="1148" spans="1:10">
      <c r="A1148" t="s">
        <v>89</v>
      </c>
      <c r="B1148" t="s">
        <v>90</v>
      </c>
      <c r="C1148" s="7" t="s">
        <v>183</v>
      </c>
      <c r="D1148" t="s">
        <v>92</v>
      </c>
      <c r="E1148" t="s">
        <v>62</v>
      </c>
      <c r="F1148" t="s">
        <v>96</v>
      </c>
      <c r="G1148" t="s">
        <v>94</v>
      </c>
      <c r="H1148">
        <v>2000.01</v>
      </c>
      <c r="I1148">
        <v>10000</v>
      </c>
      <c r="J1148">
        <f>Cálculo!$G$19</f>
        <v>4.9067999999999996</v>
      </c>
    </row>
    <row r="1149" spans="1:10">
      <c r="A1149" t="s">
        <v>89</v>
      </c>
      <c r="B1149" t="s">
        <v>90</v>
      </c>
      <c r="C1149" s="7" t="s">
        <v>183</v>
      </c>
      <c r="D1149" t="s">
        <v>92</v>
      </c>
      <c r="E1149" t="s">
        <v>62</v>
      </c>
      <c r="F1149" t="s">
        <v>96</v>
      </c>
      <c r="G1149" t="s">
        <v>94</v>
      </c>
      <c r="H1149">
        <v>10000.01</v>
      </c>
      <c r="I1149">
        <v>50000</v>
      </c>
      <c r="J1149">
        <f>Cálculo!$G$20</f>
        <v>4.3433999999999999</v>
      </c>
    </row>
    <row r="1150" spans="1:10">
      <c r="A1150" t="s">
        <v>89</v>
      </c>
      <c r="B1150" t="s">
        <v>90</v>
      </c>
      <c r="C1150" s="7" t="s">
        <v>183</v>
      </c>
      <c r="D1150" t="s">
        <v>92</v>
      </c>
      <c r="E1150" t="s">
        <v>62</v>
      </c>
      <c r="F1150" t="s">
        <v>96</v>
      </c>
      <c r="G1150" t="s">
        <v>94</v>
      </c>
      <c r="H1150">
        <v>50000.01</v>
      </c>
      <c r="I1150">
        <v>100000</v>
      </c>
      <c r="J1150">
        <f>Cálculo!$G$21</f>
        <v>4.1002000000000001</v>
      </c>
    </row>
    <row r="1151" spans="1:10">
      <c r="A1151" t="s">
        <v>89</v>
      </c>
      <c r="B1151" t="s">
        <v>90</v>
      </c>
      <c r="C1151" s="7" t="s">
        <v>183</v>
      </c>
      <c r="D1151" t="s">
        <v>92</v>
      </c>
      <c r="E1151" t="s">
        <v>62</v>
      </c>
      <c r="F1151" t="s">
        <v>96</v>
      </c>
      <c r="G1151" t="s">
        <v>94</v>
      </c>
      <c r="H1151">
        <v>100000.01</v>
      </c>
      <c r="I1151">
        <v>300000</v>
      </c>
      <c r="J1151">
        <f>Cálculo!$G$22</f>
        <v>3.8393999999999999</v>
      </c>
    </row>
    <row r="1152" spans="1:10">
      <c r="A1152" t="s">
        <v>89</v>
      </c>
      <c r="B1152" t="s">
        <v>90</v>
      </c>
      <c r="C1152" s="7" t="s">
        <v>183</v>
      </c>
      <c r="D1152" t="s">
        <v>92</v>
      </c>
      <c r="E1152" t="s">
        <v>62</v>
      </c>
      <c r="F1152" t="s">
        <v>96</v>
      </c>
      <c r="G1152" t="s">
        <v>94</v>
      </c>
      <c r="H1152">
        <v>300000.01</v>
      </c>
      <c r="I1152">
        <v>600000</v>
      </c>
      <c r="J1152">
        <f>Cálculo!$G$23</f>
        <v>3.5312000000000001</v>
      </c>
    </row>
    <row r="1153" spans="1:10">
      <c r="A1153" t="s">
        <v>89</v>
      </c>
      <c r="B1153" t="s">
        <v>90</v>
      </c>
      <c r="C1153" s="7" t="s">
        <v>183</v>
      </c>
      <c r="D1153" t="s">
        <v>92</v>
      </c>
      <c r="E1153" t="s">
        <v>62</v>
      </c>
      <c r="F1153" t="s">
        <v>96</v>
      </c>
      <c r="G1153" t="s">
        <v>94</v>
      </c>
      <c r="H1153">
        <v>600000.01</v>
      </c>
      <c r="I1153">
        <v>1500000</v>
      </c>
      <c r="J1153">
        <f>Cálculo!$G$24</f>
        <v>3.5226999999999999</v>
      </c>
    </row>
    <row r="1154" spans="1:10">
      <c r="A1154" t="s">
        <v>89</v>
      </c>
      <c r="B1154" t="s">
        <v>90</v>
      </c>
      <c r="C1154" s="7" t="s">
        <v>183</v>
      </c>
      <c r="D1154" t="s">
        <v>92</v>
      </c>
      <c r="E1154" t="s">
        <v>62</v>
      </c>
      <c r="F1154" t="s">
        <v>96</v>
      </c>
      <c r="G1154" t="s">
        <v>94</v>
      </c>
      <c r="H1154">
        <v>1500000.01</v>
      </c>
      <c r="I1154">
        <v>3000000</v>
      </c>
      <c r="J1154">
        <f>Cálculo!$G$25</f>
        <v>3.4998999999999998</v>
      </c>
    </row>
    <row r="1155" spans="1:10">
      <c r="A1155" t="s">
        <v>89</v>
      </c>
      <c r="B1155" t="s">
        <v>90</v>
      </c>
      <c r="C1155" s="7" t="s">
        <v>183</v>
      </c>
      <c r="D1155" t="s">
        <v>92</v>
      </c>
      <c r="E1155" t="s">
        <v>62</v>
      </c>
      <c r="F1155" t="s">
        <v>96</v>
      </c>
      <c r="G1155" t="s">
        <v>94</v>
      </c>
      <c r="H1155">
        <v>3000000.01</v>
      </c>
      <c r="J1155">
        <f>Cálculo!$G$26</f>
        <v>3.4243000000000001</v>
      </c>
    </row>
    <row r="1156" spans="1:10">
      <c r="A1156" t="s">
        <v>89</v>
      </c>
      <c r="B1156" t="s">
        <v>90</v>
      </c>
      <c r="C1156" s="7" t="s">
        <v>183</v>
      </c>
      <c r="D1156" t="s">
        <v>92</v>
      </c>
      <c r="E1156" t="s">
        <v>62</v>
      </c>
      <c r="F1156" t="s">
        <v>97</v>
      </c>
      <c r="G1156" t="s">
        <v>98</v>
      </c>
      <c r="J1156">
        <f>Cálculo!$G$29</f>
        <v>3.4365999999999999</v>
      </c>
    </row>
    <row r="1157" spans="1:10">
      <c r="A1157" t="s">
        <v>89</v>
      </c>
      <c r="B1157" t="s">
        <v>90</v>
      </c>
      <c r="C1157" s="7" t="s">
        <v>184</v>
      </c>
      <c r="D1157" t="s">
        <v>92</v>
      </c>
      <c r="E1157" t="s">
        <v>62</v>
      </c>
      <c r="F1157" t="s">
        <v>93</v>
      </c>
      <c r="G1157" t="s">
        <v>94</v>
      </c>
      <c r="H1157">
        <v>0</v>
      </c>
      <c r="I1157">
        <v>7</v>
      </c>
      <c r="J1157">
        <f>Cálculo!$G$3</f>
        <v>7.2915999999999999</v>
      </c>
    </row>
    <row r="1158" spans="1:10">
      <c r="A1158" t="s">
        <v>89</v>
      </c>
      <c r="B1158" t="s">
        <v>90</v>
      </c>
      <c r="C1158" s="7" t="s">
        <v>184</v>
      </c>
      <c r="D1158" t="s">
        <v>92</v>
      </c>
      <c r="E1158" t="s">
        <v>62</v>
      </c>
      <c r="F1158" t="s">
        <v>93</v>
      </c>
      <c r="G1158" t="s">
        <v>94</v>
      </c>
      <c r="H1158">
        <v>7.01</v>
      </c>
      <c r="I1158">
        <v>23</v>
      </c>
      <c r="J1158">
        <f>Cálculo!$G$4</f>
        <v>9.15</v>
      </c>
    </row>
    <row r="1159" spans="1:10">
      <c r="A1159" t="s">
        <v>89</v>
      </c>
      <c r="B1159" t="s">
        <v>90</v>
      </c>
      <c r="C1159" s="7" t="s">
        <v>184</v>
      </c>
      <c r="D1159" t="s">
        <v>92</v>
      </c>
      <c r="E1159" t="s">
        <v>62</v>
      </c>
      <c r="F1159" t="s">
        <v>93</v>
      </c>
      <c r="G1159" t="s">
        <v>94</v>
      </c>
      <c r="H1159">
        <v>23.01</v>
      </c>
      <c r="I1159">
        <v>83</v>
      </c>
      <c r="J1159">
        <f>Cálculo!$G$5</f>
        <v>10.852499999999999</v>
      </c>
    </row>
    <row r="1160" spans="1:10">
      <c r="A1160" t="s">
        <v>89</v>
      </c>
      <c r="B1160" t="s">
        <v>90</v>
      </c>
      <c r="C1160" s="7" t="s">
        <v>184</v>
      </c>
      <c r="D1160" t="s">
        <v>92</v>
      </c>
      <c r="E1160" t="s">
        <v>62</v>
      </c>
      <c r="F1160" t="s">
        <v>93</v>
      </c>
      <c r="G1160" t="s">
        <v>94</v>
      </c>
      <c r="H1160">
        <v>83.01</v>
      </c>
      <c r="J1160">
        <f>Cálculo!$G$6</f>
        <v>12.052199999999999</v>
      </c>
    </row>
    <row r="1161" spans="1:10">
      <c r="A1161" t="s">
        <v>89</v>
      </c>
      <c r="B1161" t="s">
        <v>90</v>
      </c>
      <c r="C1161" s="7" t="s">
        <v>184</v>
      </c>
      <c r="D1161" t="s">
        <v>92</v>
      </c>
      <c r="E1161" t="s">
        <v>62</v>
      </c>
      <c r="F1161" t="s">
        <v>95</v>
      </c>
      <c r="G1161" t="s">
        <v>94</v>
      </c>
      <c r="H1161">
        <v>0</v>
      </c>
      <c r="I1161">
        <v>200</v>
      </c>
      <c r="J1161">
        <f>Cálculo!$G$9</f>
        <v>6.2965999999999998</v>
      </c>
    </row>
    <row r="1162" spans="1:10">
      <c r="A1162" t="s">
        <v>89</v>
      </c>
      <c r="B1162" t="s">
        <v>90</v>
      </c>
      <c r="C1162" s="7" t="s">
        <v>184</v>
      </c>
      <c r="D1162" t="s">
        <v>92</v>
      </c>
      <c r="E1162" t="s">
        <v>62</v>
      </c>
      <c r="F1162" t="s">
        <v>95</v>
      </c>
      <c r="G1162" t="s">
        <v>94</v>
      </c>
      <c r="H1162">
        <v>200.01</v>
      </c>
      <c r="I1162">
        <v>500</v>
      </c>
      <c r="J1162">
        <f>Cálculo!$G$10</f>
        <v>6.2278000000000002</v>
      </c>
    </row>
    <row r="1163" spans="1:10">
      <c r="A1163" t="s">
        <v>89</v>
      </c>
      <c r="B1163" t="s">
        <v>90</v>
      </c>
      <c r="C1163" s="7" t="s">
        <v>184</v>
      </c>
      <c r="D1163" t="s">
        <v>92</v>
      </c>
      <c r="E1163" t="s">
        <v>62</v>
      </c>
      <c r="F1163" t="s">
        <v>95</v>
      </c>
      <c r="G1163" t="s">
        <v>94</v>
      </c>
      <c r="H1163">
        <v>500.01</v>
      </c>
      <c r="I1163">
        <v>2000</v>
      </c>
      <c r="J1163">
        <f>Cálculo!$G$11</f>
        <v>5.1668000000000003</v>
      </c>
    </row>
    <row r="1164" spans="1:10">
      <c r="A1164" t="s">
        <v>89</v>
      </c>
      <c r="B1164" t="s">
        <v>90</v>
      </c>
      <c r="C1164" s="7" t="s">
        <v>184</v>
      </c>
      <c r="D1164" t="s">
        <v>92</v>
      </c>
      <c r="E1164" t="s">
        <v>62</v>
      </c>
      <c r="F1164" t="s">
        <v>95</v>
      </c>
      <c r="G1164" t="s">
        <v>94</v>
      </c>
      <c r="H1164">
        <v>2000.01</v>
      </c>
      <c r="I1164">
        <v>20000</v>
      </c>
      <c r="J1164">
        <f>Cálculo!$G$12</f>
        <v>5.0536000000000003</v>
      </c>
    </row>
    <row r="1165" spans="1:10">
      <c r="A1165" t="s">
        <v>89</v>
      </c>
      <c r="B1165" t="s">
        <v>90</v>
      </c>
      <c r="C1165" s="7" t="s">
        <v>184</v>
      </c>
      <c r="D1165" t="s">
        <v>92</v>
      </c>
      <c r="E1165" t="s">
        <v>62</v>
      </c>
      <c r="F1165" t="s">
        <v>95</v>
      </c>
      <c r="G1165" t="s">
        <v>94</v>
      </c>
      <c r="H1165">
        <v>20000.009999999998</v>
      </c>
      <c r="I1165">
        <v>50000</v>
      </c>
      <c r="J1165">
        <f>Cálculo!$G$13</f>
        <v>4.9550999999999998</v>
      </c>
    </row>
    <row r="1166" spans="1:10">
      <c r="A1166" t="s">
        <v>89</v>
      </c>
      <c r="B1166" t="s">
        <v>90</v>
      </c>
      <c r="C1166" s="7" t="s">
        <v>184</v>
      </c>
      <c r="D1166" t="s">
        <v>92</v>
      </c>
      <c r="E1166" t="s">
        <v>62</v>
      </c>
      <c r="F1166" t="s">
        <v>95</v>
      </c>
      <c r="G1166" t="s">
        <v>94</v>
      </c>
      <c r="H1166">
        <v>50000.01</v>
      </c>
      <c r="J1166">
        <f>Cálculo!$G$14</f>
        <v>4.8567</v>
      </c>
    </row>
    <row r="1167" spans="1:10">
      <c r="A1167" t="s">
        <v>89</v>
      </c>
      <c r="B1167" t="s">
        <v>90</v>
      </c>
      <c r="C1167" s="7" t="s">
        <v>184</v>
      </c>
      <c r="D1167" t="s">
        <v>92</v>
      </c>
      <c r="E1167" t="s">
        <v>62</v>
      </c>
      <c r="F1167" t="s">
        <v>96</v>
      </c>
      <c r="G1167" t="s">
        <v>94</v>
      </c>
      <c r="H1167">
        <v>0</v>
      </c>
      <c r="I1167">
        <v>200</v>
      </c>
      <c r="J1167">
        <f>Cálculo!$G$17</f>
        <v>5.1243999999999996</v>
      </c>
    </row>
    <row r="1168" spans="1:10">
      <c r="A1168" t="s">
        <v>89</v>
      </c>
      <c r="B1168" t="s">
        <v>90</v>
      </c>
      <c r="C1168" s="7" t="s">
        <v>184</v>
      </c>
      <c r="D1168" t="s">
        <v>92</v>
      </c>
      <c r="E1168" t="s">
        <v>62</v>
      </c>
      <c r="F1168" t="s">
        <v>96</v>
      </c>
      <c r="G1168" t="s">
        <v>94</v>
      </c>
      <c r="H1168">
        <v>200.01</v>
      </c>
      <c r="I1168">
        <v>2000</v>
      </c>
      <c r="J1168">
        <f>Cálculo!$G$18</f>
        <v>2.9883999999999999</v>
      </c>
    </row>
    <row r="1169" spans="1:10">
      <c r="A1169" t="s">
        <v>89</v>
      </c>
      <c r="B1169" t="s">
        <v>90</v>
      </c>
      <c r="C1169" s="7" t="s">
        <v>184</v>
      </c>
      <c r="D1169" t="s">
        <v>92</v>
      </c>
      <c r="E1169" t="s">
        <v>62</v>
      </c>
      <c r="F1169" t="s">
        <v>96</v>
      </c>
      <c r="G1169" t="s">
        <v>94</v>
      </c>
      <c r="H1169">
        <v>2000.01</v>
      </c>
      <c r="I1169">
        <v>10000</v>
      </c>
      <c r="J1169">
        <f>Cálculo!$G$19</f>
        <v>4.9067999999999996</v>
      </c>
    </row>
    <row r="1170" spans="1:10">
      <c r="A1170" t="s">
        <v>89</v>
      </c>
      <c r="B1170" t="s">
        <v>90</v>
      </c>
      <c r="C1170" s="7" t="s">
        <v>184</v>
      </c>
      <c r="D1170" t="s">
        <v>92</v>
      </c>
      <c r="E1170" t="s">
        <v>62</v>
      </c>
      <c r="F1170" t="s">
        <v>96</v>
      </c>
      <c r="G1170" t="s">
        <v>94</v>
      </c>
      <c r="H1170">
        <v>10000.01</v>
      </c>
      <c r="I1170">
        <v>50000</v>
      </c>
      <c r="J1170">
        <f>Cálculo!$G$20</f>
        <v>4.3433999999999999</v>
      </c>
    </row>
    <row r="1171" spans="1:10">
      <c r="A1171" t="s">
        <v>89</v>
      </c>
      <c r="B1171" t="s">
        <v>90</v>
      </c>
      <c r="C1171" s="7" t="s">
        <v>184</v>
      </c>
      <c r="D1171" t="s">
        <v>92</v>
      </c>
      <c r="E1171" t="s">
        <v>62</v>
      </c>
      <c r="F1171" t="s">
        <v>96</v>
      </c>
      <c r="G1171" t="s">
        <v>94</v>
      </c>
      <c r="H1171">
        <v>50000.01</v>
      </c>
      <c r="I1171">
        <v>100000</v>
      </c>
      <c r="J1171">
        <f>Cálculo!$G$21</f>
        <v>4.1002000000000001</v>
      </c>
    </row>
    <row r="1172" spans="1:10">
      <c r="A1172" t="s">
        <v>89</v>
      </c>
      <c r="B1172" t="s">
        <v>90</v>
      </c>
      <c r="C1172" s="7" t="s">
        <v>184</v>
      </c>
      <c r="D1172" t="s">
        <v>92</v>
      </c>
      <c r="E1172" t="s">
        <v>62</v>
      </c>
      <c r="F1172" t="s">
        <v>96</v>
      </c>
      <c r="G1172" t="s">
        <v>94</v>
      </c>
      <c r="H1172">
        <v>100000.01</v>
      </c>
      <c r="I1172">
        <v>300000</v>
      </c>
      <c r="J1172">
        <f>Cálculo!$G$22</f>
        <v>3.8393999999999999</v>
      </c>
    </row>
    <row r="1173" spans="1:10">
      <c r="A1173" t="s">
        <v>89</v>
      </c>
      <c r="B1173" t="s">
        <v>90</v>
      </c>
      <c r="C1173" s="7" t="s">
        <v>184</v>
      </c>
      <c r="D1173" t="s">
        <v>92</v>
      </c>
      <c r="E1173" t="s">
        <v>62</v>
      </c>
      <c r="F1173" t="s">
        <v>96</v>
      </c>
      <c r="G1173" t="s">
        <v>94</v>
      </c>
      <c r="H1173">
        <v>300000.01</v>
      </c>
      <c r="I1173">
        <v>600000</v>
      </c>
      <c r="J1173">
        <f>Cálculo!$G$23</f>
        <v>3.5312000000000001</v>
      </c>
    </row>
    <row r="1174" spans="1:10">
      <c r="A1174" t="s">
        <v>89</v>
      </c>
      <c r="B1174" t="s">
        <v>90</v>
      </c>
      <c r="C1174" s="7" t="s">
        <v>184</v>
      </c>
      <c r="D1174" t="s">
        <v>92</v>
      </c>
      <c r="E1174" t="s">
        <v>62</v>
      </c>
      <c r="F1174" t="s">
        <v>96</v>
      </c>
      <c r="G1174" t="s">
        <v>94</v>
      </c>
      <c r="H1174">
        <v>600000.01</v>
      </c>
      <c r="I1174">
        <v>1500000</v>
      </c>
      <c r="J1174">
        <f>Cálculo!$G$24</f>
        <v>3.5226999999999999</v>
      </c>
    </row>
    <row r="1175" spans="1:10">
      <c r="A1175" t="s">
        <v>89</v>
      </c>
      <c r="B1175" t="s">
        <v>90</v>
      </c>
      <c r="C1175" s="7" t="s">
        <v>184</v>
      </c>
      <c r="D1175" t="s">
        <v>92</v>
      </c>
      <c r="E1175" t="s">
        <v>62</v>
      </c>
      <c r="F1175" t="s">
        <v>96</v>
      </c>
      <c r="G1175" t="s">
        <v>94</v>
      </c>
      <c r="H1175">
        <v>1500000.01</v>
      </c>
      <c r="I1175">
        <v>3000000</v>
      </c>
      <c r="J1175">
        <f>Cálculo!$G$25</f>
        <v>3.4998999999999998</v>
      </c>
    </row>
    <row r="1176" spans="1:10">
      <c r="A1176" t="s">
        <v>89</v>
      </c>
      <c r="B1176" t="s">
        <v>90</v>
      </c>
      <c r="C1176" s="7" t="s">
        <v>184</v>
      </c>
      <c r="D1176" t="s">
        <v>92</v>
      </c>
      <c r="E1176" t="s">
        <v>62</v>
      </c>
      <c r="F1176" t="s">
        <v>96</v>
      </c>
      <c r="G1176" t="s">
        <v>94</v>
      </c>
      <c r="H1176">
        <v>3000000.01</v>
      </c>
      <c r="J1176">
        <f>Cálculo!$G$26</f>
        <v>3.4243000000000001</v>
      </c>
    </row>
    <row r="1177" spans="1:10">
      <c r="A1177" t="s">
        <v>89</v>
      </c>
      <c r="B1177" t="s">
        <v>90</v>
      </c>
      <c r="C1177" s="7" t="s">
        <v>184</v>
      </c>
      <c r="D1177" t="s">
        <v>92</v>
      </c>
      <c r="E1177" t="s">
        <v>62</v>
      </c>
      <c r="F1177" t="s">
        <v>97</v>
      </c>
      <c r="G1177" t="s">
        <v>98</v>
      </c>
      <c r="J1177">
        <f>Cálculo!$G$29</f>
        <v>3.4365999999999999</v>
      </c>
    </row>
    <row r="1178" spans="1:10">
      <c r="A1178" t="s">
        <v>89</v>
      </c>
      <c r="B1178" t="s">
        <v>90</v>
      </c>
      <c r="C1178" s="7" t="s">
        <v>185</v>
      </c>
      <c r="D1178" t="s">
        <v>92</v>
      </c>
      <c r="E1178" t="s">
        <v>62</v>
      </c>
      <c r="F1178" t="s">
        <v>93</v>
      </c>
      <c r="G1178" t="s">
        <v>94</v>
      </c>
      <c r="H1178">
        <v>0</v>
      </c>
      <c r="I1178">
        <v>7</v>
      </c>
      <c r="J1178">
        <f>Cálculo!$G$3</f>
        <v>7.2915999999999999</v>
      </c>
    </row>
    <row r="1179" spans="1:10">
      <c r="A1179" t="s">
        <v>89</v>
      </c>
      <c r="B1179" t="s">
        <v>90</v>
      </c>
      <c r="C1179" s="7" t="s">
        <v>185</v>
      </c>
      <c r="D1179" t="s">
        <v>92</v>
      </c>
      <c r="E1179" t="s">
        <v>62</v>
      </c>
      <c r="F1179" t="s">
        <v>93</v>
      </c>
      <c r="G1179" t="s">
        <v>94</v>
      </c>
      <c r="H1179">
        <v>7.01</v>
      </c>
      <c r="I1179">
        <v>23</v>
      </c>
      <c r="J1179">
        <f>Cálculo!$G$4</f>
        <v>9.15</v>
      </c>
    </row>
    <row r="1180" spans="1:10">
      <c r="A1180" t="s">
        <v>89</v>
      </c>
      <c r="B1180" t="s">
        <v>90</v>
      </c>
      <c r="C1180" s="7" t="s">
        <v>185</v>
      </c>
      <c r="D1180" t="s">
        <v>92</v>
      </c>
      <c r="E1180" t="s">
        <v>62</v>
      </c>
      <c r="F1180" t="s">
        <v>93</v>
      </c>
      <c r="G1180" t="s">
        <v>94</v>
      </c>
      <c r="H1180">
        <v>23.01</v>
      </c>
      <c r="I1180">
        <v>83</v>
      </c>
      <c r="J1180">
        <f>Cálculo!$G$5</f>
        <v>10.852499999999999</v>
      </c>
    </row>
    <row r="1181" spans="1:10">
      <c r="A1181" t="s">
        <v>89</v>
      </c>
      <c r="B1181" t="s">
        <v>90</v>
      </c>
      <c r="C1181" s="7" t="s">
        <v>185</v>
      </c>
      <c r="D1181" t="s">
        <v>92</v>
      </c>
      <c r="E1181" t="s">
        <v>62</v>
      </c>
      <c r="F1181" t="s">
        <v>93</v>
      </c>
      <c r="G1181" t="s">
        <v>94</v>
      </c>
      <c r="H1181">
        <v>83.01</v>
      </c>
      <c r="J1181">
        <f>Cálculo!$G$6</f>
        <v>12.052199999999999</v>
      </c>
    </row>
    <row r="1182" spans="1:10">
      <c r="A1182" t="s">
        <v>89</v>
      </c>
      <c r="B1182" t="s">
        <v>90</v>
      </c>
      <c r="C1182" s="7" t="s">
        <v>185</v>
      </c>
      <c r="D1182" t="s">
        <v>92</v>
      </c>
      <c r="E1182" t="s">
        <v>62</v>
      </c>
      <c r="F1182" t="s">
        <v>95</v>
      </c>
      <c r="G1182" t="s">
        <v>94</v>
      </c>
      <c r="H1182">
        <v>0</v>
      </c>
      <c r="I1182">
        <v>200</v>
      </c>
      <c r="J1182">
        <f>Cálculo!$G$9</f>
        <v>6.2965999999999998</v>
      </c>
    </row>
    <row r="1183" spans="1:10">
      <c r="A1183" t="s">
        <v>89</v>
      </c>
      <c r="B1183" t="s">
        <v>90</v>
      </c>
      <c r="C1183" s="7" t="s">
        <v>185</v>
      </c>
      <c r="D1183" t="s">
        <v>92</v>
      </c>
      <c r="E1183" t="s">
        <v>62</v>
      </c>
      <c r="F1183" t="s">
        <v>95</v>
      </c>
      <c r="G1183" t="s">
        <v>94</v>
      </c>
      <c r="H1183">
        <v>200.01</v>
      </c>
      <c r="I1183">
        <v>500</v>
      </c>
      <c r="J1183">
        <f>Cálculo!$G$10</f>
        <v>6.2278000000000002</v>
      </c>
    </row>
    <row r="1184" spans="1:10">
      <c r="A1184" t="s">
        <v>89</v>
      </c>
      <c r="B1184" t="s">
        <v>90</v>
      </c>
      <c r="C1184" s="7" t="s">
        <v>185</v>
      </c>
      <c r="D1184" t="s">
        <v>92</v>
      </c>
      <c r="E1184" t="s">
        <v>62</v>
      </c>
      <c r="F1184" t="s">
        <v>95</v>
      </c>
      <c r="G1184" t="s">
        <v>94</v>
      </c>
      <c r="H1184">
        <v>500.01</v>
      </c>
      <c r="I1184">
        <v>2000</v>
      </c>
      <c r="J1184">
        <f>Cálculo!$G$11</f>
        <v>5.1668000000000003</v>
      </c>
    </row>
    <row r="1185" spans="1:10">
      <c r="A1185" t="s">
        <v>89</v>
      </c>
      <c r="B1185" t="s">
        <v>90</v>
      </c>
      <c r="C1185" s="7" t="s">
        <v>185</v>
      </c>
      <c r="D1185" t="s">
        <v>92</v>
      </c>
      <c r="E1185" t="s">
        <v>62</v>
      </c>
      <c r="F1185" t="s">
        <v>95</v>
      </c>
      <c r="G1185" t="s">
        <v>94</v>
      </c>
      <c r="H1185">
        <v>2000.01</v>
      </c>
      <c r="I1185">
        <v>20000</v>
      </c>
      <c r="J1185">
        <f>Cálculo!$G$12</f>
        <v>5.0536000000000003</v>
      </c>
    </row>
    <row r="1186" spans="1:10">
      <c r="A1186" t="s">
        <v>89</v>
      </c>
      <c r="B1186" t="s">
        <v>90</v>
      </c>
      <c r="C1186" s="7" t="s">
        <v>185</v>
      </c>
      <c r="D1186" t="s">
        <v>92</v>
      </c>
      <c r="E1186" t="s">
        <v>62</v>
      </c>
      <c r="F1186" t="s">
        <v>95</v>
      </c>
      <c r="G1186" t="s">
        <v>94</v>
      </c>
      <c r="H1186">
        <v>20000.009999999998</v>
      </c>
      <c r="I1186">
        <v>50000</v>
      </c>
      <c r="J1186">
        <f>Cálculo!$G$13</f>
        <v>4.9550999999999998</v>
      </c>
    </row>
    <row r="1187" spans="1:10">
      <c r="A1187" t="s">
        <v>89</v>
      </c>
      <c r="B1187" t="s">
        <v>90</v>
      </c>
      <c r="C1187" s="7" t="s">
        <v>185</v>
      </c>
      <c r="D1187" t="s">
        <v>92</v>
      </c>
      <c r="E1187" t="s">
        <v>62</v>
      </c>
      <c r="F1187" t="s">
        <v>95</v>
      </c>
      <c r="G1187" t="s">
        <v>94</v>
      </c>
      <c r="H1187">
        <v>50000.01</v>
      </c>
      <c r="J1187">
        <f>Cálculo!$G$14</f>
        <v>4.8567</v>
      </c>
    </row>
    <row r="1188" spans="1:10">
      <c r="A1188" t="s">
        <v>89</v>
      </c>
      <c r="B1188" t="s">
        <v>90</v>
      </c>
      <c r="C1188" s="7" t="s">
        <v>185</v>
      </c>
      <c r="D1188" t="s">
        <v>92</v>
      </c>
      <c r="E1188" t="s">
        <v>62</v>
      </c>
      <c r="F1188" t="s">
        <v>96</v>
      </c>
      <c r="G1188" t="s">
        <v>94</v>
      </c>
      <c r="H1188">
        <v>0</v>
      </c>
      <c r="I1188">
        <v>200</v>
      </c>
      <c r="J1188">
        <f>Cálculo!$G$17</f>
        <v>5.1243999999999996</v>
      </c>
    </row>
    <row r="1189" spans="1:10">
      <c r="A1189" t="s">
        <v>89</v>
      </c>
      <c r="B1189" t="s">
        <v>90</v>
      </c>
      <c r="C1189" s="7" t="s">
        <v>185</v>
      </c>
      <c r="D1189" t="s">
        <v>92</v>
      </c>
      <c r="E1189" t="s">
        <v>62</v>
      </c>
      <c r="F1189" t="s">
        <v>96</v>
      </c>
      <c r="G1189" t="s">
        <v>94</v>
      </c>
      <c r="H1189">
        <v>200.01</v>
      </c>
      <c r="I1189">
        <v>2000</v>
      </c>
      <c r="J1189">
        <f>Cálculo!$G$18</f>
        <v>2.9883999999999999</v>
      </c>
    </row>
    <row r="1190" spans="1:10">
      <c r="A1190" t="s">
        <v>89</v>
      </c>
      <c r="B1190" t="s">
        <v>90</v>
      </c>
      <c r="C1190" s="7" t="s">
        <v>185</v>
      </c>
      <c r="D1190" t="s">
        <v>92</v>
      </c>
      <c r="E1190" t="s">
        <v>62</v>
      </c>
      <c r="F1190" t="s">
        <v>96</v>
      </c>
      <c r="G1190" t="s">
        <v>94</v>
      </c>
      <c r="H1190">
        <v>2000.01</v>
      </c>
      <c r="I1190">
        <v>10000</v>
      </c>
      <c r="J1190">
        <f>Cálculo!$G$19</f>
        <v>4.9067999999999996</v>
      </c>
    </row>
    <row r="1191" spans="1:10">
      <c r="A1191" t="s">
        <v>89</v>
      </c>
      <c r="B1191" t="s">
        <v>90</v>
      </c>
      <c r="C1191" s="7" t="s">
        <v>185</v>
      </c>
      <c r="D1191" t="s">
        <v>92</v>
      </c>
      <c r="E1191" t="s">
        <v>62</v>
      </c>
      <c r="F1191" t="s">
        <v>96</v>
      </c>
      <c r="G1191" t="s">
        <v>94</v>
      </c>
      <c r="H1191">
        <v>10000.01</v>
      </c>
      <c r="I1191">
        <v>50000</v>
      </c>
      <c r="J1191">
        <f>Cálculo!$G$20</f>
        <v>4.3433999999999999</v>
      </c>
    </row>
    <row r="1192" spans="1:10">
      <c r="A1192" t="s">
        <v>89</v>
      </c>
      <c r="B1192" t="s">
        <v>90</v>
      </c>
      <c r="C1192" s="7" t="s">
        <v>185</v>
      </c>
      <c r="D1192" t="s">
        <v>92</v>
      </c>
      <c r="E1192" t="s">
        <v>62</v>
      </c>
      <c r="F1192" t="s">
        <v>96</v>
      </c>
      <c r="G1192" t="s">
        <v>94</v>
      </c>
      <c r="H1192">
        <v>50000.01</v>
      </c>
      <c r="I1192">
        <v>100000</v>
      </c>
      <c r="J1192">
        <f>Cálculo!$G$21</f>
        <v>4.1002000000000001</v>
      </c>
    </row>
    <row r="1193" spans="1:10">
      <c r="A1193" t="s">
        <v>89</v>
      </c>
      <c r="B1193" t="s">
        <v>90</v>
      </c>
      <c r="C1193" s="7" t="s">
        <v>185</v>
      </c>
      <c r="D1193" t="s">
        <v>92</v>
      </c>
      <c r="E1193" t="s">
        <v>62</v>
      </c>
      <c r="F1193" t="s">
        <v>96</v>
      </c>
      <c r="G1193" t="s">
        <v>94</v>
      </c>
      <c r="H1193">
        <v>100000.01</v>
      </c>
      <c r="I1193">
        <v>300000</v>
      </c>
      <c r="J1193">
        <f>Cálculo!$G$22</f>
        <v>3.8393999999999999</v>
      </c>
    </row>
    <row r="1194" spans="1:10">
      <c r="A1194" t="s">
        <v>89</v>
      </c>
      <c r="B1194" t="s">
        <v>90</v>
      </c>
      <c r="C1194" s="7" t="s">
        <v>185</v>
      </c>
      <c r="D1194" t="s">
        <v>92</v>
      </c>
      <c r="E1194" t="s">
        <v>62</v>
      </c>
      <c r="F1194" t="s">
        <v>96</v>
      </c>
      <c r="G1194" t="s">
        <v>94</v>
      </c>
      <c r="H1194">
        <v>300000.01</v>
      </c>
      <c r="I1194">
        <v>600000</v>
      </c>
      <c r="J1194">
        <f>Cálculo!$G$23</f>
        <v>3.5312000000000001</v>
      </c>
    </row>
    <row r="1195" spans="1:10">
      <c r="A1195" t="s">
        <v>89</v>
      </c>
      <c r="B1195" t="s">
        <v>90</v>
      </c>
      <c r="C1195" s="7" t="s">
        <v>185</v>
      </c>
      <c r="D1195" t="s">
        <v>92</v>
      </c>
      <c r="E1195" t="s">
        <v>62</v>
      </c>
      <c r="F1195" t="s">
        <v>96</v>
      </c>
      <c r="G1195" t="s">
        <v>94</v>
      </c>
      <c r="H1195">
        <v>600000.01</v>
      </c>
      <c r="I1195">
        <v>1500000</v>
      </c>
      <c r="J1195">
        <f>Cálculo!$G$24</f>
        <v>3.5226999999999999</v>
      </c>
    </row>
    <row r="1196" spans="1:10">
      <c r="A1196" t="s">
        <v>89</v>
      </c>
      <c r="B1196" t="s">
        <v>90</v>
      </c>
      <c r="C1196" s="7" t="s">
        <v>185</v>
      </c>
      <c r="D1196" t="s">
        <v>92</v>
      </c>
      <c r="E1196" t="s">
        <v>62</v>
      </c>
      <c r="F1196" t="s">
        <v>96</v>
      </c>
      <c r="G1196" t="s">
        <v>94</v>
      </c>
      <c r="H1196">
        <v>1500000.01</v>
      </c>
      <c r="I1196">
        <v>3000000</v>
      </c>
      <c r="J1196">
        <f>Cálculo!$G$25</f>
        <v>3.4998999999999998</v>
      </c>
    </row>
    <row r="1197" spans="1:10">
      <c r="A1197" t="s">
        <v>89</v>
      </c>
      <c r="B1197" t="s">
        <v>90</v>
      </c>
      <c r="C1197" s="7" t="s">
        <v>185</v>
      </c>
      <c r="D1197" t="s">
        <v>92</v>
      </c>
      <c r="E1197" t="s">
        <v>62</v>
      </c>
      <c r="F1197" t="s">
        <v>96</v>
      </c>
      <c r="G1197" t="s">
        <v>94</v>
      </c>
      <c r="H1197">
        <v>3000000.01</v>
      </c>
      <c r="J1197">
        <f>Cálculo!$G$26</f>
        <v>3.4243000000000001</v>
      </c>
    </row>
    <row r="1198" spans="1:10">
      <c r="A1198" t="s">
        <v>89</v>
      </c>
      <c r="B1198" t="s">
        <v>90</v>
      </c>
      <c r="C1198" s="7" t="s">
        <v>185</v>
      </c>
      <c r="D1198" t="s">
        <v>92</v>
      </c>
      <c r="E1198" t="s">
        <v>62</v>
      </c>
      <c r="F1198" t="s">
        <v>97</v>
      </c>
      <c r="G1198" t="s">
        <v>98</v>
      </c>
      <c r="J1198">
        <f>Cálculo!$G$29</f>
        <v>3.4365999999999999</v>
      </c>
    </row>
    <row r="1199" spans="1:10">
      <c r="A1199" t="s">
        <v>89</v>
      </c>
      <c r="B1199" t="s">
        <v>90</v>
      </c>
      <c r="C1199" s="7" t="s">
        <v>186</v>
      </c>
      <c r="D1199" t="s">
        <v>92</v>
      </c>
      <c r="E1199" t="s">
        <v>62</v>
      </c>
      <c r="F1199" t="s">
        <v>93</v>
      </c>
      <c r="G1199" t="s">
        <v>94</v>
      </c>
      <c r="H1199">
        <v>0</v>
      </c>
      <c r="I1199">
        <v>7</v>
      </c>
      <c r="J1199">
        <f>Cálculo!$G$3</f>
        <v>7.2915999999999999</v>
      </c>
    </row>
    <row r="1200" spans="1:10">
      <c r="A1200" t="s">
        <v>89</v>
      </c>
      <c r="B1200" t="s">
        <v>90</v>
      </c>
      <c r="C1200" s="7" t="s">
        <v>186</v>
      </c>
      <c r="D1200" t="s">
        <v>92</v>
      </c>
      <c r="E1200" t="s">
        <v>62</v>
      </c>
      <c r="F1200" t="s">
        <v>93</v>
      </c>
      <c r="G1200" t="s">
        <v>94</v>
      </c>
      <c r="H1200">
        <v>7.01</v>
      </c>
      <c r="I1200">
        <v>23</v>
      </c>
      <c r="J1200">
        <f>Cálculo!$G$4</f>
        <v>9.15</v>
      </c>
    </row>
    <row r="1201" spans="1:10">
      <c r="A1201" t="s">
        <v>89</v>
      </c>
      <c r="B1201" t="s">
        <v>90</v>
      </c>
      <c r="C1201" s="7" t="s">
        <v>186</v>
      </c>
      <c r="D1201" t="s">
        <v>92</v>
      </c>
      <c r="E1201" t="s">
        <v>62</v>
      </c>
      <c r="F1201" t="s">
        <v>93</v>
      </c>
      <c r="G1201" t="s">
        <v>94</v>
      </c>
      <c r="H1201">
        <v>23.01</v>
      </c>
      <c r="I1201">
        <v>83</v>
      </c>
      <c r="J1201">
        <f>Cálculo!$G$5</f>
        <v>10.852499999999999</v>
      </c>
    </row>
    <row r="1202" spans="1:10">
      <c r="A1202" t="s">
        <v>89</v>
      </c>
      <c r="B1202" t="s">
        <v>90</v>
      </c>
      <c r="C1202" s="7" t="s">
        <v>186</v>
      </c>
      <c r="D1202" t="s">
        <v>92</v>
      </c>
      <c r="E1202" t="s">
        <v>62</v>
      </c>
      <c r="F1202" t="s">
        <v>93</v>
      </c>
      <c r="G1202" t="s">
        <v>94</v>
      </c>
      <c r="H1202">
        <v>83.01</v>
      </c>
      <c r="J1202">
        <f>Cálculo!$G$6</f>
        <v>12.052199999999999</v>
      </c>
    </row>
    <row r="1203" spans="1:10">
      <c r="A1203" t="s">
        <v>89</v>
      </c>
      <c r="B1203" t="s">
        <v>90</v>
      </c>
      <c r="C1203" s="7" t="s">
        <v>186</v>
      </c>
      <c r="D1203" t="s">
        <v>92</v>
      </c>
      <c r="E1203" t="s">
        <v>62</v>
      </c>
      <c r="F1203" t="s">
        <v>95</v>
      </c>
      <c r="G1203" t="s">
        <v>94</v>
      </c>
      <c r="H1203">
        <v>0</v>
      </c>
      <c r="I1203">
        <v>200</v>
      </c>
      <c r="J1203">
        <f>Cálculo!$G$9</f>
        <v>6.2965999999999998</v>
      </c>
    </row>
    <row r="1204" spans="1:10">
      <c r="A1204" t="s">
        <v>89</v>
      </c>
      <c r="B1204" t="s">
        <v>90</v>
      </c>
      <c r="C1204" s="7" t="s">
        <v>186</v>
      </c>
      <c r="D1204" t="s">
        <v>92</v>
      </c>
      <c r="E1204" t="s">
        <v>62</v>
      </c>
      <c r="F1204" t="s">
        <v>95</v>
      </c>
      <c r="G1204" t="s">
        <v>94</v>
      </c>
      <c r="H1204">
        <v>200.01</v>
      </c>
      <c r="I1204">
        <v>500</v>
      </c>
      <c r="J1204">
        <f>Cálculo!$G$10</f>
        <v>6.2278000000000002</v>
      </c>
    </row>
    <row r="1205" spans="1:10">
      <c r="A1205" t="s">
        <v>89</v>
      </c>
      <c r="B1205" t="s">
        <v>90</v>
      </c>
      <c r="C1205" s="7" t="s">
        <v>186</v>
      </c>
      <c r="D1205" t="s">
        <v>92</v>
      </c>
      <c r="E1205" t="s">
        <v>62</v>
      </c>
      <c r="F1205" t="s">
        <v>95</v>
      </c>
      <c r="G1205" t="s">
        <v>94</v>
      </c>
      <c r="H1205">
        <v>500.01</v>
      </c>
      <c r="I1205">
        <v>2000</v>
      </c>
      <c r="J1205">
        <f>Cálculo!$G$11</f>
        <v>5.1668000000000003</v>
      </c>
    </row>
    <row r="1206" spans="1:10">
      <c r="A1206" t="s">
        <v>89</v>
      </c>
      <c r="B1206" t="s">
        <v>90</v>
      </c>
      <c r="C1206" s="7" t="s">
        <v>186</v>
      </c>
      <c r="D1206" t="s">
        <v>92</v>
      </c>
      <c r="E1206" t="s">
        <v>62</v>
      </c>
      <c r="F1206" t="s">
        <v>95</v>
      </c>
      <c r="G1206" t="s">
        <v>94</v>
      </c>
      <c r="H1206">
        <v>2000.01</v>
      </c>
      <c r="I1206">
        <v>20000</v>
      </c>
      <c r="J1206">
        <f>Cálculo!$G$12</f>
        <v>5.0536000000000003</v>
      </c>
    </row>
    <row r="1207" spans="1:10">
      <c r="A1207" t="s">
        <v>89</v>
      </c>
      <c r="B1207" t="s">
        <v>90</v>
      </c>
      <c r="C1207" s="7" t="s">
        <v>186</v>
      </c>
      <c r="D1207" t="s">
        <v>92</v>
      </c>
      <c r="E1207" t="s">
        <v>62</v>
      </c>
      <c r="F1207" t="s">
        <v>95</v>
      </c>
      <c r="G1207" t="s">
        <v>94</v>
      </c>
      <c r="H1207">
        <v>20000.009999999998</v>
      </c>
      <c r="I1207">
        <v>50000</v>
      </c>
      <c r="J1207">
        <f>Cálculo!$G$13</f>
        <v>4.9550999999999998</v>
      </c>
    </row>
    <row r="1208" spans="1:10">
      <c r="A1208" t="s">
        <v>89</v>
      </c>
      <c r="B1208" t="s">
        <v>90</v>
      </c>
      <c r="C1208" s="7" t="s">
        <v>186</v>
      </c>
      <c r="D1208" t="s">
        <v>92</v>
      </c>
      <c r="E1208" t="s">
        <v>62</v>
      </c>
      <c r="F1208" t="s">
        <v>95</v>
      </c>
      <c r="G1208" t="s">
        <v>94</v>
      </c>
      <c r="H1208">
        <v>50000.01</v>
      </c>
      <c r="J1208">
        <f>Cálculo!$G$14</f>
        <v>4.8567</v>
      </c>
    </row>
    <row r="1209" spans="1:10">
      <c r="A1209" t="s">
        <v>89</v>
      </c>
      <c r="B1209" t="s">
        <v>90</v>
      </c>
      <c r="C1209" s="7" t="s">
        <v>186</v>
      </c>
      <c r="D1209" t="s">
        <v>92</v>
      </c>
      <c r="E1209" t="s">
        <v>62</v>
      </c>
      <c r="F1209" t="s">
        <v>96</v>
      </c>
      <c r="G1209" t="s">
        <v>94</v>
      </c>
      <c r="H1209">
        <v>0</v>
      </c>
      <c r="I1209">
        <v>200</v>
      </c>
      <c r="J1209">
        <f>Cálculo!$G$17</f>
        <v>5.1243999999999996</v>
      </c>
    </row>
    <row r="1210" spans="1:10">
      <c r="A1210" t="s">
        <v>89</v>
      </c>
      <c r="B1210" t="s">
        <v>90</v>
      </c>
      <c r="C1210" s="7" t="s">
        <v>186</v>
      </c>
      <c r="D1210" t="s">
        <v>92</v>
      </c>
      <c r="E1210" t="s">
        <v>62</v>
      </c>
      <c r="F1210" t="s">
        <v>96</v>
      </c>
      <c r="G1210" t="s">
        <v>94</v>
      </c>
      <c r="H1210">
        <v>200.01</v>
      </c>
      <c r="I1210">
        <v>2000</v>
      </c>
      <c r="J1210">
        <f>Cálculo!$G$18</f>
        <v>2.9883999999999999</v>
      </c>
    </row>
    <row r="1211" spans="1:10">
      <c r="A1211" t="s">
        <v>89</v>
      </c>
      <c r="B1211" t="s">
        <v>90</v>
      </c>
      <c r="C1211" s="7" t="s">
        <v>186</v>
      </c>
      <c r="D1211" t="s">
        <v>92</v>
      </c>
      <c r="E1211" t="s">
        <v>62</v>
      </c>
      <c r="F1211" t="s">
        <v>96</v>
      </c>
      <c r="G1211" t="s">
        <v>94</v>
      </c>
      <c r="H1211">
        <v>2000.01</v>
      </c>
      <c r="I1211">
        <v>10000</v>
      </c>
      <c r="J1211">
        <f>Cálculo!$G$19</f>
        <v>4.9067999999999996</v>
      </c>
    </row>
    <row r="1212" spans="1:10">
      <c r="A1212" t="s">
        <v>89</v>
      </c>
      <c r="B1212" t="s">
        <v>90</v>
      </c>
      <c r="C1212" s="7" t="s">
        <v>186</v>
      </c>
      <c r="D1212" t="s">
        <v>92</v>
      </c>
      <c r="E1212" t="s">
        <v>62</v>
      </c>
      <c r="F1212" t="s">
        <v>96</v>
      </c>
      <c r="G1212" t="s">
        <v>94</v>
      </c>
      <c r="H1212">
        <v>10000.01</v>
      </c>
      <c r="I1212">
        <v>50000</v>
      </c>
      <c r="J1212">
        <f>Cálculo!$G$20</f>
        <v>4.3433999999999999</v>
      </c>
    </row>
    <row r="1213" spans="1:10">
      <c r="A1213" t="s">
        <v>89</v>
      </c>
      <c r="B1213" t="s">
        <v>90</v>
      </c>
      <c r="C1213" s="7" t="s">
        <v>186</v>
      </c>
      <c r="D1213" t="s">
        <v>92</v>
      </c>
      <c r="E1213" t="s">
        <v>62</v>
      </c>
      <c r="F1213" t="s">
        <v>96</v>
      </c>
      <c r="G1213" t="s">
        <v>94</v>
      </c>
      <c r="H1213">
        <v>50000.01</v>
      </c>
      <c r="I1213">
        <v>100000</v>
      </c>
      <c r="J1213">
        <f>Cálculo!$G$21</f>
        <v>4.1002000000000001</v>
      </c>
    </row>
    <row r="1214" spans="1:10">
      <c r="A1214" t="s">
        <v>89</v>
      </c>
      <c r="B1214" t="s">
        <v>90</v>
      </c>
      <c r="C1214" s="7" t="s">
        <v>186</v>
      </c>
      <c r="D1214" t="s">
        <v>92</v>
      </c>
      <c r="E1214" t="s">
        <v>62</v>
      </c>
      <c r="F1214" t="s">
        <v>96</v>
      </c>
      <c r="G1214" t="s">
        <v>94</v>
      </c>
      <c r="H1214">
        <v>100000.01</v>
      </c>
      <c r="I1214">
        <v>300000</v>
      </c>
      <c r="J1214">
        <f>Cálculo!$G$22</f>
        <v>3.8393999999999999</v>
      </c>
    </row>
    <row r="1215" spans="1:10">
      <c r="A1215" t="s">
        <v>89</v>
      </c>
      <c r="B1215" t="s">
        <v>90</v>
      </c>
      <c r="C1215" s="7" t="s">
        <v>186</v>
      </c>
      <c r="D1215" t="s">
        <v>92</v>
      </c>
      <c r="E1215" t="s">
        <v>62</v>
      </c>
      <c r="F1215" t="s">
        <v>96</v>
      </c>
      <c r="G1215" t="s">
        <v>94</v>
      </c>
      <c r="H1215">
        <v>300000.01</v>
      </c>
      <c r="I1215">
        <v>600000</v>
      </c>
      <c r="J1215">
        <f>Cálculo!$G$23</f>
        <v>3.5312000000000001</v>
      </c>
    </row>
    <row r="1216" spans="1:10">
      <c r="A1216" t="s">
        <v>89</v>
      </c>
      <c r="B1216" t="s">
        <v>90</v>
      </c>
      <c r="C1216" s="7" t="s">
        <v>186</v>
      </c>
      <c r="D1216" t="s">
        <v>92</v>
      </c>
      <c r="E1216" t="s">
        <v>62</v>
      </c>
      <c r="F1216" t="s">
        <v>96</v>
      </c>
      <c r="G1216" t="s">
        <v>94</v>
      </c>
      <c r="H1216">
        <v>600000.01</v>
      </c>
      <c r="I1216">
        <v>1500000</v>
      </c>
      <c r="J1216">
        <f>Cálculo!$G$24</f>
        <v>3.5226999999999999</v>
      </c>
    </row>
    <row r="1217" spans="1:10">
      <c r="A1217" t="s">
        <v>89</v>
      </c>
      <c r="B1217" t="s">
        <v>90</v>
      </c>
      <c r="C1217" s="7" t="s">
        <v>186</v>
      </c>
      <c r="D1217" t="s">
        <v>92</v>
      </c>
      <c r="E1217" t="s">
        <v>62</v>
      </c>
      <c r="F1217" t="s">
        <v>96</v>
      </c>
      <c r="G1217" t="s">
        <v>94</v>
      </c>
      <c r="H1217">
        <v>1500000.01</v>
      </c>
      <c r="I1217">
        <v>3000000</v>
      </c>
      <c r="J1217">
        <f>Cálculo!$G$25</f>
        <v>3.4998999999999998</v>
      </c>
    </row>
    <row r="1218" spans="1:10">
      <c r="A1218" t="s">
        <v>89</v>
      </c>
      <c r="B1218" t="s">
        <v>90</v>
      </c>
      <c r="C1218" s="7" t="s">
        <v>186</v>
      </c>
      <c r="D1218" t="s">
        <v>92</v>
      </c>
      <c r="E1218" t="s">
        <v>62</v>
      </c>
      <c r="F1218" t="s">
        <v>96</v>
      </c>
      <c r="G1218" t="s">
        <v>94</v>
      </c>
      <c r="H1218">
        <v>3000000.01</v>
      </c>
      <c r="J1218">
        <f>Cálculo!$G$26</f>
        <v>3.4243000000000001</v>
      </c>
    </row>
    <row r="1219" spans="1:10">
      <c r="A1219" t="s">
        <v>89</v>
      </c>
      <c r="B1219" t="s">
        <v>90</v>
      </c>
      <c r="C1219" s="7" t="s">
        <v>186</v>
      </c>
      <c r="D1219" t="s">
        <v>92</v>
      </c>
      <c r="E1219" t="s">
        <v>62</v>
      </c>
      <c r="F1219" t="s">
        <v>97</v>
      </c>
      <c r="G1219" t="s">
        <v>98</v>
      </c>
      <c r="J1219">
        <f>Cálculo!$G$29</f>
        <v>3.4365999999999999</v>
      </c>
    </row>
    <row r="1220" spans="1:10">
      <c r="A1220" t="s">
        <v>89</v>
      </c>
      <c r="B1220" t="s">
        <v>90</v>
      </c>
      <c r="C1220" s="7" t="s">
        <v>187</v>
      </c>
      <c r="D1220" t="s">
        <v>92</v>
      </c>
      <c r="E1220" t="s">
        <v>62</v>
      </c>
      <c r="F1220" t="s">
        <v>93</v>
      </c>
      <c r="G1220" t="s">
        <v>94</v>
      </c>
      <c r="H1220">
        <v>0</v>
      </c>
      <c r="I1220">
        <v>7</v>
      </c>
      <c r="J1220">
        <f>Cálculo!$G$3</f>
        <v>7.2915999999999999</v>
      </c>
    </row>
    <row r="1221" spans="1:10">
      <c r="A1221" t="s">
        <v>89</v>
      </c>
      <c r="B1221" t="s">
        <v>90</v>
      </c>
      <c r="C1221" s="7" t="s">
        <v>187</v>
      </c>
      <c r="D1221" t="s">
        <v>92</v>
      </c>
      <c r="E1221" t="s">
        <v>62</v>
      </c>
      <c r="F1221" t="s">
        <v>93</v>
      </c>
      <c r="G1221" t="s">
        <v>94</v>
      </c>
      <c r="H1221">
        <v>7.01</v>
      </c>
      <c r="I1221">
        <v>23</v>
      </c>
      <c r="J1221">
        <f>Cálculo!$G$4</f>
        <v>9.15</v>
      </c>
    </row>
    <row r="1222" spans="1:10">
      <c r="A1222" t="s">
        <v>89</v>
      </c>
      <c r="B1222" t="s">
        <v>90</v>
      </c>
      <c r="C1222" s="7" t="s">
        <v>187</v>
      </c>
      <c r="D1222" t="s">
        <v>92</v>
      </c>
      <c r="E1222" t="s">
        <v>62</v>
      </c>
      <c r="F1222" t="s">
        <v>93</v>
      </c>
      <c r="G1222" t="s">
        <v>94</v>
      </c>
      <c r="H1222">
        <v>23.01</v>
      </c>
      <c r="I1222">
        <v>83</v>
      </c>
      <c r="J1222">
        <f>Cálculo!$G$5</f>
        <v>10.852499999999999</v>
      </c>
    </row>
    <row r="1223" spans="1:10">
      <c r="A1223" t="s">
        <v>89</v>
      </c>
      <c r="B1223" t="s">
        <v>90</v>
      </c>
      <c r="C1223" s="7" t="s">
        <v>187</v>
      </c>
      <c r="D1223" t="s">
        <v>92</v>
      </c>
      <c r="E1223" t="s">
        <v>62</v>
      </c>
      <c r="F1223" t="s">
        <v>93</v>
      </c>
      <c r="G1223" t="s">
        <v>94</v>
      </c>
      <c r="H1223">
        <v>83.01</v>
      </c>
      <c r="J1223">
        <f>Cálculo!$G$6</f>
        <v>12.052199999999999</v>
      </c>
    </row>
    <row r="1224" spans="1:10">
      <c r="A1224" t="s">
        <v>89</v>
      </c>
      <c r="B1224" t="s">
        <v>90</v>
      </c>
      <c r="C1224" s="7" t="s">
        <v>187</v>
      </c>
      <c r="D1224" t="s">
        <v>92</v>
      </c>
      <c r="E1224" t="s">
        <v>62</v>
      </c>
      <c r="F1224" t="s">
        <v>95</v>
      </c>
      <c r="G1224" t="s">
        <v>94</v>
      </c>
      <c r="H1224">
        <v>0</v>
      </c>
      <c r="I1224">
        <v>200</v>
      </c>
      <c r="J1224">
        <f>Cálculo!$G$9</f>
        <v>6.2965999999999998</v>
      </c>
    </row>
    <row r="1225" spans="1:10">
      <c r="A1225" t="s">
        <v>89</v>
      </c>
      <c r="B1225" t="s">
        <v>90</v>
      </c>
      <c r="C1225" s="7" t="s">
        <v>187</v>
      </c>
      <c r="D1225" t="s">
        <v>92</v>
      </c>
      <c r="E1225" t="s">
        <v>62</v>
      </c>
      <c r="F1225" t="s">
        <v>95</v>
      </c>
      <c r="G1225" t="s">
        <v>94</v>
      </c>
      <c r="H1225">
        <v>200.01</v>
      </c>
      <c r="I1225">
        <v>500</v>
      </c>
      <c r="J1225">
        <f>Cálculo!$G$10</f>
        <v>6.2278000000000002</v>
      </c>
    </row>
    <row r="1226" spans="1:10">
      <c r="A1226" t="s">
        <v>89</v>
      </c>
      <c r="B1226" t="s">
        <v>90</v>
      </c>
      <c r="C1226" s="7" t="s">
        <v>187</v>
      </c>
      <c r="D1226" t="s">
        <v>92</v>
      </c>
      <c r="E1226" t="s">
        <v>62</v>
      </c>
      <c r="F1226" t="s">
        <v>95</v>
      </c>
      <c r="G1226" t="s">
        <v>94</v>
      </c>
      <c r="H1226">
        <v>500.01</v>
      </c>
      <c r="I1226">
        <v>2000</v>
      </c>
      <c r="J1226">
        <f>Cálculo!$G$11</f>
        <v>5.1668000000000003</v>
      </c>
    </row>
    <row r="1227" spans="1:10">
      <c r="A1227" t="s">
        <v>89</v>
      </c>
      <c r="B1227" t="s">
        <v>90</v>
      </c>
      <c r="C1227" s="7" t="s">
        <v>187</v>
      </c>
      <c r="D1227" t="s">
        <v>92</v>
      </c>
      <c r="E1227" t="s">
        <v>62</v>
      </c>
      <c r="F1227" t="s">
        <v>95</v>
      </c>
      <c r="G1227" t="s">
        <v>94</v>
      </c>
      <c r="H1227">
        <v>2000.01</v>
      </c>
      <c r="I1227">
        <v>20000</v>
      </c>
      <c r="J1227">
        <f>Cálculo!$G$12</f>
        <v>5.0536000000000003</v>
      </c>
    </row>
    <row r="1228" spans="1:10">
      <c r="A1228" t="s">
        <v>89</v>
      </c>
      <c r="B1228" t="s">
        <v>90</v>
      </c>
      <c r="C1228" s="7" t="s">
        <v>187</v>
      </c>
      <c r="D1228" t="s">
        <v>92</v>
      </c>
      <c r="E1228" t="s">
        <v>62</v>
      </c>
      <c r="F1228" t="s">
        <v>95</v>
      </c>
      <c r="G1228" t="s">
        <v>94</v>
      </c>
      <c r="H1228">
        <v>20000.009999999998</v>
      </c>
      <c r="I1228">
        <v>50000</v>
      </c>
      <c r="J1228">
        <f>Cálculo!$G$13</f>
        <v>4.9550999999999998</v>
      </c>
    </row>
    <row r="1229" spans="1:10">
      <c r="A1229" t="s">
        <v>89</v>
      </c>
      <c r="B1229" t="s">
        <v>90</v>
      </c>
      <c r="C1229" s="7" t="s">
        <v>187</v>
      </c>
      <c r="D1229" t="s">
        <v>92</v>
      </c>
      <c r="E1229" t="s">
        <v>62</v>
      </c>
      <c r="F1229" t="s">
        <v>95</v>
      </c>
      <c r="G1229" t="s">
        <v>94</v>
      </c>
      <c r="H1229">
        <v>50000.01</v>
      </c>
      <c r="J1229">
        <f>Cálculo!$G$14</f>
        <v>4.8567</v>
      </c>
    </row>
    <row r="1230" spans="1:10">
      <c r="A1230" t="s">
        <v>89</v>
      </c>
      <c r="B1230" t="s">
        <v>90</v>
      </c>
      <c r="C1230" s="7" t="s">
        <v>187</v>
      </c>
      <c r="D1230" t="s">
        <v>92</v>
      </c>
      <c r="E1230" t="s">
        <v>62</v>
      </c>
      <c r="F1230" t="s">
        <v>96</v>
      </c>
      <c r="G1230" t="s">
        <v>94</v>
      </c>
      <c r="H1230">
        <v>0</v>
      </c>
      <c r="I1230">
        <v>200</v>
      </c>
      <c r="J1230">
        <f>Cálculo!$G$17</f>
        <v>5.1243999999999996</v>
      </c>
    </row>
    <row r="1231" spans="1:10">
      <c r="A1231" t="s">
        <v>89</v>
      </c>
      <c r="B1231" t="s">
        <v>90</v>
      </c>
      <c r="C1231" s="7" t="s">
        <v>187</v>
      </c>
      <c r="D1231" t="s">
        <v>92</v>
      </c>
      <c r="E1231" t="s">
        <v>62</v>
      </c>
      <c r="F1231" t="s">
        <v>96</v>
      </c>
      <c r="G1231" t="s">
        <v>94</v>
      </c>
      <c r="H1231">
        <v>200.01</v>
      </c>
      <c r="I1231">
        <v>2000</v>
      </c>
      <c r="J1231">
        <f>Cálculo!$G$18</f>
        <v>2.9883999999999999</v>
      </c>
    </row>
    <row r="1232" spans="1:10">
      <c r="A1232" t="s">
        <v>89</v>
      </c>
      <c r="B1232" t="s">
        <v>90</v>
      </c>
      <c r="C1232" s="7" t="s">
        <v>187</v>
      </c>
      <c r="D1232" t="s">
        <v>92</v>
      </c>
      <c r="E1232" t="s">
        <v>62</v>
      </c>
      <c r="F1232" t="s">
        <v>96</v>
      </c>
      <c r="G1232" t="s">
        <v>94</v>
      </c>
      <c r="H1232">
        <v>2000.01</v>
      </c>
      <c r="I1232">
        <v>10000</v>
      </c>
      <c r="J1232">
        <f>Cálculo!$G$19</f>
        <v>4.9067999999999996</v>
      </c>
    </row>
    <row r="1233" spans="1:10">
      <c r="A1233" t="s">
        <v>89</v>
      </c>
      <c r="B1233" t="s">
        <v>90</v>
      </c>
      <c r="C1233" s="7" t="s">
        <v>187</v>
      </c>
      <c r="D1233" t="s">
        <v>92</v>
      </c>
      <c r="E1233" t="s">
        <v>62</v>
      </c>
      <c r="F1233" t="s">
        <v>96</v>
      </c>
      <c r="G1233" t="s">
        <v>94</v>
      </c>
      <c r="H1233">
        <v>10000.01</v>
      </c>
      <c r="I1233">
        <v>50000</v>
      </c>
      <c r="J1233">
        <f>Cálculo!$G$20</f>
        <v>4.3433999999999999</v>
      </c>
    </row>
    <row r="1234" spans="1:10">
      <c r="A1234" t="s">
        <v>89</v>
      </c>
      <c r="B1234" t="s">
        <v>90</v>
      </c>
      <c r="C1234" s="7" t="s">
        <v>187</v>
      </c>
      <c r="D1234" t="s">
        <v>92</v>
      </c>
      <c r="E1234" t="s">
        <v>62</v>
      </c>
      <c r="F1234" t="s">
        <v>96</v>
      </c>
      <c r="G1234" t="s">
        <v>94</v>
      </c>
      <c r="H1234">
        <v>50000.01</v>
      </c>
      <c r="I1234">
        <v>100000</v>
      </c>
      <c r="J1234">
        <f>Cálculo!$G$21</f>
        <v>4.1002000000000001</v>
      </c>
    </row>
    <row r="1235" spans="1:10">
      <c r="A1235" t="s">
        <v>89</v>
      </c>
      <c r="B1235" t="s">
        <v>90</v>
      </c>
      <c r="C1235" s="7" t="s">
        <v>187</v>
      </c>
      <c r="D1235" t="s">
        <v>92</v>
      </c>
      <c r="E1235" t="s">
        <v>62</v>
      </c>
      <c r="F1235" t="s">
        <v>96</v>
      </c>
      <c r="G1235" t="s">
        <v>94</v>
      </c>
      <c r="H1235">
        <v>100000.01</v>
      </c>
      <c r="I1235">
        <v>300000</v>
      </c>
      <c r="J1235">
        <f>Cálculo!$G$22</f>
        <v>3.8393999999999999</v>
      </c>
    </row>
    <row r="1236" spans="1:10">
      <c r="A1236" t="s">
        <v>89</v>
      </c>
      <c r="B1236" t="s">
        <v>90</v>
      </c>
      <c r="C1236" s="7" t="s">
        <v>187</v>
      </c>
      <c r="D1236" t="s">
        <v>92</v>
      </c>
      <c r="E1236" t="s">
        <v>62</v>
      </c>
      <c r="F1236" t="s">
        <v>96</v>
      </c>
      <c r="G1236" t="s">
        <v>94</v>
      </c>
      <c r="H1236">
        <v>300000.01</v>
      </c>
      <c r="I1236">
        <v>600000</v>
      </c>
      <c r="J1236">
        <f>Cálculo!$G$23</f>
        <v>3.5312000000000001</v>
      </c>
    </row>
    <row r="1237" spans="1:10">
      <c r="A1237" t="s">
        <v>89</v>
      </c>
      <c r="B1237" t="s">
        <v>90</v>
      </c>
      <c r="C1237" s="7" t="s">
        <v>187</v>
      </c>
      <c r="D1237" t="s">
        <v>92</v>
      </c>
      <c r="E1237" t="s">
        <v>62</v>
      </c>
      <c r="F1237" t="s">
        <v>96</v>
      </c>
      <c r="G1237" t="s">
        <v>94</v>
      </c>
      <c r="H1237">
        <v>600000.01</v>
      </c>
      <c r="I1237">
        <v>1500000</v>
      </c>
      <c r="J1237">
        <f>Cálculo!$G$24</f>
        <v>3.5226999999999999</v>
      </c>
    </row>
    <row r="1238" spans="1:10">
      <c r="A1238" t="s">
        <v>89</v>
      </c>
      <c r="B1238" t="s">
        <v>90</v>
      </c>
      <c r="C1238" s="7" t="s">
        <v>187</v>
      </c>
      <c r="D1238" t="s">
        <v>92</v>
      </c>
      <c r="E1238" t="s">
        <v>62</v>
      </c>
      <c r="F1238" t="s">
        <v>96</v>
      </c>
      <c r="G1238" t="s">
        <v>94</v>
      </c>
      <c r="H1238">
        <v>1500000.01</v>
      </c>
      <c r="I1238">
        <v>3000000</v>
      </c>
      <c r="J1238">
        <f>Cálculo!$G$25</f>
        <v>3.4998999999999998</v>
      </c>
    </row>
    <row r="1239" spans="1:10">
      <c r="A1239" t="s">
        <v>89</v>
      </c>
      <c r="B1239" t="s">
        <v>90</v>
      </c>
      <c r="C1239" s="7" t="s">
        <v>187</v>
      </c>
      <c r="D1239" t="s">
        <v>92</v>
      </c>
      <c r="E1239" t="s">
        <v>62</v>
      </c>
      <c r="F1239" t="s">
        <v>96</v>
      </c>
      <c r="G1239" t="s">
        <v>94</v>
      </c>
      <c r="H1239">
        <v>3000000.01</v>
      </c>
      <c r="J1239">
        <f>Cálculo!$G$26</f>
        <v>3.4243000000000001</v>
      </c>
    </row>
    <row r="1240" spans="1:10">
      <c r="A1240" t="s">
        <v>89</v>
      </c>
      <c r="B1240" t="s">
        <v>90</v>
      </c>
      <c r="C1240" s="7" t="s">
        <v>187</v>
      </c>
      <c r="D1240" t="s">
        <v>92</v>
      </c>
      <c r="E1240" t="s">
        <v>62</v>
      </c>
      <c r="F1240" t="s">
        <v>97</v>
      </c>
      <c r="G1240" t="s">
        <v>98</v>
      </c>
      <c r="J1240">
        <f>Cálculo!$G$29</f>
        <v>3.4365999999999999</v>
      </c>
    </row>
    <row r="1241" spans="1:10">
      <c r="A1241" t="s">
        <v>89</v>
      </c>
      <c r="B1241" t="s">
        <v>90</v>
      </c>
      <c r="C1241" s="7" t="s">
        <v>188</v>
      </c>
      <c r="D1241" t="s">
        <v>92</v>
      </c>
      <c r="E1241" t="s">
        <v>62</v>
      </c>
      <c r="F1241" t="s">
        <v>93</v>
      </c>
      <c r="G1241" t="s">
        <v>94</v>
      </c>
      <c r="H1241">
        <v>0</v>
      </c>
      <c r="I1241">
        <v>7</v>
      </c>
      <c r="J1241">
        <f>Cálculo!$G$3</f>
        <v>7.2915999999999999</v>
      </c>
    </row>
    <row r="1242" spans="1:10">
      <c r="A1242" t="s">
        <v>89</v>
      </c>
      <c r="B1242" t="s">
        <v>90</v>
      </c>
      <c r="C1242" s="7" t="s">
        <v>188</v>
      </c>
      <c r="D1242" t="s">
        <v>92</v>
      </c>
      <c r="E1242" t="s">
        <v>62</v>
      </c>
      <c r="F1242" t="s">
        <v>93</v>
      </c>
      <c r="G1242" t="s">
        <v>94</v>
      </c>
      <c r="H1242">
        <v>7.01</v>
      </c>
      <c r="I1242">
        <v>23</v>
      </c>
      <c r="J1242">
        <f>Cálculo!$G$4</f>
        <v>9.15</v>
      </c>
    </row>
    <row r="1243" spans="1:10">
      <c r="A1243" t="s">
        <v>89</v>
      </c>
      <c r="B1243" t="s">
        <v>90</v>
      </c>
      <c r="C1243" s="7" t="s">
        <v>188</v>
      </c>
      <c r="D1243" t="s">
        <v>92</v>
      </c>
      <c r="E1243" t="s">
        <v>62</v>
      </c>
      <c r="F1243" t="s">
        <v>93</v>
      </c>
      <c r="G1243" t="s">
        <v>94</v>
      </c>
      <c r="H1243">
        <v>23.01</v>
      </c>
      <c r="I1243">
        <v>83</v>
      </c>
      <c r="J1243">
        <f>Cálculo!$G$5</f>
        <v>10.852499999999999</v>
      </c>
    </row>
    <row r="1244" spans="1:10">
      <c r="A1244" t="s">
        <v>89</v>
      </c>
      <c r="B1244" t="s">
        <v>90</v>
      </c>
      <c r="C1244" s="7" t="s">
        <v>188</v>
      </c>
      <c r="D1244" t="s">
        <v>92</v>
      </c>
      <c r="E1244" t="s">
        <v>62</v>
      </c>
      <c r="F1244" t="s">
        <v>93</v>
      </c>
      <c r="G1244" t="s">
        <v>94</v>
      </c>
      <c r="H1244">
        <v>83.01</v>
      </c>
      <c r="J1244">
        <f>Cálculo!$G$6</f>
        <v>12.052199999999999</v>
      </c>
    </row>
    <row r="1245" spans="1:10">
      <c r="A1245" t="s">
        <v>89</v>
      </c>
      <c r="B1245" t="s">
        <v>90</v>
      </c>
      <c r="C1245" s="7" t="s">
        <v>188</v>
      </c>
      <c r="D1245" t="s">
        <v>92</v>
      </c>
      <c r="E1245" t="s">
        <v>62</v>
      </c>
      <c r="F1245" t="s">
        <v>95</v>
      </c>
      <c r="G1245" t="s">
        <v>94</v>
      </c>
      <c r="H1245">
        <v>0</v>
      </c>
      <c r="I1245">
        <v>200</v>
      </c>
      <c r="J1245">
        <f>Cálculo!$G$9</f>
        <v>6.2965999999999998</v>
      </c>
    </row>
    <row r="1246" spans="1:10">
      <c r="A1246" t="s">
        <v>89</v>
      </c>
      <c r="B1246" t="s">
        <v>90</v>
      </c>
      <c r="C1246" s="7" t="s">
        <v>188</v>
      </c>
      <c r="D1246" t="s">
        <v>92</v>
      </c>
      <c r="E1246" t="s">
        <v>62</v>
      </c>
      <c r="F1246" t="s">
        <v>95</v>
      </c>
      <c r="G1246" t="s">
        <v>94</v>
      </c>
      <c r="H1246">
        <v>200.01</v>
      </c>
      <c r="I1246">
        <v>500</v>
      </c>
      <c r="J1246">
        <f>Cálculo!$G$10</f>
        <v>6.2278000000000002</v>
      </c>
    </row>
    <row r="1247" spans="1:10">
      <c r="A1247" t="s">
        <v>89</v>
      </c>
      <c r="B1247" t="s">
        <v>90</v>
      </c>
      <c r="C1247" s="7" t="s">
        <v>188</v>
      </c>
      <c r="D1247" t="s">
        <v>92</v>
      </c>
      <c r="E1247" t="s">
        <v>62</v>
      </c>
      <c r="F1247" t="s">
        <v>95</v>
      </c>
      <c r="G1247" t="s">
        <v>94</v>
      </c>
      <c r="H1247">
        <v>500.01</v>
      </c>
      <c r="I1247">
        <v>2000</v>
      </c>
      <c r="J1247">
        <f>Cálculo!$G$11</f>
        <v>5.1668000000000003</v>
      </c>
    </row>
    <row r="1248" spans="1:10">
      <c r="A1248" t="s">
        <v>89</v>
      </c>
      <c r="B1248" t="s">
        <v>90</v>
      </c>
      <c r="C1248" s="7" t="s">
        <v>188</v>
      </c>
      <c r="D1248" t="s">
        <v>92</v>
      </c>
      <c r="E1248" t="s">
        <v>62</v>
      </c>
      <c r="F1248" t="s">
        <v>95</v>
      </c>
      <c r="G1248" t="s">
        <v>94</v>
      </c>
      <c r="H1248">
        <v>2000.01</v>
      </c>
      <c r="I1248">
        <v>20000</v>
      </c>
      <c r="J1248">
        <f>Cálculo!$G$12</f>
        <v>5.0536000000000003</v>
      </c>
    </row>
    <row r="1249" spans="1:10">
      <c r="A1249" t="s">
        <v>89</v>
      </c>
      <c r="B1249" t="s">
        <v>90</v>
      </c>
      <c r="C1249" s="7" t="s">
        <v>188</v>
      </c>
      <c r="D1249" t="s">
        <v>92</v>
      </c>
      <c r="E1249" t="s">
        <v>62</v>
      </c>
      <c r="F1249" t="s">
        <v>95</v>
      </c>
      <c r="G1249" t="s">
        <v>94</v>
      </c>
      <c r="H1249">
        <v>20000.009999999998</v>
      </c>
      <c r="I1249">
        <v>50000</v>
      </c>
      <c r="J1249">
        <f>Cálculo!$G$13</f>
        <v>4.9550999999999998</v>
      </c>
    </row>
    <row r="1250" spans="1:10">
      <c r="A1250" t="s">
        <v>89</v>
      </c>
      <c r="B1250" t="s">
        <v>90</v>
      </c>
      <c r="C1250" s="7" t="s">
        <v>188</v>
      </c>
      <c r="D1250" t="s">
        <v>92</v>
      </c>
      <c r="E1250" t="s">
        <v>62</v>
      </c>
      <c r="F1250" t="s">
        <v>95</v>
      </c>
      <c r="G1250" t="s">
        <v>94</v>
      </c>
      <c r="H1250">
        <v>50000.01</v>
      </c>
      <c r="J1250">
        <f>Cálculo!$G$14</f>
        <v>4.8567</v>
      </c>
    </row>
    <row r="1251" spans="1:10">
      <c r="A1251" t="s">
        <v>89</v>
      </c>
      <c r="B1251" t="s">
        <v>90</v>
      </c>
      <c r="C1251" s="7" t="s">
        <v>188</v>
      </c>
      <c r="D1251" t="s">
        <v>92</v>
      </c>
      <c r="E1251" t="s">
        <v>62</v>
      </c>
      <c r="F1251" t="s">
        <v>96</v>
      </c>
      <c r="G1251" t="s">
        <v>94</v>
      </c>
      <c r="H1251">
        <v>0</v>
      </c>
      <c r="I1251">
        <v>200</v>
      </c>
      <c r="J1251">
        <f>Cálculo!$G$17</f>
        <v>5.1243999999999996</v>
      </c>
    </row>
    <row r="1252" spans="1:10">
      <c r="A1252" t="s">
        <v>89</v>
      </c>
      <c r="B1252" t="s">
        <v>90</v>
      </c>
      <c r="C1252" s="7" t="s">
        <v>188</v>
      </c>
      <c r="D1252" t="s">
        <v>92</v>
      </c>
      <c r="E1252" t="s">
        <v>62</v>
      </c>
      <c r="F1252" t="s">
        <v>96</v>
      </c>
      <c r="G1252" t="s">
        <v>94</v>
      </c>
      <c r="H1252">
        <v>200.01</v>
      </c>
      <c r="I1252">
        <v>2000</v>
      </c>
      <c r="J1252">
        <f>Cálculo!$G$18</f>
        <v>2.9883999999999999</v>
      </c>
    </row>
    <row r="1253" spans="1:10">
      <c r="A1253" t="s">
        <v>89</v>
      </c>
      <c r="B1253" t="s">
        <v>90</v>
      </c>
      <c r="C1253" s="7" t="s">
        <v>188</v>
      </c>
      <c r="D1253" t="s">
        <v>92</v>
      </c>
      <c r="E1253" t="s">
        <v>62</v>
      </c>
      <c r="F1253" t="s">
        <v>96</v>
      </c>
      <c r="G1253" t="s">
        <v>94</v>
      </c>
      <c r="H1253">
        <v>2000.01</v>
      </c>
      <c r="I1253">
        <v>10000</v>
      </c>
      <c r="J1253">
        <f>Cálculo!$G$19</f>
        <v>4.9067999999999996</v>
      </c>
    </row>
    <row r="1254" spans="1:10">
      <c r="A1254" t="s">
        <v>89</v>
      </c>
      <c r="B1254" t="s">
        <v>90</v>
      </c>
      <c r="C1254" s="7" t="s">
        <v>188</v>
      </c>
      <c r="D1254" t="s">
        <v>92</v>
      </c>
      <c r="E1254" t="s">
        <v>62</v>
      </c>
      <c r="F1254" t="s">
        <v>96</v>
      </c>
      <c r="G1254" t="s">
        <v>94</v>
      </c>
      <c r="H1254">
        <v>10000.01</v>
      </c>
      <c r="I1254">
        <v>50000</v>
      </c>
      <c r="J1254">
        <f>Cálculo!$G$20</f>
        <v>4.3433999999999999</v>
      </c>
    </row>
    <row r="1255" spans="1:10">
      <c r="A1255" t="s">
        <v>89</v>
      </c>
      <c r="B1255" t="s">
        <v>90</v>
      </c>
      <c r="C1255" s="7" t="s">
        <v>188</v>
      </c>
      <c r="D1255" t="s">
        <v>92</v>
      </c>
      <c r="E1255" t="s">
        <v>62</v>
      </c>
      <c r="F1255" t="s">
        <v>96</v>
      </c>
      <c r="G1255" t="s">
        <v>94</v>
      </c>
      <c r="H1255">
        <v>50000.01</v>
      </c>
      <c r="I1255">
        <v>100000</v>
      </c>
      <c r="J1255">
        <f>Cálculo!$G$21</f>
        <v>4.1002000000000001</v>
      </c>
    </row>
    <row r="1256" spans="1:10">
      <c r="A1256" t="s">
        <v>89</v>
      </c>
      <c r="B1256" t="s">
        <v>90</v>
      </c>
      <c r="C1256" s="7" t="s">
        <v>188</v>
      </c>
      <c r="D1256" t="s">
        <v>92</v>
      </c>
      <c r="E1256" t="s">
        <v>62</v>
      </c>
      <c r="F1256" t="s">
        <v>96</v>
      </c>
      <c r="G1256" t="s">
        <v>94</v>
      </c>
      <c r="H1256">
        <v>100000.01</v>
      </c>
      <c r="I1256">
        <v>300000</v>
      </c>
      <c r="J1256">
        <f>Cálculo!$G$22</f>
        <v>3.8393999999999999</v>
      </c>
    </row>
    <row r="1257" spans="1:10">
      <c r="A1257" t="s">
        <v>89</v>
      </c>
      <c r="B1257" t="s">
        <v>90</v>
      </c>
      <c r="C1257" s="7" t="s">
        <v>188</v>
      </c>
      <c r="D1257" t="s">
        <v>92</v>
      </c>
      <c r="E1257" t="s">
        <v>62</v>
      </c>
      <c r="F1257" t="s">
        <v>96</v>
      </c>
      <c r="G1257" t="s">
        <v>94</v>
      </c>
      <c r="H1257">
        <v>300000.01</v>
      </c>
      <c r="I1257">
        <v>600000</v>
      </c>
      <c r="J1257">
        <f>Cálculo!$G$23</f>
        <v>3.5312000000000001</v>
      </c>
    </row>
    <row r="1258" spans="1:10">
      <c r="A1258" t="s">
        <v>89</v>
      </c>
      <c r="B1258" t="s">
        <v>90</v>
      </c>
      <c r="C1258" s="7" t="s">
        <v>188</v>
      </c>
      <c r="D1258" t="s">
        <v>92</v>
      </c>
      <c r="E1258" t="s">
        <v>62</v>
      </c>
      <c r="F1258" t="s">
        <v>96</v>
      </c>
      <c r="G1258" t="s">
        <v>94</v>
      </c>
      <c r="H1258">
        <v>600000.01</v>
      </c>
      <c r="I1258">
        <v>1500000</v>
      </c>
      <c r="J1258">
        <f>Cálculo!$G$24</f>
        <v>3.5226999999999999</v>
      </c>
    </row>
    <row r="1259" spans="1:10">
      <c r="A1259" t="s">
        <v>89</v>
      </c>
      <c r="B1259" t="s">
        <v>90</v>
      </c>
      <c r="C1259" s="7" t="s">
        <v>188</v>
      </c>
      <c r="D1259" t="s">
        <v>92</v>
      </c>
      <c r="E1259" t="s">
        <v>62</v>
      </c>
      <c r="F1259" t="s">
        <v>96</v>
      </c>
      <c r="G1259" t="s">
        <v>94</v>
      </c>
      <c r="H1259">
        <v>1500000.01</v>
      </c>
      <c r="I1259">
        <v>3000000</v>
      </c>
      <c r="J1259">
        <f>Cálculo!$G$25</f>
        <v>3.4998999999999998</v>
      </c>
    </row>
    <row r="1260" spans="1:10">
      <c r="A1260" t="s">
        <v>89</v>
      </c>
      <c r="B1260" t="s">
        <v>90</v>
      </c>
      <c r="C1260" s="7" t="s">
        <v>188</v>
      </c>
      <c r="D1260" t="s">
        <v>92</v>
      </c>
      <c r="E1260" t="s">
        <v>62</v>
      </c>
      <c r="F1260" t="s">
        <v>96</v>
      </c>
      <c r="G1260" t="s">
        <v>94</v>
      </c>
      <c r="H1260">
        <v>3000000.01</v>
      </c>
      <c r="J1260">
        <f>Cálculo!$G$26</f>
        <v>3.4243000000000001</v>
      </c>
    </row>
    <row r="1261" spans="1:10">
      <c r="A1261" t="s">
        <v>89</v>
      </c>
      <c r="B1261" t="s">
        <v>90</v>
      </c>
      <c r="C1261" s="7" t="s">
        <v>188</v>
      </c>
      <c r="D1261" t="s">
        <v>92</v>
      </c>
      <c r="E1261" t="s">
        <v>62</v>
      </c>
      <c r="F1261" t="s">
        <v>97</v>
      </c>
      <c r="G1261" t="s">
        <v>98</v>
      </c>
      <c r="J1261">
        <f>Cálculo!$G$29</f>
        <v>3.4365999999999999</v>
      </c>
    </row>
    <row r="1262" spans="1:10">
      <c r="A1262" t="s">
        <v>89</v>
      </c>
      <c r="B1262" t="s">
        <v>90</v>
      </c>
      <c r="C1262" s="7" t="s">
        <v>189</v>
      </c>
      <c r="D1262" t="s">
        <v>92</v>
      </c>
      <c r="E1262" t="s">
        <v>62</v>
      </c>
      <c r="F1262" t="s">
        <v>93</v>
      </c>
      <c r="G1262" t="s">
        <v>94</v>
      </c>
      <c r="H1262">
        <v>0</v>
      </c>
      <c r="I1262">
        <v>7</v>
      </c>
      <c r="J1262">
        <f>Cálculo!$G$3</f>
        <v>7.2915999999999999</v>
      </c>
    </row>
    <row r="1263" spans="1:10">
      <c r="A1263" t="s">
        <v>89</v>
      </c>
      <c r="B1263" t="s">
        <v>90</v>
      </c>
      <c r="C1263" s="7" t="s">
        <v>189</v>
      </c>
      <c r="D1263" t="s">
        <v>92</v>
      </c>
      <c r="E1263" t="s">
        <v>62</v>
      </c>
      <c r="F1263" t="s">
        <v>93</v>
      </c>
      <c r="G1263" t="s">
        <v>94</v>
      </c>
      <c r="H1263">
        <v>7.01</v>
      </c>
      <c r="I1263">
        <v>23</v>
      </c>
      <c r="J1263">
        <f>Cálculo!$G$4</f>
        <v>9.15</v>
      </c>
    </row>
    <row r="1264" spans="1:10">
      <c r="A1264" t="s">
        <v>89</v>
      </c>
      <c r="B1264" t="s">
        <v>90</v>
      </c>
      <c r="C1264" s="7" t="s">
        <v>189</v>
      </c>
      <c r="D1264" t="s">
        <v>92</v>
      </c>
      <c r="E1264" t="s">
        <v>62</v>
      </c>
      <c r="F1264" t="s">
        <v>93</v>
      </c>
      <c r="G1264" t="s">
        <v>94</v>
      </c>
      <c r="H1264">
        <v>23.01</v>
      </c>
      <c r="I1264">
        <v>83</v>
      </c>
      <c r="J1264">
        <f>Cálculo!$G$5</f>
        <v>10.852499999999999</v>
      </c>
    </row>
    <row r="1265" spans="1:10">
      <c r="A1265" t="s">
        <v>89</v>
      </c>
      <c r="B1265" t="s">
        <v>90</v>
      </c>
      <c r="C1265" s="7" t="s">
        <v>189</v>
      </c>
      <c r="D1265" t="s">
        <v>92</v>
      </c>
      <c r="E1265" t="s">
        <v>62</v>
      </c>
      <c r="F1265" t="s">
        <v>93</v>
      </c>
      <c r="G1265" t="s">
        <v>94</v>
      </c>
      <c r="H1265">
        <v>83.01</v>
      </c>
      <c r="J1265">
        <f>Cálculo!$G$6</f>
        <v>12.052199999999999</v>
      </c>
    </row>
    <row r="1266" spans="1:10">
      <c r="A1266" t="s">
        <v>89</v>
      </c>
      <c r="B1266" t="s">
        <v>90</v>
      </c>
      <c r="C1266" s="7" t="s">
        <v>189</v>
      </c>
      <c r="D1266" t="s">
        <v>92</v>
      </c>
      <c r="E1266" t="s">
        <v>62</v>
      </c>
      <c r="F1266" t="s">
        <v>95</v>
      </c>
      <c r="G1266" t="s">
        <v>94</v>
      </c>
      <c r="H1266">
        <v>0</v>
      </c>
      <c r="I1266">
        <v>200</v>
      </c>
      <c r="J1266">
        <f>Cálculo!$G$9</f>
        <v>6.2965999999999998</v>
      </c>
    </row>
    <row r="1267" spans="1:10">
      <c r="A1267" t="s">
        <v>89</v>
      </c>
      <c r="B1267" t="s">
        <v>90</v>
      </c>
      <c r="C1267" s="7" t="s">
        <v>189</v>
      </c>
      <c r="D1267" t="s">
        <v>92</v>
      </c>
      <c r="E1267" t="s">
        <v>62</v>
      </c>
      <c r="F1267" t="s">
        <v>95</v>
      </c>
      <c r="G1267" t="s">
        <v>94</v>
      </c>
      <c r="H1267">
        <v>200.01</v>
      </c>
      <c r="I1267">
        <v>500</v>
      </c>
      <c r="J1267">
        <f>Cálculo!$G$10</f>
        <v>6.2278000000000002</v>
      </c>
    </row>
    <row r="1268" spans="1:10">
      <c r="A1268" t="s">
        <v>89</v>
      </c>
      <c r="B1268" t="s">
        <v>90</v>
      </c>
      <c r="C1268" s="7" t="s">
        <v>189</v>
      </c>
      <c r="D1268" t="s">
        <v>92</v>
      </c>
      <c r="E1268" t="s">
        <v>62</v>
      </c>
      <c r="F1268" t="s">
        <v>95</v>
      </c>
      <c r="G1268" t="s">
        <v>94</v>
      </c>
      <c r="H1268">
        <v>500.01</v>
      </c>
      <c r="I1268">
        <v>2000</v>
      </c>
      <c r="J1268">
        <f>Cálculo!$G$11</f>
        <v>5.1668000000000003</v>
      </c>
    </row>
    <row r="1269" spans="1:10">
      <c r="A1269" t="s">
        <v>89</v>
      </c>
      <c r="B1269" t="s">
        <v>90</v>
      </c>
      <c r="C1269" s="7" t="s">
        <v>189</v>
      </c>
      <c r="D1269" t="s">
        <v>92</v>
      </c>
      <c r="E1269" t="s">
        <v>62</v>
      </c>
      <c r="F1269" t="s">
        <v>95</v>
      </c>
      <c r="G1269" t="s">
        <v>94</v>
      </c>
      <c r="H1269">
        <v>2000.01</v>
      </c>
      <c r="I1269">
        <v>20000</v>
      </c>
      <c r="J1269">
        <f>Cálculo!$G$12</f>
        <v>5.0536000000000003</v>
      </c>
    </row>
    <row r="1270" spans="1:10">
      <c r="A1270" t="s">
        <v>89</v>
      </c>
      <c r="B1270" t="s">
        <v>90</v>
      </c>
      <c r="C1270" s="7" t="s">
        <v>189</v>
      </c>
      <c r="D1270" t="s">
        <v>92</v>
      </c>
      <c r="E1270" t="s">
        <v>62</v>
      </c>
      <c r="F1270" t="s">
        <v>95</v>
      </c>
      <c r="G1270" t="s">
        <v>94</v>
      </c>
      <c r="H1270">
        <v>20000.009999999998</v>
      </c>
      <c r="I1270">
        <v>50000</v>
      </c>
      <c r="J1270">
        <f>Cálculo!$G$13</f>
        <v>4.9550999999999998</v>
      </c>
    </row>
    <row r="1271" spans="1:10">
      <c r="A1271" t="s">
        <v>89</v>
      </c>
      <c r="B1271" t="s">
        <v>90</v>
      </c>
      <c r="C1271" s="7" t="s">
        <v>189</v>
      </c>
      <c r="D1271" t="s">
        <v>92</v>
      </c>
      <c r="E1271" t="s">
        <v>62</v>
      </c>
      <c r="F1271" t="s">
        <v>95</v>
      </c>
      <c r="G1271" t="s">
        <v>94</v>
      </c>
      <c r="H1271">
        <v>50000.01</v>
      </c>
      <c r="J1271">
        <f>Cálculo!$G$14</f>
        <v>4.8567</v>
      </c>
    </row>
    <row r="1272" spans="1:10">
      <c r="A1272" t="s">
        <v>89</v>
      </c>
      <c r="B1272" t="s">
        <v>90</v>
      </c>
      <c r="C1272" s="7" t="s">
        <v>189</v>
      </c>
      <c r="D1272" t="s">
        <v>92</v>
      </c>
      <c r="E1272" t="s">
        <v>62</v>
      </c>
      <c r="F1272" t="s">
        <v>96</v>
      </c>
      <c r="G1272" t="s">
        <v>94</v>
      </c>
      <c r="H1272">
        <v>0</v>
      </c>
      <c r="I1272">
        <v>200</v>
      </c>
      <c r="J1272">
        <f>Cálculo!$G$17</f>
        <v>5.1243999999999996</v>
      </c>
    </row>
    <row r="1273" spans="1:10">
      <c r="A1273" t="s">
        <v>89</v>
      </c>
      <c r="B1273" t="s">
        <v>90</v>
      </c>
      <c r="C1273" s="7" t="s">
        <v>189</v>
      </c>
      <c r="D1273" t="s">
        <v>92</v>
      </c>
      <c r="E1273" t="s">
        <v>62</v>
      </c>
      <c r="F1273" t="s">
        <v>96</v>
      </c>
      <c r="G1273" t="s">
        <v>94</v>
      </c>
      <c r="H1273">
        <v>200.01</v>
      </c>
      <c r="I1273">
        <v>2000</v>
      </c>
      <c r="J1273">
        <f>Cálculo!$G$18</f>
        <v>2.9883999999999999</v>
      </c>
    </row>
    <row r="1274" spans="1:10">
      <c r="A1274" t="s">
        <v>89</v>
      </c>
      <c r="B1274" t="s">
        <v>90</v>
      </c>
      <c r="C1274" s="7" t="s">
        <v>189</v>
      </c>
      <c r="D1274" t="s">
        <v>92</v>
      </c>
      <c r="E1274" t="s">
        <v>62</v>
      </c>
      <c r="F1274" t="s">
        <v>96</v>
      </c>
      <c r="G1274" t="s">
        <v>94</v>
      </c>
      <c r="H1274">
        <v>2000.01</v>
      </c>
      <c r="I1274">
        <v>10000</v>
      </c>
      <c r="J1274">
        <f>Cálculo!$G$19</f>
        <v>4.9067999999999996</v>
      </c>
    </row>
    <row r="1275" spans="1:10">
      <c r="A1275" t="s">
        <v>89</v>
      </c>
      <c r="B1275" t="s">
        <v>90</v>
      </c>
      <c r="C1275" s="7" t="s">
        <v>189</v>
      </c>
      <c r="D1275" t="s">
        <v>92</v>
      </c>
      <c r="E1275" t="s">
        <v>62</v>
      </c>
      <c r="F1275" t="s">
        <v>96</v>
      </c>
      <c r="G1275" t="s">
        <v>94</v>
      </c>
      <c r="H1275">
        <v>10000.01</v>
      </c>
      <c r="I1275">
        <v>50000</v>
      </c>
      <c r="J1275">
        <f>Cálculo!$G$20</f>
        <v>4.3433999999999999</v>
      </c>
    </row>
    <row r="1276" spans="1:10">
      <c r="A1276" t="s">
        <v>89</v>
      </c>
      <c r="B1276" t="s">
        <v>90</v>
      </c>
      <c r="C1276" s="7" t="s">
        <v>189</v>
      </c>
      <c r="D1276" t="s">
        <v>92</v>
      </c>
      <c r="E1276" t="s">
        <v>62</v>
      </c>
      <c r="F1276" t="s">
        <v>96</v>
      </c>
      <c r="G1276" t="s">
        <v>94</v>
      </c>
      <c r="H1276">
        <v>50000.01</v>
      </c>
      <c r="I1276">
        <v>100000</v>
      </c>
      <c r="J1276">
        <f>Cálculo!$G$21</f>
        <v>4.1002000000000001</v>
      </c>
    </row>
    <row r="1277" spans="1:10">
      <c r="A1277" t="s">
        <v>89</v>
      </c>
      <c r="B1277" t="s">
        <v>90</v>
      </c>
      <c r="C1277" s="7" t="s">
        <v>189</v>
      </c>
      <c r="D1277" t="s">
        <v>92</v>
      </c>
      <c r="E1277" t="s">
        <v>62</v>
      </c>
      <c r="F1277" t="s">
        <v>96</v>
      </c>
      <c r="G1277" t="s">
        <v>94</v>
      </c>
      <c r="H1277">
        <v>100000.01</v>
      </c>
      <c r="I1277">
        <v>300000</v>
      </c>
      <c r="J1277">
        <f>Cálculo!$G$22</f>
        <v>3.8393999999999999</v>
      </c>
    </row>
    <row r="1278" spans="1:10">
      <c r="A1278" t="s">
        <v>89</v>
      </c>
      <c r="B1278" t="s">
        <v>90</v>
      </c>
      <c r="C1278" s="7" t="s">
        <v>189</v>
      </c>
      <c r="D1278" t="s">
        <v>92</v>
      </c>
      <c r="E1278" t="s">
        <v>62</v>
      </c>
      <c r="F1278" t="s">
        <v>96</v>
      </c>
      <c r="G1278" t="s">
        <v>94</v>
      </c>
      <c r="H1278">
        <v>300000.01</v>
      </c>
      <c r="I1278">
        <v>600000</v>
      </c>
      <c r="J1278">
        <f>Cálculo!$G$23</f>
        <v>3.5312000000000001</v>
      </c>
    </row>
    <row r="1279" spans="1:10">
      <c r="A1279" t="s">
        <v>89</v>
      </c>
      <c r="B1279" t="s">
        <v>90</v>
      </c>
      <c r="C1279" s="7" t="s">
        <v>189</v>
      </c>
      <c r="D1279" t="s">
        <v>92</v>
      </c>
      <c r="E1279" t="s">
        <v>62</v>
      </c>
      <c r="F1279" t="s">
        <v>96</v>
      </c>
      <c r="G1279" t="s">
        <v>94</v>
      </c>
      <c r="H1279">
        <v>600000.01</v>
      </c>
      <c r="I1279">
        <v>1500000</v>
      </c>
      <c r="J1279">
        <f>Cálculo!$G$24</f>
        <v>3.5226999999999999</v>
      </c>
    </row>
    <row r="1280" spans="1:10">
      <c r="A1280" t="s">
        <v>89</v>
      </c>
      <c r="B1280" t="s">
        <v>90</v>
      </c>
      <c r="C1280" s="7" t="s">
        <v>189</v>
      </c>
      <c r="D1280" t="s">
        <v>92</v>
      </c>
      <c r="E1280" t="s">
        <v>62</v>
      </c>
      <c r="F1280" t="s">
        <v>96</v>
      </c>
      <c r="G1280" t="s">
        <v>94</v>
      </c>
      <c r="H1280">
        <v>1500000.01</v>
      </c>
      <c r="I1280">
        <v>3000000</v>
      </c>
      <c r="J1280">
        <f>Cálculo!$G$25</f>
        <v>3.4998999999999998</v>
      </c>
    </row>
    <row r="1281" spans="1:10">
      <c r="A1281" t="s">
        <v>89</v>
      </c>
      <c r="B1281" t="s">
        <v>90</v>
      </c>
      <c r="C1281" s="7" t="s">
        <v>189</v>
      </c>
      <c r="D1281" t="s">
        <v>92</v>
      </c>
      <c r="E1281" t="s">
        <v>62</v>
      </c>
      <c r="F1281" t="s">
        <v>96</v>
      </c>
      <c r="G1281" t="s">
        <v>94</v>
      </c>
      <c r="H1281">
        <v>3000000.01</v>
      </c>
      <c r="J1281">
        <f>Cálculo!$G$26</f>
        <v>3.4243000000000001</v>
      </c>
    </row>
    <row r="1282" spans="1:10">
      <c r="A1282" t="s">
        <v>89</v>
      </c>
      <c r="B1282" t="s">
        <v>90</v>
      </c>
      <c r="C1282" s="7" t="s">
        <v>189</v>
      </c>
      <c r="D1282" t="s">
        <v>92</v>
      </c>
      <c r="E1282" t="s">
        <v>62</v>
      </c>
      <c r="F1282" t="s">
        <v>97</v>
      </c>
      <c r="G1282" t="s">
        <v>98</v>
      </c>
      <c r="J1282">
        <f>Cálculo!$G$29</f>
        <v>3.4365999999999999</v>
      </c>
    </row>
    <row r="1283" spans="1:10">
      <c r="A1283" t="s">
        <v>89</v>
      </c>
      <c r="B1283" t="s">
        <v>90</v>
      </c>
      <c r="C1283" s="7" t="s">
        <v>190</v>
      </c>
      <c r="D1283" t="s">
        <v>92</v>
      </c>
      <c r="E1283" t="s">
        <v>62</v>
      </c>
      <c r="F1283" t="s">
        <v>93</v>
      </c>
      <c r="G1283" t="s">
        <v>94</v>
      </c>
      <c r="H1283">
        <v>0</v>
      </c>
      <c r="I1283">
        <v>7</v>
      </c>
      <c r="J1283">
        <f>Cálculo!$G$3</f>
        <v>7.2915999999999999</v>
      </c>
    </row>
    <row r="1284" spans="1:10">
      <c r="A1284" t="s">
        <v>89</v>
      </c>
      <c r="B1284" t="s">
        <v>90</v>
      </c>
      <c r="C1284" s="7" t="s">
        <v>190</v>
      </c>
      <c r="D1284" t="s">
        <v>92</v>
      </c>
      <c r="E1284" t="s">
        <v>62</v>
      </c>
      <c r="F1284" t="s">
        <v>93</v>
      </c>
      <c r="G1284" t="s">
        <v>94</v>
      </c>
      <c r="H1284">
        <v>7.01</v>
      </c>
      <c r="I1284">
        <v>23</v>
      </c>
      <c r="J1284">
        <f>Cálculo!$G$4</f>
        <v>9.15</v>
      </c>
    </row>
    <row r="1285" spans="1:10">
      <c r="A1285" t="s">
        <v>89</v>
      </c>
      <c r="B1285" t="s">
        <v>90</v>
      </c>
      <c r="C1285" s="7" t="s">
        <v>190</v>
      </c>
      <c r="D1285" t="s">
        <v>92</v>
      </c>
      <c r="E1285" t="s">
        <v>62</v>
      </c>
      <c r="F1285" t="s">
        <v>93</v>
      </c>
      <c r="G1285" t="s">
        <v>94</v>
      </c>
      <c r="H1285">
        <v>23.01</v>
      </c>
      <c r="I1285">
        <v>83</v>
      </c>
      <c r="J1285">
        <f>Cálculo!$G$5</f>
        <v>10.852499999999999</v>
      </c>
    </row>
    <row r="1286" spans="1:10">
      <c r="A1286" t="s">
        <v>89</v>
      </c>
      <c r="B1286" t="s">
        <v>90</v>
      </c>
      <c r="C1286" s="7" t="s">
        <v>190</v>
      </c>
      <c r="D1286" t="s">
        <v>92</v>
      </c>
      <c r="E1286" t="s">
        <v>62</v>
      </c>
      <c r="F1286" t="s">
        <v>93</v>
      </c>
      <c r="G1286" t="s">
        <v>94</v>
      </c>
      <c r="H1286">
        <v>83.01</v>
      </c>
      <c r="J1286">
        <f>Cálculo!$G$6</f>
        <v>12.052199999999999</v>
      </c>
    </row>
    <row r="1287" spans="1:10">
      <c r="A1287" t="s">
        <v>89</v>
      </c>
      <c r="B1287" t="s">
        <v>90</v>
      </c>
      <c r="C1287" s="7" t="s">
        <v>190</v>
      </c>
      <c r="D1287" t="s">
        <v>92</v>
      </c>
      <c r="E1287" t="s">
        <v>62</v>
      </c>
      <c r="F1287" t="s">
        <v>95</v>
      </c>
      <c r="G1287" t="s">
        <v>94</v>
      </c>
      <c r="H1287">
        <v>0</v>
      </c>
      <c r="I1287">
        <v>200</v>
      </c>
      <c r="J1287">
        <f>Cálculo!$G$9</f>
        <v>6.2965999999999998</v>
      </c>
    </row>
    <row r="1288" spans="1:10">
      <c r="A1288" t="s">
        <v>89</v>
      </c>
      <c r="B1288" t="s">
        <v>90</v>
      </c>
      <c r="C1288" s="7" t="s">
        <v>190</v>
      </c>
      <c r="D1288" t="s">
        <v>92</v>
      </c>
      <c r="E1288" t="s">
        <v>62</v>
      </c>
      <c r="F1288" t="s">
        <v>95</v>
      </c>
      <c r="G1288" t="s">
        <v>94</v>
      </c>
      <c r="H1288">
        <v>200.01</v>
      </c>
      <c r="I1288">
        <v>500</v>
      </c>
      <c r="J1288">
        <f>Cálculo!$G$10</f>
        <v>6.2278000000000002</v>
      </c>
    </row>
    <row r="1289" spans="1:10">
      <c r="A1289" t="s">
        <v>89</v>
      </c>
      <c r="B1289" t="s">
        <v>90</v>
      </c>
      <c r="C1289" s="7" t="s">
        <v>190</v>
      </c>
      <c r="D1289" t="s">
        <v>92</v>
      </c>
      <c r="E1289" t="s">
        <v>62</v>
      </c>
      <c r="F1289" t="s">
        <v>95</v>
      </c>
      <c r="G1289" t="s">
        <v>94</v>
      </c>
      <c r="H1289">
        <v>500.01</v>
      </c>
      <c r="I1289">
        <v>2000</v>
      </c>
      <c r="J1289">
        <f>Cálculo!$G$11</f>
        <v>5.1668000000000003</v>
      </c>
    </row>
    <row r="1290" spans="1:10">
      <c r="A1290" t="s">
        <v>89</v>
      </c>
      <c r="B1290" t="s">
        <v>90</v>
      </c>
      <c r="C1290" s="7" t="s">
        <v>190</v>
      </c>
      <c r="D1290" t="s">
        <v>92</v>
      </c>
      <c r="E1290" t="s">
        <v>62</v>
      </c>
      <c r="F1290" t="s">
        <v>95</v>
      </c>
      <c r="G1290" t="s">
        <v>94</v>
      </c>
      <c r="H1290">
        <v>2000.01</v>
      </c>
      <c r="I1290">
        <v>20000</v>
      </c>
      <c r="J1290">
        <f>Cálculo!$G$12</f>
        <v>5.0536000000000003</v>
      </c>
    </row>
    <row r="1291" spans="1:10">
      <c r="A1291" t="s">
        <v>89</v>
      </c>
      <c r="B1291" t="s">
        <v>90</v>
      </c>
      <c r="C1291" s="7" t="s">
        <v>190</v>
      </c>
      <c r="D1291" t="s">
        <v>92</v>
      </c>
      <c r="E1291" t="s">
        <v>62</v>
      </c>
      <c r="F1291" t="s">
        <v>95</v>
      </c>
      <c r="G1291" t="s">
        <v>94</v>
      </c>
      <c r="H1291">
        <v>20000.009999999998</v>
      </c>
      <c r="I1291">
        <v>50000</v>
      </c>
      <c r="J1291">
        <f>Cálculo!$G$13</f>
        <v>4.9550999999999998</v>
      </c>
    </row>
    <row r="1292" spans="1:10">
      <c r="A1292" t="s">
        <v>89</v>
      </c>
      <c r="B1292" t="s">
        <v>90</v>
      </c>
      <c r="C1292" s="7" t="s">
        <v>190</v>
      </c>
      <c r="D1292" t="s">
        <v>92</v>
      </c>
      <c r="E1292" t="s">
        <v>62</v>
      </c>
      <c r="F1292" t="s">
        <v>95</v>
      </c>
      <c r="G1292" t="s">
        <v>94</v>
      </c>
      <c r="H1292">
        <v>50000.01</v>
      </c>
      <c r="J1292">
        <f>Cálculo!$G$14</f>
        <v>4.8567</v>
      </c>
    </row>
    <row r="1293" spans="1:10">
      <c r="A1293" t="s">
        <v>89</v>
      </c>
      <c r="B1293" t="s">
        <v>90</v>
      </c>
      <c r="C1293" s="7" t="s">
        <v>190</v>
      </c>
      <c r="D1293" t="s">
        <v>92</v>
      </c>
      <c r="E1293" t="s">
        <v>62</v>
      </c>
      <c r="F1293" t="s">
        <v>96</v>
      </c>
      <c r="G1293" t="s">
        <v>94</v>
      </c>
      <c r="H1293">
        <v>0</v>
      </c>
      <c r="I1293">
        <v>200</v>
      </c>
      <c r="J1293">
        <f>Cálculo!$G$17</f>
        <v>5.1243999999999996</v>
      </c>
    </row>
    <row r="1294" spans="1:10">
      <c r="A1294" t="s">
        <v>89</v>
      </c>
      <c r="B1294" t="s">
        <v>90</v>
      </c>
      <c r="C1294" s="7" t="s">
        <v>190</v>
      </c>
      <c r="D1294" t="s">
        <v>92</v>
      </c>
      <c r="E1294" t="s">
        <v>62</v>
      </c>
      <c r="F1294" t="s">
        <v>96</v>
      </c>
      <c r="G1294" t="s">
        <v>94</v>
      </c>
      <c r="H1294">
        <v>200.01</v>
      </c>
      <c r="I1294">
        <v>2000</v>
      </c>
      <c r="J1294">
        <f>Cálculo!$G$18</f>
        <v>2.9883999999999999</v>
      </c>
    </row>
    <row r="1295" spans="1:10">
      <c r="A1295" t="s">
        <v>89</v>
      </c>
      <c r="B1295" t="s">
        <v>90</v>
      </c>
      <c r="C1295" s="7" t="s">
        <v>190</v>
      </c>
      <c r="D1295" t="s">
        <v>92</v>
      </c>
      <c r="E1295" t="s">
        <v>62</v>
      </c>
      <c r="F1295" t="s">
        <v>96</v>
      </c>
      <c r="G1295" t="s">
        <v>94</v>
      </c>
      <c r="H1295">
        <v>2000.01</v>
      </c>
      <c r="I1295">
        <v>10000</v>
      </c>
      <c r="J1295">
        <f>Cálculo!$G$19</f>
        <v>4.9067999999999996</v>
      </c>
    </row>
    <row r="1296" spans="1:10">
      <c r="A1296" t="s">
        <v>89</v>
      </c>
      <c r="B1296" t="s">
        <v>90</v>
      </c>
      <c r="C1296" s="7" t="s">
        <v>190</v>
      </c>
      <c r="D1296" t="s">
        <v>92</v>
      </c>
      <c r="E1296" t="s">
        <v>62</v>
      </c>
      <c r="F1296" t="s">
        <v>96</v>
      </c>
      <c r="G1296" t="s">
        <v>94</v>
      </c>
      <c r="H1296">
        <v>10000.01</v>
      </c>
      <c r="I1296">
        <v>50000</v>
      </c>
      <c r="J1296">
        <f>Cálculo!$G$20</f>
        <v>4.3433999999999999</v>
      </c>
    </row>
    <row r="1297" spans="1:10">
      <c r="A1297" t="s">
        <v>89</v>
      </c>
      <c r="B1297" t="s">
        <v>90</v>
      </c>
      <c r="C1297" s="7" t="s">
        <v>190</v>
      </c>
      <c r="D1297" t="s">
        <v>92</v>
      </c>
      <c r="E1297" t="s">
        <v>62</v>
      </c>
      <c r="F1297" t="s">
        <v>96</v>
      </c>
      <c r="G1297" t="s">
        <v>94</v>
      </c>
      <c r="H1297">
        <v>50000.01</v>
      </c>
      <c r="I1297">
        <v>100000</v>
      </c>
      <c r="J1297">
        <f>Cálculo!$G$21</f>
        <v>4.1002000000000001</v>
      </c>
    </row>
    <row r="1298" spans="1:10">
      <c r="A1298" t="s">
        <v>89</v>
      </c>
      <c r="B1298" t="s">
        <v>90</v>
      </c>
      <c r="C1298" s="7" t="s">
        <v>190</v>
      </c>
      <c r="D1298" t="s">
        <v>92</v>
      </c>
      <c r="E1298" t="s">
        <v>62</v>
      </c>
      <c r="F1298" t="s">
        <v>96</v>
      </c>
      <c r="G1298" t="s">
        <v>94</v>
      </c>
      <c r="H1298">
        <v>100000.01</v>
      </c>
      <c r="I1298">
        <v>300000</v>
      </c>
      <c r="J1298">
        <f>Cálculo!$G$22</f>
        <v>3.8393999999999999</v>
      </c>
    </row>
    <row r="1299" spans="1:10">
      <c r="A1299" t="s">
        <v>89</v>
      </c>
      <c r="B1299" t="s">
        <v>90</v>
      </c>
      <c r="C1299" s="7" t="s">
        <v>190</v>
      </c>
      <c r="D1299" t="s">
        <v>92</v>
      </c>
      <c r="E1299" t="s">
        <v>62</v>
      </c>
      <c r="F1299" t="s">
        <v>96</v>
      </c>
      <c r="G1299" t="s">
        <v>94</v>
      </c>
      <c r="H1299">
        <v>300000.01</v>
      </c>
      <c r="I1299">
        <v>600000</v>
      </c>
      <c r="J1299">
        <f>Cálculo!$G$23</f>
        <v>3.5312000000000001</v>
      </c>
    </row>
    <row r="1300" spans="1:10">
      <c r="A1300" t="s">
        <v>89</v>
      </c>
      <c r="B1300" t="s">
        <v>90</v>
      </c>
      <c r="C1300" s="7" t="s">
        <v>190</v>
      </c>
      <c r="D1300" t="s">
        <v>92</v>
      </c>
      <c r="E1300" t="s">
        <v>62</v>
      </c>
      <c r="F1300" t="s">
        <v>96</v>
      </c>
      <c r="G1300" t="s">
        <v>94</v>
      </c>
      <c r="H1300">
        <v>600000.01</v>
      </c>
      <c r="I1300">
        <v>1500000</v>
      </c>
      <c r="J1300">
        <f>Cálculo!$G$24</f>
        <v>3.5226999999999999</v>
      </c>
    </row>
    <row r="1301" spans="1:10">
      <c r="A1301" t="s">
        <v>89</v>
      </c>
      <c r="B1301" t="s">
        <v>90</v>
      </c>
      <c r="C1301" s="7" t="s">
        <v>190</v>
      </c>
      <c r="D1301" t="s">
        <v>92</v>
      </c>
      <c r="E1301" t="s">
        <v>62</v>
      </c>
      <c r="F1301" t="s">
        <v>96</v>
      </c>
      <c r="G1301" t="s">
        <v>94</v>
      </c>
      <c r="H1301">
        <v>1500000.01</v>
      </c>
      <c r="I1301">
        <v>3000000</v>
      </c>
      <c r="J1301">
        <f>Cálculo!$G$25</f>
        <v>3.4998999999999998</v>
      </c>
    </row>
    <row r="1302" spans="1:10">
      <c r="A1302" t="s">
        <v>89</v>
      </c>
      <c r="B1302" t="s">
        <v>90</v>
      </c>
      <c r="C1302" s="7" t="s">
        <v>190</v>
      </c>
      <c r="D1302" t="s">
        <v>92</v>
      </c>
      <c r="E1302" t="s">
        <v>62</v>
      </c>
      <c r="F1302" t="s">
        <v>96</v>
      </c>
      <c r="G1302" t="s">
        <v>94</v>
      </c>
      <c r="H1302">
        <v>3000000.01</v>
      </c>
      <c r="J1302">
        <f>Cálculo!$G$26</f>
        <v>3.4243000000000001</v>
      </c>
    </row>
    <row r="1303" spans="1:10">
      <c r="A1303" t="s">
        <v>89</v>
      </c>
      <c r="B1303" t="s">
        <v>90</v>
      </c>
      <c r="C1303" s="7" t="s">
        <v>190</v>
      </c>
      <c r="D1303" t="s">
        <v>92</v>
      </c>
      <c r="E1303" t="s">
        <v>62</v>
      </c>
      <c r="F1303" t="s">
        <v>97</v>
      </c>
      <c r="G1303" t="s">
        <v>98</v>
      </c>
      <c r="J1303">
        <f>Cálculo!$G$29</f>
        <v>3.4365999999999999</v>
      </c>
    </row>
    <row r="1304" spans="1:10">
      <c r="A1304" t="s">
        <v>89</v>
      </c>
      <c r="B1304" t="s">
        <v>90</v>
      </c>
      <c r="C1304" s="7" t="s">
        <v>191</v>
      </c>
      <c r="D1304" t="s">
        <v>92</v>
      </c>
      <c r="E1304" t="s">
        <v>62</v>
      </c>
      <c r="F1304" t="s">
        <v>93</v>
      </c>
      <c r="G1304" t="s">
        <v>94</v>
      </c>
      <c r="H1304">
        <v>0</v>
      </c>
      <c r="I1304">
        <v>7</v>
      </c>
      <c r="J1304">
        <f>Cálculo!$G$3</f>
        <v>7.2915999999999999</v>
      </c>
    </row>
    <row r="1305" spans="1:10">
      <c r="A1305" t="s">
        <v>89</v>
      </c>
      <c r="B1305" t="s">
        <v>90</v>
      </c>
      <c r="C1305" s="7" t="s">
        <v>191</v>
      </c>
      <c r="D1305" t="s">
        <v>92</v>
      </c>
      <c r="E1305" t="s">
        <v>62</v>
      </c>
      <c r="F1305" t="s">
        <v>93</v>
      </c>
      <c r="G1305" t="s">
        <v>94</v>
      </c>
      <c r="H1305">
        <v>7.01</v>
      </c>
      <c r="I1305">
        <v>23</v>
      </c>
      <c r="J1305">
        <f>Cálculo!$G$4</f>
        <v>9.15</v>
      </c>
    </row>
    <row r="1306" spans="1:10">
      <c r="A1306" t="s">
        <v>89</v>
      </c>
      <c r="B1306" t="s">
        <v>90</v>
      </c>
      <c r="C1306" s="7" t="s">
        <v>191</v>
      </c>
      <c r="D1306" t="s">
        <v>92</v>
      </c>
      <c r="E1306" t="s">
        <v>62</v>
      </c>
      <c r="F1306" t="s">
        <v>93</v>
      </c>
      <c r="G1306" t="s">
        <v>94</v>
      </c>
      <c r="H1306">
        <v>23.01</v>
      </c>
      <c r="I1306">
        <v>83</v>
      </c>
      <c r="J1306">
        <f>Cálculo!$G$5</f>
        <v>10.852499999999999</v>
      </c>
    </row>
    <row r="1307" spans="1:10">
      <c r="A1307" t="s">
        <v>89</v>
      </c>
      <c r="B1307" t="s">
        <v>90</v>
      </c>
      <c r="C1307" s="7" t="s">
        <v>191</v>
      </c>
      <c r="D1307" t="s">
        <v>92</v>
      </c>
      <c r="E1307" t="s">
        <v>62</v>
      </c>
      <c r="F1307" t="s">
        <v>93</v>
      </c>
      <c r="G1307" t="s">
        <v>94</v>
      </c>
      <c r="H1307">
        <v>83.01</v>
      </c>
      <c r="J1307">
        <f>Cálculo!$G$6</f>
        <v>12.052199999999999</v>
      </c>
    </row>
    <row r="1308" spans="1:10">
      <c r="A1308" t="s">
        <v>89</v>
      </c>
      <c r="B1308" t="s">
        <v>90</v>
      </c>
      <c r="C1308" s="7" t="s">
        <v>191</v>
      </c>
      <c r="D1308" t="s">
        <v>92</v>
      </c>
      <c r="E1308" t="s">
        <v>62</v>
      </c>
      <c r="F1308" t="s">
        <v>95</v>
      </c>
      <c r="G1308" t="s">
        <v>94</v>
      </c>
      <c r="H1308">
        <v>0</v>
      </c>
      <c r="I1308">
        <v>200</v>
      </c>
      <c r="J1308">
        <f>Cálculo!$G$9</f>
        <v>6.2965999999999998</v>
      </c>
    </row>
    <row r="1309" spans="1:10">
      <c r="A1309" t="s">
        <v>89</v>
      </c>
      <c r="B1309" t="s">
        <v>90</v>
      </c>
      <c r="C1309" s="7" t="s">
        <v>191</v>
      </c>
      <c r="D1309" t="s">
        <v>92</v>
      </c>
      <c r="E1309" t="s">
        <v>62</v>
      </c>
      <c r="F1309" t="s">
        <v>95</v>
      </c>
      <c r="G1309" t="s">
        <v>94</v>
      </c>
      <c r="H1309">
        <v>200.01</v>
      </c>
      <c r="I1309">
        <v>500</v>
      </c>
      <c r="J1309">
        <f>Cálculo!$G$10</f>
        <v>6.2278000000000002</v>
      </c>
    </row>
    <row r="1310" spans="1:10">
      <c r="A1310" t="s">
        <v>89</v>
      </c>
      <c r="B1310" t="s">
        <v>90</v>
      </c>
      <c r="C1310" s="7" t="s">
        <v>191</v>
      </c>
      <c r="D1310" t="s">
        <v>92</v>
      </c>
      <c r="E1310" t="s">
        <v>62</v>
      </c>
      <c r="F1310" t="s">
        <v>95</v>
      </c>
      <c r="G1310" t="s">
        <v>94</v>
      </c>
      <c r="H1310">
        <v>500.01</v>
      </c>
      <c r="I1310">
        <v>2000</v>
      </c>
      <c r="J1310">
        <f>Cálculo!$G$11</f>
        <v>5.1668000000000003</v>
      </c>
    </row>
    <row r="1311" spans="1:10">
      <c r="A1311" t="s">
        <v>89</v>
      </c>
      <c r="B1311" t="s">
        <v>90</v>
      </c>
      <c r="C1311" s="7" t="s">
        <v>191</v>
      </c>
      <c r="D1311" t="s">
        <v>92</v>
      </c>
      <c r="E1311" t="s">
        <v>62</v>
      </c>
      <c r="F1311" t="s">
        <v>95</v>
      </c>
      <c r="G1311" t="s">
        <v>94</v>
      </c>
      <c r="H1311">
        <v>2000.01</v>
      </c>
      <c r="I1311">
        <v>20000</v>
      </c>
      <c r="J1311">
        <f>Cálculo!$G$12</f>
        <v>5.0536000000000003</v>
      </c>
    </row>
    <row r="1312" spans="1:10">
      <c r="A1312" t="s">
        <v>89</v>
      </c>
      <c r="B1312" t="s">
        <v>90</v>
      </c>
      <c r="C1312" s="7" t="s">
        <v>191</v>
      </c>
      <c r="D1312" t="s">
        <v>92</v>
      </c>
      <c r="E1312" t="s">
        <v>62</v>
      </c>
      <c r="F1312" t="s">
        <v>95</v>
      </c>
      <c r="G1312" t="s">
        <v>94</v>
      </c>
      <c r="H1312">
        <v>20000.009999999998</v>
      </c>
      <c r="I1312">
        <v>50000</v>
      </c>
      <c r="J1312">
        <f>Cálculo!$G$13</f>
        <v>4.9550999999999998</v>
      </c>
    </row>
    <row r="1313" spans="1:10">
      <c r="A1313" t="s">
        <v>89</v>
      </c>
      <c r="B1313" t="s">
        <v>90</v>
      </c>
      <c r="C1313" s="7" t="s">
        <v>191</v>
      </c>
      <c r="D1313" t="s">
        <v>92</v>
      </c>
      <c r="E1313" t="s">
        <v>62</v>
      </c>
      <c r="F1313" t="s">
        <v>95</v>
      </c>
      <c r="G1313" t="s">
        <v>94</v>
      </c>
      <c r="H1313">
        <v>50000.01</v>
      </c>
      <c r="J1313">
        <f>Cálculo!$G$14</f>
        <v>4.8567</v>
      </c>
    </row>
    <row r="1314" spans="1:10">
      <c r="A1314" t="s">
        <v>89</v>
      </c>
      <c r="B1314" t="s">
        <v>90</v>
      </c>
      <c r="C1314" s="7" t="s">
        <v>191</v>
      </c>
      <c r="D1314" t="s">
        <v>92</v>
      </c>
      <c r="E1314" t="s">
        <v>62</v>
      </c>
      <c r="F1314" t="s">
        <v>96</v>
      </c>
      <c r="G1314" t="s">
        <v>94</v>
      </c>
      <c r="H1314">
        <v>0</v>
      </c>
      <c r="I1314">
        <v>200</v>
      </c>
      <c r="J1314">
        <f>Cálculo!$G$17</f>
        <v>5.1243999999999996</v>
      </c>
    </row>
    <row r="1315" spans="1:10">
      <c r="A1315" t="s">
        <v>89</v>
      </c>
      <c r="B1315" t="s">
        <v>90</v>
      </c>
      <c r="C1315" s="7" t="s">
        <v>191</v>
      </c>
      <c r="D1315" t="s">
        <v>92</v>
      </c>
      <c r="E1315" t="s">
        <v>62</v>
      </c>
      <c r="F1315" t="s">
        <v>96</v>
      </c>
      <c r="G1315" t="s">
        <v>94</v>
      </c>
      <c r="H1315">
        <v>200.01</v>
      </c>
      <c r="I1315">
        <v>2000</v>
      </c>
      <c r="J1315">
        <f>Cálculo!$G$18</f>
        <v>2.9883999999999999</v>
      </c>
    </row>
    <row r="1316" spans="1:10">
      <c r="A1316" t="s">
        <v>89</v>
      </c>
      <c r="B1316" t="s">
        <v>90</v>
      </c>
      <c r="C1316" s="7" t="s">
        <v>191</v>
      </c>
      <c r="D1316" t="s">
        <v>92</v>
      </c>
      <c r="E1316" t="s">
        <v>62</v>
      </c>
      <c r="F1316" t="s">
        <v>96</v>
      </c>
      <c r="G1316" t="s">
        <v>94</v>
      </c>
      <c r="H1316">
        <v>2000.01</v>
      </c>
      <c r="I1316">
        <v>10000</v>
      </c>
      <c r="J1316">
        <f>Cálculo!$G$19</f>
        <v>4.9067999999999996</v>
      </c>
    </row>
    <row r="1317" spans="1:10">
      <c r="A1317" t="s">
        <v>89</v>
      </c>
      <c r="B1317" t="s">
        <v>90</v>
      </c>
      <c r="C1317" s="7" t="s">
        <v>191</v>
      </c>
      <c r="D1317" t="s">
        <v>92</v>
      </c>
      <c r="E1317" t="s">
        <v>62</v>
      </c>
      <c r="F1317" t="s">
        <v>96</v>
      </c>
      <c r="G1317" t="s">
        <v>94</v>
      </c>
      <c r="H1317">
        <v>10000.01</v>
      </c>
      <c r="I1317">
        <v>50000</v>
      </c>
      <c r="J1317">
        <f>Cálculo!$G$20</f>
        <v>4.3433999999999999</v>
      </c>
    </row>
    <row r="1318" spans="1:10">
      <c r="A1318" t="s">
        <v>89</v>
      </c>
      <c r="B1318" t="s">
        <v>90</v>
      </c>
      <c r="C1318" s="7" t="s">
        <v>191</v>
      </c>
      <c r="D1318" t="s">
        <v>92</v>
      </c>
      <c r="E1318" t="s">
        <v>62</v>
      </c>
      <c r="F1318" t="s">
        <v>96</v>
      </c>
      <c r="G1318" t="s">
        <v>94</v>
      </c>
      <c r="H1318">
        <v>50000.01</v>
      </c>
      <c r="I1318">
        <v>100000</v>
      </c>
      <c r="J1318">
        <f>Cálculo!$G$21</f>
        <v>4.1002000000000001</v>
      </c>
    </row>
    <row r="1319" spans="1:10">
      <c r="A1319" t="s">
        <v>89</v>
      </c>
      <c r="B1319" t="s">
        <v>90</v>
      </c>
      <c r="C1319" s="7" t="s">
        <v>191</v>
      </c>
      <c r="D1319" t="s">
        <v>92</v>
      </c>
      <c r="E1319" t="s">
        <v>62</v>
      </c>
      <c r="F1319" t="s">
        <v>96</v>
      </c>
      <c r="G1319" t="s">
        <v>94</v>
      </c>
      <c r="H1319">
        <v>100000.01</v>
      </c>
      <c r="I1319">
        <v>300000</v>
      </c>
      <c r="J1319">
        <f>Cálculo!$G$22</f>
        <v>3.8393999999999999</v>
      </c>
    </row>
    <row r="1320" spans="1:10">
      <c r="A1320" t="s">
        <v>89</v>
      </c>
      <c r="B1320" t="s">
        <v>90</v>
      </c>
      <c r="C1320" s="7" t="s">
        <v>191</v>
      </c>
      <c r="D1320" t="s">
        <v>92</v>
      </c>
      <c r="E1320" t="s">
        <v>62</v>
      </c>
      <c r="F1320" t="s">
        <v>96</v>
      </c>
      <c r="G1320" t="s">
        <v>94</v>
      </c>
      <c r="H1320">
        <v>300000.01</v>
      </c>
      <c r="I1320">
        <v>600000</v>
      </c>
      <c r="J1320">
        <f>Cálculo!$G$23</f>
        <v>3.5312000000000001</v>
      </c>
    </row>
    <row r="1321" spans="1:10">
      <c r="A1321" t="s">
        <v>89</v>
      </c>
      <c r="B1321" t="s">
        <v>90</v>
      </c>
      <c r="C1321" s="7" t="s">
        <v>191</v>
      </c>
      <c r="D1321" t="s">
        <v>92</v>
      </c>
      <c r="E1321" t="s">
        <v>62</v>
      </c>
      <c r="F1321" t="s">
        <v>96</v>
      </c>
      <c r="G1321" t="s">
        <v>94</v>
      </c>
      <c r="H1321">
        <v>600000.01</v>
      </c>
      <c r="I1321">
        <v>1500000</v>
      </c>
      <c r="J1321">
        <f>Cálculo!$G$24</f>
        <v>3.5226999999999999</v>
      </c>
    </row>
    <row r="1322" spans="1:10">
      <c r="A1322" t="s">
        <v>89</v>
      </c>
      <c r="B1322" t="s">
        <v>90</v>
      </c>
      <c r="C1322" s="7" t="s">
        <v>191</v>
      </c>
      <c r="D1322" t="s">
        <v>92</v>
      </c>
      <c r="E1322" t="s">
        <v>62</v>
      </c>
      <c r="F1322" t="s">
        <v>96</v>
      </c>
      <c r="G1322" t="s">
        <v>94</v>
      </c>
      <c r="H1322">
        <v>1500000.01</v>
      </c>
      <c r="I1322">
        <v>3000000</v>
      </c>
      <c r="J1322">
        <f>Cálculo!$G$25</f>
        <v>3.4998999999999998</v>
      </c>
    </row>
    <row r="1323" spans="1:10">
      <c r="A1323" t="s">
        <v>89</v>
      </c>
      <c r="B1323" t="s">
        <v>90</v>
      </c>
      <c r="C1323" s="7" t="s">
        <v>191</v>
      </c>
      <c r="D1323" t="s">
        <v>92</v>
      </c>
      <c r="E1323" t="s">
        <v>62</v>
      </c>
      <c r="F1323" t="s">
        <v>96</v>
      </c>
      <c r="G1323" t="s">
        <v>94</v>
      </c>
      <c r="H1323">
        <v>3000000.01</v>
      </c>
      <c r="J1323">
        <f>Cálculo!$G$26</f>
        <v>3.4243000000000001</v>
      </c>
    </row>
    <row r="1324" spans="1:10">
      <c r="A1324" t="s">
        <v>89</v>
      </c>
      <c r="B1324" t="s">
        <v>90</v>
      </c>
      <c r="C1324" s="7" t="s">
        <v>191</v>
      </c>
      <c r="D1324" t="s">
        <v>92</v>
      </c>
      <c r="E1324" t="s">
        <v>62</v>
      </c>
      <c r="F1324" t="s">
        <v>97</v>
      </c>
      <c r="G1324" t="s">
        <v>98</v>
      </c>
      <c r="J1324">
        <f>Cálculo!$G$29</f>
        <v>3.4365999999999999</v>
      </c>
    </row>
    <row r="1325" spans="1:10">
      <c r="A1325" t="s">
        <v>89</v>
      </c>
      <c r="B1325" t="s">
        <v>90</v>
      </c>
      <c r="C1325" s="7" t="s">
        <v>192</v>
      </c>
      <c r="D1325" t="s">
        <v>92</v>
      </c>
      <c r="E1325" t="s">
        <v>62</v>
      </c>
      <c r="F1325" t="s">
        <v>93</v>
      </c>
      <c r="G1325" t="s">
        <v>94</v>
      </c>
      <c r="H1325">
        <v>0</v>
      </c>
      <c r="I1325">
        <v>7</v>
      </c>
      <c r="J1325">
        <f>Cálculo!$G$3</f>
        <v>7.2915999999999999</v>
      </c>
    </row>
    <row r="1326" spans="1:10">
      <c r="A1326" t="s">
        <v>89</v>
      </c>
      <c r="B1326" t="s">
        <v>90</v>
      </c>
      <c r="C1326" s="7" t="s">
        <v>192</v>
      </c>
      <c r="D1326" t="s">
        <v>92</v>
      </c>
      <c r="E1326" t="s">
        <v>62</v>
      </c>
      <c r="F1326" t="s">
        <v>93</v>
      </c>
      <c r="G1326" t="s">
        <v>94</v>
      </c>
      <c r="H1326">
        <v>7.01</v>
      </c>
      <c r="I1326">
        <v>23</v>
      </c>
      <c r="J1326">
        <f>Cálculo!$G$4</f>
        <v>9.15</v>
      </c>
    </row>
    <row r="1327" spans="1:10">
      <c r="A1327" t="s">
        <v>89</v>
      </c>
      <c r="B1327" t="s">
        <v>90</v>
      </c>
      <c r="C1327" s="7" t="s">
        <v>192</v>
      </c>
      <c r="D1327" t="s">
        <v>92</v>
      </c>
      <c r="E1327" t="s">
        <v>62</v>
      </c>
      <c r="F1327" t="s">
        <v>93</v>
      </c>
      <c r="G1327" t="s">
        <v>94</v>
      </c>
      <c r="H1327">
        <v>23.01</v>
      </c>
      <c r="I1327">
        <v>83</v>
      </c>
      <c r="J1327">
        <f>Cálculo!$G$5</f>
        <v>10.852499999999999</v>
      </c>
    </row>
    <row r="1328" spans="1:10">
      <c r="A1328" t="s">
        <v>89</v>
      </c>
      <c r="B1328" t="s">
        <v>90</v>
      </c>
      <c r="C1328" s="7" t="s">
        <v>192</v>
      </c>
      <c r="D1328" t="s">
        <v>92</v>
      </c>
      <c r="E1328" t="s">
        <v>62</v>
      </c>
      <c r="F1328" t="s">
        <v>93</v>
      </c>
      <c r="G1328" t="s">
        <v>94</v>
      </c>
      <c r="H1328">
        <v>83.01</v>
      </c>
      <c r="J1328">
        <f>Cálculo!$G$6</f>
        <v>12.052199999999999</v>
      </c>
    </row>
    <row r="1329" spans="1:10">
      <c r="A1329" t="s">
        <v>89</v>
      </c>
      <c r="B1329" t="s">
        <v>90</v>
      </c>
      <c r="C1329" s="7" t="s">
        <v>192</v>
      </c>
      <c r="D1329" t="s">
        <v>92</v>
      </c>
      <c r="E1329" t="s">
        <v>62</v>
      </c>
      <c r="F1329" t="s">
        <v>95</v>
      </c>
      <c r="G1329" t="s">
        <v>94</v>
      </c>
      <c r="H1329">
        <v>0</v>
      </c>
      <c r="I1329">
        <v>200</v>
      </c>
      <c r="J1329">
        <f>Cálculo!$G$9</f>
        <v>6.2965999999999998</v>
      </c>
    </row>
    <row r="1330" spans="1:10">
      <c r="A1330" t="s">
        <v>89</v>
      </c>
      <c r="B1330" t="s">
        <v>90</v>
      </c>
      <c r="C1330" s="7" t="s">
        <v>192</v>
      </c>
      <c r="D1330" t="s">
        <v>92</v>
      </c>
      <c r="E1330" t="s">
        <v>62</v>
      </c>
      <c r="F1330" t="s">
        <v>95</v>
      </c>
      <c r="G1330" t="s">
        <v>94</v>
      </c>
      <c r="H1330">
        <v>200.01</v>
      </c>
      <c r="I1330">
        <v>500</v>
      </c>
      <c r="J1330">
        <f>Cálculo!$G$10</f>
        <v>6.2278000000000002</v>
      </c>
    </row>
    <row r="1331" spans="1:10">
      <c r="A1331" t="s">
        <v>89</v>
      </c>
      <c r="B1331" t="s">
        <v>90</v>
      </c>
      <c r="C1331" s="7" t="s">
        <v>192</v>
      </c>
      <c r="D1331" t="s">
        <v>92</v>
      </c>
      <c r="E1331" t="s">
        <v>62</v>
      </c>
      <c r="F1331" t="s">
        <v>95</v>
      </c>
      <c r="G1331" t="s">
        <v>94</v>
      </c>
      <c r="H1331">
        <v>500.01</v>
      </c>
      <c r="I1331">
        <v>2000</v>
      </c>
      <c r="J1331">
        <f>Cálculo!$G$11</f>
        <v>5.1668000000000003</v>
      </c>
    </row>
    <row r="1332" spans="1:10">
      <c r="A1332" t="s">
        <v>89</v>
      </c>
      <c r="B1332" t="s">
        <v>90</v>
      </c>
      <c r="C1332" s="7" t="s">
        <v>192</v>
      </c>
      <c r="D1332" t="s">
        <v>92</v>
      </c>
      <c r="E1332" t="s">
        <v>62</v>
      </c>
      <c r="F1332" t="s">
        <v>95</v>
      </c>
      <c r="G1332" t="s">
        <v>94</v>
      </c>
      <c r="H1332">
        <v>2000.01</v>
      </c>
      <c r="I1332">
        <v>20000</v>
      </c>
      <c r="J1332">
        <f>Cálculo!$G$12</f>
        <v>5.0536000000000003</v>
      </c>
    </row>
    <row r="1333" spans="1:10">
      <c r="A1333" t="s">
        <v>89</v>
      </c>
      <c r="B1333" t="s">
        <v>90</v>
      </c>
      <c r="C1333" s="7" t="s">
        <v>192</v>
      </c>
      <c r="D1333" t="s">
        <v>92</v>
      </c>
      <c r="E1333" t="s">
        <v>62</v>
      </c>
      <c r="F1333" t="s">
        <v>95</v>
      </c>
      <c r="G1333" t="s">
        <v>94</v>
      </c>
      <c r="H1333">
        <v>20000.009999999998</v>
      </c>
      <c r="I1333">
        <v>50000</v>
      </c>
      <c r="J1333">
        <f>Cálculo!$G$13</f>
        <v>4.9550999999999998</v>
      </c>
    </row>
    <row r="1334" spans="1:10">
      <c r="A1334" t="s">
        <v>89</v>
      </c>
      <c r="B1334" t="s">
        <v>90</v>
      </c>
      <c r="C1334" s="7" t="s">
        <v>192</v>
      </c>
      <c r="D1334" t="s">
        <v>92</v>
      </c>
      <c r="E1334" t="s">
        <v>62</v>
      </c>
      <c r="F1334" t="s">
        <v>95</v>
      </c>
      <c r="G1334" t="s">
        <v>94</v>
      </c>
      <c r="H1334">
        <v>50000.01</v>
      </c>
      <c r="J1334">
        <f>Cálculo!$G$14</f>
        <v>4.8567</v>
      </c>
    </row>
    <row r="1335" spans="1:10">
      <c r="A1335" t="s">
        <v>89</v>
      </c>
      <c r="B1335" t="s">
        <v>90</v>
      </c>
      <c r="C1335" s="7" t="s">
        <v>192</v>
      </c>
      <c r="D1335" t="s">
        <v>92</v>
      </c>
      <c r="E1335" t="s">
        <v>62</v>
      </c>
      <c r="F1335" t="s">
        <v>96</v>
      </c>
      <c r="G1335" t="s">
        <v>94</v>
      </c>
      <c r="H1335">
        <v>0</v>
      </c>
      <c r="I1335">
        <v>200</v>
      </c>
      <c r="J1335">
        <f>Cálculo!$G$17</f>
        <v>5.1243999999999996</v>
      </c>
    </row>
    <row r="1336" spans="1:10">
      <c r="A1336" t="s">
        <v>89</v>
      </c>
      <c r="B1336" t="s">
        <v>90</v>
      </c>
      <c r="C1336" s="7" t="s">
        <v>192</v>
      </c>
      <c r="D1336" t="s">
        <v>92</v>
      </c>
      <c r="E1336" t="s">
        <v>62</v>
      </c>
      <c r="F1336" t="s">
        <v>96</v>
      </c>
      <c r="G1336" t="s">
        <v>94</v>
      </c>
      <c r="H1336">
        <v>200.01</v>
      </c>
      <c r="I1336">
        <v>2000</v>
      </c>
      <c r="J1336">
        <f>Cálculo!$G$18</f>
        <v>2.9883999999999999</v>
      </c>
    </row>
    <row r="1337" spans="1:10">
      <c r="A1337" t="s">
        <v>89</v>
      </c>
      <c r="B1337" t="s">
        <v>90</v>
      </c>
      <c r="C1337" s="7" t="s">
        <v>192</v>
      </c>
      <c r="D1337" t="s">
        <v>92</v>
      </c>
      <c r="E1337" t="s">
        <v>62</v>
      </c>
      <c r="F1337" t="s">
        <v>96</v>
      </c>
      <c r="G1337" t="s">
        <v>94</v>
      </c>
      <c r="H1337">
        <v>2000.01</v>
      </c>
      <c r="I1337">
        <v>10000</v>
      </c>
      <c r="J1337">
        <f>Cálculo!$G$19</f>
        <v>4.9067999999999996</v>
      </c>
    </row>
    <row r="1338" spans="1:10">
      <c r="A1338" t="s">
        <v>89</v>
      </c>
      <c r="B1338" t="s">
        <v>90</v>
      </c>
      <c r="C1338" s="7" t="s">
        <v>192</v>
      </c>
      <c r="D1338" t="s">
        <v>92</v>
      </c>
      <c r="E1338" t="s">
        <v>62</v>
      </c>
      <c r="F1338" t="s">
        <v>96</v>
      </c>
      <c r="G1338" t="s">
        <v>94</v>
      </c>
      <c r="H1338">
        <v>10000.01</v>
      </c>
      <c r="I1338">
        <v>50000</v>
      </c>
      <c r="J1338">
        <f>Cálculo!$G$20</f>
        <v>4.3433999999999999</v>
      </c>
    </row>
    <row r="1339" spans="1:10">
      <c r="A1339" t="s">
        <v>89</v>
      </c>
      <c r="B1339" t="s">
        <v>90</v>
      </c>
      <c r="C1339" s="7" t="s">
        <v>192</v>
      </c>
      <c r="D1339" t="s">
        <v>92</v>
      </c>
      <c r="E1339" t="s">
        <v>62</v>
      </c>
      <c r="F1339" t="s">
        <v>96</v>
      </c>
      <c r="G1339" t="s">
        <v>94</v>
      </c>
      <c r="H1339">
        <v>50000.01</v>
      </c>
      <c r="I1339">
        <v>100000</v>
      </c>
      <c r="J1339">
        <f>Cálculo!$G$21</f>
        <v>4.1002000000000001</v>
      </c>
    </row>
    <row r="1340" spans="1:10">
      <c r="A1340" t="s">
        <v>89</v>
      </c>
      <c r="B1340" t="s">
        <v>90</v>
      </c>
      <c r="C1340" s="7" t="s">
        <v>192</v>
      </c>
      <c r="D1340" t="s">
        <v>92</v>
      </c>
      <c r="E1340" t="s">
        <v>62</v>
      </c>
      <c r="F1340" t="s">
        <v>96</v>
      </c>
      <c r="G1340" t="s">
        <v>94</v>
      </c>
      <c r="H1340">
        <v>100000.01</v>
      </c>
      <c r="I1340">
        <v>300000</v>
      </c>
      <c r="J1340">
        <f>Cálculo!$G$22</f>
        <v>3.8393999999999999</v>
      </c>
    </row>
    <row r="1341" spans="1:10">
      <c r="A1341" t="s">
        <v>89</v>
      </c>
      <c r="B1341" t="s">
        <v>90</v>
      </c>
      <c r="C1341" s="7" t="s">
        <v>192</v>
      </c>
      <c r="D1341" t="s">
        <v>92</v>
      </c>
      <c r="E1341" t="s">
        <v>62</v>
      </c>
      <c r="F1341" t="s">
        <v>96</v>
      </c>
      <c r="G1341" t="s">
        <v>94</v>
      </c>
      <c r="H1341">
        <v>300000.01</v>
      </c>
      <c r="I1341">
        <v>600000</v>
      </c>
      <c r="J1341">
        <f>Cálculo!$G$23</f>
        <v>3.5312000000000001</v>
      </c>
    </row>
    <row r="1342" spans="1:10">
      <c r="A1342" t="s">
        <v>89</v>
      </c>
      <c r="B1342" t="s">
        <v>90</v>
      </c>
      <c r="C1342" s="7" t="s">
        <v>192</v>
      </c>
      <c r="D1342" t="s">
        <v>92</v>
      </c>
      <c r="E1342" t="s">
        <v>62</v>
      </c>
      <c r="F1342" t="s">
        <v>96</v>
      </c>
      <c r="G1342" t="s">
        <v>94</v>
      </c>
      <c r="H1342">
        <v>600000.01</v>
      </c>
      <c r="I1342">
        <v>1500000</v>
      </c>
      <c r="J1342">
        <f>Cálculo!$G$24</f>
        <v>3.5226999999999999</v>
      </c>
    </row>
    <row r="1343" spans="1:10">
      <c r="A1343" t="s">
        <v>89</v>
      </c>
      <c r="B1343" t="s">
        <v>90</v>
      </c>
      <c r="C1343" s="7" t="s">
        <v>192</v>
      </c>
      <c r="D1343" t="s">
        <v>92</v>
      </c>
      <c r="E1343" t="s">
        <v>62</v>
      </c>
      <c r="F1343" t="s">
        <v>96</v>
      </c>
      <c r="G1343" t="s">
        <v>94</v>
      </c>
      <c r="H1343">
        <v>1500000.01</v>
      </c>
      <c r="I1343">
        <v>3000000</v>
      </c>
      <c r="J1343">
        <f>Cálculo!$G$25</f>
        <v>3.4998999999999998</v>
      </c>
    </row>
    <row r="1344" spans="1:10">
      <c r="A1344" t="s">
        <v>89</v>
      </c>
      <c r="B1344" t="s">
        <v>90</v>
      </c>
      <c r="C1344" s="7" t="s">
        <v>192</v>
      </c>
      <c r="D1344" t="s">
        <v>92</v>
      </c>
      <c r="E1344" t="s">
        <v>62</v>
      </c>
      <c r="F1344" t="s">
        <v>96</v>
      </c>
      <c r="G1344" t="s">
        <v>94</v>
      </c>
      <c r="H1344">
        <v>3000000.01</v>
      </c>
      <c r="J1344">
        <f>Cálculo!$G$26</f>
        <v>3.4243000000000001</v>
      </c>
    </row>
    <row r="1345" spans="1:10">
      <c r="A1345" t="s">
        <v>89</v>
      </c>
      <c r="B1345" t="s">
        <v>90</v>
      </c>
      <c r="C1345" s="7" t="s">
        <v>192</v>
      </c>
      <c r="D1345" t="s">
        <v>92</v>
      </c>
      <c r="E1345" t="s">
        <v>62</v>
      </c>
      <c r="F1345" t="s">
        <v>97</v>
      </c>
      <c r="G1345" t="s">
        <v>98</v>
      </c>
      <c r="J1345">
        <f>Cálculo!$G$29</f>
        <v>3.4365999999999999</v>
      </c>
    </row>
    <row r="1346" spans="1:10">
      <c r="A1346" t="s">
        <v>89</v>
      </c>
      <c r="B1346" t="s">
        <v>90</v>
      </c>
      <c r="C1346" s="7" t="s">
        <v>193</v>
      </c>
      <c r="D1346" t="s">
        <v>92</v>
      </c>
      <c r="E1346" t="s">
        <v>62</v>
      </c>
      <c r="F1346" t="s">
        <v>93</v>
      </c>
      <c r="G1346" t="s">
        <v>94</v>
      </c>
      <c r="H1346">
        <v>0</v>
      </c>
      <c r="I1346">
        <v>7</v>
      </c>
      <c r="J1346">
        <f>Cálculo!$G$3</f>
        <v>7.2915999999999999</v>
      </c>
    </row>
    <row r="1347" spans="1:10">
      <c r="A1347" t="s">
        <v>89</v>
      </c>
      <c r="B1347" t="s">
        <v>90</v>
      </c>
      <c r="C1347" s="7" t="s">
        <v>193</v>
      </c>
      <c r="D1347" t="s">
        <v>92</v>
      </c>
      <c r="E1347" t="s">
        <v>62</v>
      </c>
      <c r="F1347" t="s">
        <v>93</v>
      </c>
      <c r="G1347" t="s">
        <v>94</v>
      </c>
      <c r="H1347">
        <v>7.01</v>
      </c>
      <c r="I1347">
        <v>23</v>
      </c>
      <c r="J1347">
        <f>Cálculo!$G$4</f>
        <v>9.15</v>
      </c>
    </row>
    <row r="1348" spans="1:10">
      <c r="A1348" t="s">
        <v>89</v>
      </c>
      <c r="B1348" t="s">
        <v>90</v>
      </c>
      <c r="C1348" s="7" t="s">
        <v>193</v>
      </c>
      <c r="D1348" t="s">
        <v>92</v>
      </c>
      <c r="E1348" t="s">
        <v>62</v>
      </c>
      <c r="F1348" t="s">
        <v>93</v>
      </c>
      <c r="G1348" t="s">
        <v>94</v>
      </c>
      <c r="H1348">
        <v>23.01</v>
      </c>
      <c r="I1348">
        <v>83</v>
      </c>
      <c r="J1348">
        <f>Cálculo!$G$5</f>
        <v>10.852499999999999</v>
      </c>
    </row>
    <row r="1349" spans="1:10">
      <c r="A1349" t="s">
        <v>89</v>
      </c>
      <c r="B1349" t="s">
        <v>90</v>
      </c>
      <c r="C1349" s="7" t="s">
        <v>193</v>
      </c>
      <c r="D1349" t="s">
        <v>92</v>
      </c>
      <c r="E1349" t="s">
        <v>62</v>
      </c>
      <c r="F1349" t="s">
        <v>93</v>
      </c>
      <c r="G1349" t="s">
        <v>94</v>
      </c>
      <c r="H1349">
        <v>83.01</v>
      </c>
      <c r="J1349">
        <f>Cálculo!$G$6</f>
        <v>12.052199999999999</v>
      </c>
    </row>
    <row r="1350" spans="1:10">
      <c r="A1350" t="s">
        <v>89</v>
      </c>
      <c r="B1350" t="s">
        <v>90</v>
      </c>
      <c r="C1350" s="7" t="s">
        <v>193</v>
      </c>
      <c r="D1350" t="s">
        <v>92</v>
      </c>
      <c r="E1350" t="s">
        <v>62</v>
      </c>
      <c r="F1350" t="s">
        <v>95</v>
      </c>
      <c r="G1350" t="s">
        <v>94</v>
      </c>
      <c r="H1350">
        <v>0</v>
      </c>
      <c r="I1350">
        <v>200</v>
      </c>
      <c r="J1350">
        <f>Cálculo!$G$9</f>
        <v>6.2965999999999998</v>
      </c>
    </row>
    <row r="1351" spans="1:10">
      <c r="A1351" t="s">
        <v>89</v>
      </c>
      <c r="B1351" t="s">
        <v>90</v>
      </c>
      <c r="C1351" s="7" t="s">
        <v>193</v>
      </c>
      <c r="D1351" t="s">
        <v>92</v>
      </c>
      <c r="E1351" t="s">
        <v>62</v>
      </c>
      <c r="F1351" t="s">
        <v>95</v>
      </c>
      <c r="G1351" t="s">
        <v>94</v>
      </c>
      <c r="H1351">
        <v>200.01</v>
      </c>
      <c r="I1351">
        <v>500</v>
      </c>
      <c r="J1351">
        <f>Cálculo!$G$10</f>
        <v>6.2278000000000002</v>
      </c>
    </row>
    <row r="1352" spans="1:10">
      <c r="A1352" t="s">
        <v>89</v>
      </c>
      <c r="B1352" t="s">
        <v>90</v>
      </c>
      <c r="C1352" s="7" t="s">
        <v>193</v>
      </c>
      <c r="D1352" t="s">
        <v>92</v>
      </c>
      <c r="E1352" t="s">
        <v>62</v>
      </c>
      <c r="F1352" t="s">
        <v>95</v>
      </c>
      <c r="G1352" t="s">
        <v>94</v>
      </c>
      <c r="H1352">
        <v>500.01</v>
      </c>
      <c r="I1352">
        <v>2000</v>
      </c>
      <c r="J1352">
        <f>Cálculo!$G$11</f>
        <v>5.1668000000000003</v>
      </c>
    </row>
    <row r="1353" spans="1:10">
      <c r="A1353" t="s">
        <v>89</v>
      </c>
      <c r="B1353" t="s">
        <v>90</v>
      </c>
      <c r="C1353" s="7" t="s">
        <v>193</v>
      </c>
      <c r="D1353" t="s">
        <v>92</v>
      </c>
      <c r="E1353" t="s">
        <v>62</v>
      </c>
      <c r="F1353" t="s">
        <v>95</v>
      </c>
      <c r="G1353" t="s">
        <v>94</v>
      </c>
      <c r="H1353">
        <v>2000.01</v>
      </c>
      <c r="I1353">
        <v>20000</v>
      </c>
      <c r="J1353">
        <f>Cálculo!$G$12</f>
        <v>5.0536000000000003</v>
      </c>
    </row>
    <row r="1354" spans="1:10">
      <c r="A1354" t="s">
        <v>89</v>
      </c>
      <c r="B1354" t="s">
        <v>90</v>
      </c>
      <c r="C1354" s="7" t="s">
        <v>193</v>
      </c>
      <c r="D1354" t="s">
        <v>92</v>
      </c>
      <c r="E1354" t="s">
        <v>62</v>
      </c>
      <c r="F1354" t="s">
        <v>95</v>
      </c>
      <c r="G1354" t="s">
        <v>94</v>
      </c>
      <c r="H1354">
        <v>20000.009999999998</v>
      </c>
      <c r="I1354">
        <v>50000</v>
      </c>
      <c r="J1354">
        <f>Cálculo!$G$13</f>
        <v>4.9550999999999998</v>
      </c>
    </row>
    <row r="1355" spans="1:10">
      <c r="A1355" t="s">
        <v>89</v>
      </c>
      <c r="B1355" t="s">
        <v>90</v>
      </c>
      <c r="C1355" s="7" t="s">
        <v>193</v>
      </c>
      <c r="D1355" t="s">
        <v>92</v>
      </c>
      <c r="E1355" t="s">
        <v>62</v>
      </c>
      <c r="F1355" t="s">
        <v>95</v>
      </c>
      <c r="G1355" t="s">
        <v>94</v>
      </c>
      <c r="H1355">
        <v>50000.01</v>
      </c>
      <c r="J1355">
        <f>Cálculo!$G$14</f>
        <v>4.8567</v>
      </c>
    </row>
    <row r="1356" spans="1:10">
      <c r="A1356" t="s">
        <v>89</v>
      </c>
      <c r="B1356" t="s">
        <v>90</v>
      </c>
      <c r="C1356" s="7" t="s">
        <v>193</v>
      </c>
      <c r="D1356" t="s">
        <v>92</v>
      </c>
      <c r="E1356" t="s">
        <v>62</v>
      </c>
      <c r="F1356" t="s">
        <v>96</v>
      </c>
      <c r="G1356" t="s">
        <v>94</v>
      </c>
      <c r="H1356">
        <v>0</v>
      </c>
      <c r="I1356">
        <v>200</v>
      </c>
      <c r="J1356">
        <f>Cálculo!$G$17</f>
        <v>5.1243999999999996</v>
      </c>
    </row>
    <row r="1357" spans="1:10">
      <c r="A1357" t="s">
        <v>89</v>
      </c>
      <c r="B1357" t="s">
        <v>90</v>
      </c>
      <c r="C1357" s="7" t="s">
        <v>193</v>
      </c>
      <c r="D1357" t="s">
        <v>92</v>
      </c>
      <c r="E1357" t="s">
        <v>62</v>
      </c>
      <c r="F1357" t="s">
        <v>96</v>
      </c>
      <c r="G1357" t="s">
        <v>94</v>
      </c>
      <c r="H1357">
        <v>200.01</v>
      </c>
      <c r="I1357">
        <v>2000</v>
      </c>
      <c r="J1357">
        <f>Cálculo!$G$18</f>
        <v>2.9883999999999999</v>
      </c>
    </row>
    <row r="1358" spans="1:10">
      <c r="A1358" t="s">
        <v>89</v>
      </c>
      <c r="B1358" t="s">
        <v>90</v>
      </c>
      <c r="C1358" s="7" t="s">
        <v>193</v>
      </c>
      <c r="D1358" t="s">
        <v>92</v>
      </c>
      <c r="E1358" t="s">
        <v>62</v>
      </c>
      <c r="F1358" t="s">
        <v>96</v>
      </c>
      <c r="G1358" t="s">
        <v>94</v>
      </c>
      <c r="H1358">
        <v>2000.01</v>
      </c>
      <c r="I1358">
        <v>10000</v>
      </c>
      <c r="J1358">
        <f>Cálculo!$G$19</f>
        <v>4.9067999999999996</v>
      </c>
    </row>
    <row r="1359" spans="1:10">
      <c r="A1359" t="s">
        <v>89</v>
      </c>
      <c r="B1359" t="s">
        <v>90</v>
      </c>
      <c r="C1359" s="7" t="s">
        <v>193</v>
      </c>
      <c r="D1359" t="s">
        <v>92</v>
      </c>
      <c r="E1359" t="s">
        <v>62</v>
      </c>
      <c r="F1359" t="s">
        <v>96</v>
      </c>
      <c r="G1359" t="s">
        <v>94</v>
      </c>
      <c r="H1359">
        <v>10000.01</v>
      </c>
      <c r="I1359">
        <v>50000</v>
      </c>
      <c r="J1359">
        <f>Cálculo!$G$20</f>
        <v>4.3433999999999999</v>
      </c>
    </row>
    <row r="1360" spans="1:10">
      <c r="A1360" t="s">
        <v>89</v>
      </c>
      <c r="B1360" t="s">
        <v>90</v>
      </c>
      <c r="C1360" s="7" t="s">
        <v>193</v>
      </c>
      <c r="D1360" t="s">
        <v>92</v>
      </c>
      <c r="E1360" t="s">
        <v>62</v>
      </c>
      <c r="F1360" t="s">
        <v>96</v>
      </c>
      <c r="G1360" t="s">
        <v>94</v>
      </c>
      <c r="H1360">
        <v>50000.01</v>
      </c>
      <c r="I1360">
        <v>100000</v>
      </c>
      <c r="J1360">
        <f>Cálculo!$G$21</f>
        <v>4.1002000000000001</v>
      </c>
    </row>
    <row r="1361" spans="1:10">
      <c r="A1361" t="s">
        <v>89</v>
      </c>
      <c r="B1361" t="s">
        <v>90</v>
      </c>
      <c r="C1361" s="7" t="s">
        <v>193</v>
      </c>
      <c r="D1361" t="s">
        <v>92</v>
      </c>
      <c r="E1361" t="s">
        <v>62</v>
      </c>
      <c r="F1361" t="s">
        <v>96</v>
      </c>
      <c r="G1361" t="s">
        <v>94</v>
      </c>
      <c r="H1361">
        <v>100000.01</v>
      </c>
      <c r="I1361">
        <v>300000</v>
      </c>
      <c r="J1361">
        <f>Cálculo!$G$22</f>
        <v>3.8393999999999999</v>
      </c>
    </row>
    <row r="1362" spans="1:10">
      <c r="A1362" t="s">
        <v>89</v>
      </c>
      <c r="B1362" t="s">
        <v>90</v>
      </c>
      <c r="C1362" s="7" t="s">
        <v>193</v>
      </c>
      <c r="D1362" t="s">
        <v>92</v>
      </c>
      <c r="E1362" t="s">
        <v>62</v>
      </c>
      <c r="F1362" t="s">
        <v>96</v>
      </c>
      <c r="G1362" t="s">
        <v>94</v>
      </c>
      <c r="H1362">
        <v>300000.01</v>
      </c>
      <c r="I1362">
        <v>600000</v>
      </c>
      <c r="J1362">
        <f>Cálculo!$G$23</f>
        <v>3.5312000000000001</v>
      </c>
    </row>
    <row r="1363" spans="1:10">
      <c r="A1363" t="s">
        <v>89</v>
      </c>
      <c r="B1363" t="s">
        <v>90</v>
      </c>
      <c r="C1363" s="7" t="s">
        <v>193</v>
      </c>
      <c r="D1363" t="s">
        <v>92</v>
      </c>
      <c r="E1363" t="s">
        <v>62</v>
      </c>
      <c r="F1363" t="s">
        <v>96</v>
      </c>
      <c r="G1363" t="s">
        <v>94</v>
      </c>
      <c r="H1363">
        <v>600000.01</v>
      </c>
      <c r="I1363">
        <v>1500000</v>
      </c>
      <c r="J1363">
        <f>Cálculo!$G$24</f>
        <v>3.5226999999999999</v>
      </c>
    </row>
    <row r="1364" spans="1:10">
      <c r="A1364" t="s">
        <v>89</v>
      </c>
      <c r="B1364" t="s">
        <v>90</v>
      </c>
      <c r="C1364" s="7" t="s">
        <v>193</v>
      </c>
      <c r="D1364" t="s">
        <v>92</v>
      </c>
      <c r="E1364" t="s">
        <v>62</v>
      </c>
      <c r="F1364" t="s">
        <v>96</v>
      </c>
      <c r="G1364" t="s">
        <v>94</v>
      </c>
      <c r="H1364">
        <v>1500000.01</v>
      </c>
      <c r="I1364">
        <v>3000000</v>
      </c>
      <c r="J1364">
        <f>Cálculo!$G$25</f>
        <v>3.4998999999999998</v>
      </c>
    </row>
    <row r="1365" spans="1:10">
      <c r="A1365" t="s">
        <v>89</v>
      </c>
      <c r="B1365" t="s">
        <v>90</v>
      </c>
      <c r="C1365" s="7" t="s">
        <v>193</v>
      </c>
      <c r="D1365" t="s">
        <v>92</v>
      </c>
      <c r="E1365" t="s">
        <v>62</v>
      </c>
      <c r="F1365" t="s">
        <v>96</v>
      </c>
      <c r="G1365" t="s">
        <v>94</v>
      </c>
      <c r="H1365">
        <v>3000000.01</v>
      </c>
      <c r="J1365">
        <f>Cálculo!$G$26</f>
        <v>3.4243000000000001</v>
      </c>
    </row>
    <row r="1366" spans="1:10">
      <c r="A1366" t="s">
        <v>89</v>
      </c>
      <c r="B1366" t="s">
        <v>90</v>
      </c>
      <c r="C1366" s="7" t="s">
        <v>193</v>
      </c>
      <c r="D1366" t="s">
        <v>92</v>
      </c>
      <c r="E1366" t="s">
        <v>62</v>
      </c>
      <c r="F1366" t="s">
        <v>97</v>
      </c>
      <c r="G1366" t="s">
        <v>98</v>
      </c>
      <c r="J1366">
        <f>Cálculo!$G$29</f>
        <v>3.4365999999999999</v>
      </c>
    </row>
    <row r="1367" spans="1:10">
      <c r="A1367" t="s">
        <v>89</v>
      </c>
      <c r="B1367" t="s">
        <v>90</v>
      </c>
      <c r="C1367" s="7" t="s">
        <v>194</v>
      </c>
      <c r="D1367" t="s">
        <v>92</v>
      </c>
      <c r="E1367" t="s">
        <v>62</v>
      </c>
      <c r="F1367" t="s">
        <v>93</v>
      </c>
      <c r="G1367" t="s">
        <v>94</v>
      </c>
      <c r="H1367">
        <v>0</v>
      </c>
      <c r="I1367">
        <v>7</v>
      </c>
      <c r="J1367">
        <f>Cálculo!$G$3</f>
        <v>7.2915999999999999</v>
      </c>
    </row>
    <row r="1368" spans="1:10">
      <c r="A1368" t="s">
        <v>89</v>
      </c>
      <c r="B1368" t="s">
        <v>90</v>
      </c>
      <c r="C1368" s="7" t="s">
        <v>194</v>
      </c>
      <c r="D1368" t="s">
        <v>92</v>
      </c>
      <c r="E1368" t="s">
        <v>62</v>
      </c>
      <c r="F1368" t="s">
        <v>93</v>
      </c>
      <c r="G1368" t="s">
        <v>94</v>
      </c>
      <c r="H1368">
        <v>7.01</v>
      </c>
      <c r="I1368">
        <v>23</v>
      </c>
      <c r="J1368">
        <f>Cálculo!$G$4</f>
        <v>9.15</v>
      </c>
    </row>
    <row r="1369" spans="1:10">
      <c r="A1369" t="s">
        <v>89</v>
      </c>
      <c r="B1369" t="s">
        <v>90</v>
      </c>
      <c r="C1369" s="7" t="s">
        <v>194</v>
      </c>
      <c r="D1369" t="s">
        <v>92</v>
      </c>
      <c r="E1369" t="s">
        <v>62</v>
      </c>
      <c r="F1369" t="s">
        <v>93</v>
      </c>
      <c r="G1369" t="s">
        <v>94</v>
      </c>
      <c r="H1369">
        <v>23.01</v>
      </c>
      <c r="I1369">
        <v>83</v>
      </c>
      <c r="J1369">
        <f>Cálculo!$G$5</f>
        <v>10.852499999999999</v>
      </c>
    </row>
    <row r="1370" spans="1:10">
      <c r="A1370" t="s">
        <v>89</v>
      </c>
      <c r="B1370" t="s">
        <v>90</v>
      </c>
      <c r="C1370" s="7" t="s">
        <v>194</v>
      </c>
      <c r="D1370" t="s">
        <v>92</v>
      </c>
      <c r="E1370" t="s">
        <v>62</v>
      </c>
      <c r="F1370" t="s">
        <v>93</v>
      </c>
      <c r="G1370" t="s">
        <v>94</v>
      </c>
      <c r="H1370">
        <v>83.01</v>
      </c>
      <c r="J1370">
        <f>Cálculo!$G$6</f>
        <v>12.052199999999999</v>
      </c>
    </row>
    <row r="1371" spans="1:10">
      <c r="A1371" t="s">
        <v>89</v>
      </c>
      <c r="B1371" t="s">
        <v>90</v>
      </c>
      <c r="C1371" s="7" t="s">
        <v>194</v>
      </c>
      <c r="D1371" t="s">
        <v>92</v>
      </c>
      <c r="E1371" t="s">
        <v>62</v>
      </c>
      <c r="F1371" t="s">
        <v>95</v>
      </c>
      <c r="G1371" t="s">
        <v>94</v>
      </c>
      <c r="H1371">
        <v>0</v>
      </c>
      <c r="I1371">
        <v>200</v>
      </c>
      <c r="J1371">
        <f>Cálculo!$G$9</f>
        <v>6.2965999999999998</v>
      </c>
    </row>
    <row r="1372" spans="1:10">
      <c r="A1372" t="s">
        <v>89</v>
      </c>
      <c r="B1372" t="s">
        <v>90</v>
      </c>
      <c r="C1372" s="7" t="s">
        <v>194</v>
      </c>
      <c r="D1372" t="s">
        <v>92</v>
      </c>
      <c r="E1372" t="s">
        <v>62</v>
      </c>
      <c r="F1372" t="s">
        <v>95</v>
      </c>
      <c r="G1372" t="s">
        <v>94</v>
      </c>
      <c r="H1372">
        <v>200.01</v>
      </c>
      <c r="I1372">
        <v>500</v>
      </c>
      <c r="J1372">
        <f>Cálculo!$G$10</f>
        <v>6.2278000000000002</v>
      </c>
    </row>
    <row r="1373" spans="1:10">
      <c r="A1373" t="s">
        <v>89</v>
      </c>
      <c r="B1373" t="s">
        <v>90</v>
      </c>
      <c r="C1373" s="7" t="s">
        <v>194</v>
      </c>
      <c r="D1373" t="s">
        <v>92</v>
      </c>
      <c r="E1373" t="s">
        <v>62</v>
      </c>
      <c r="F1373" t="s">
        <v>95</v>
      </c>
      <c r="G1373" t="s">
        <v>94</v>
      </c>
      <c r="H1373">
        <v>500.01</v>
      </c>
      <c r="I1373">
        <v>2000</v>
      </c>
      <c r="J1373">
        <f>Cálculo!$G$11</f>
        <v>5.1668000000000003</v>
      </c>
    </row>
    <row r="1374" spans="1:10">
      <c r="A1374" t="s">
        <v>89</v>
      </c>
      <c r="B1374" t="s">
        <v>90</v>
      </c>
      <c r="C1374" s="7" t="s">
        <v>194</v>
      </c>
      <c r="D1374" t="s">
        <v>92</v>
      </c>
      <c r="E1374" t="s">
        <v>62</v>
      </c>
      <c r="F1374" t="s">
        <v>95</v>
      </c>
      <c r="G1374" t="s">
        <v>94</v>
      </c>
      <c r="H1374">
        <v>2000.01</v>
      </c>
      <c r="I1374">
        <v>20000</v>
      </c>
      <c r="J1374">
        <f>Cálculo!$G$12</f>
        <v>5.0536000000000003</v>
      </c>
    </row>
    <row r="1375" spans="1:10">
      <c r="A1375" t="s">
        <v>89</v>
      </c>
      <c r="B1375" t="s">
        <v>90</v>
      </c>
      <c r="C1375" s="7" t="s">
        <v>194</v>
      </c>
      <c r="D1375" t="s">
        <v>92</v>
      </c>
      <c r="E1375" t="s">
        <v>62</v>
      </c>
      <c r="F1375" t="s">
        <v>95</v>
      </c>
      <c r="G1375" t="s">
        <v>94</v>
      </c>
      <c r="H1375">
        <v>20000.009999999998</v>
      </c>
      <c r="I1375">
        <v>50000</v>
      </c>
      <c r="J1375">
        <f>Cálculo!$G$13</f>
        <v>4.9550999999999998</v>
      </c>
    </row>
    <row r="1376" spans="1:10">
      <c r="A1376" t="s">
        <v>89</v>
      </c>
      <c r="B1376" t="s">
        <v>90</v>
      </c>
      <c r="C1376" s="7" t="s">
        <v>194</v>
      </c>
      <c r="D1376" t="s">
        <v>92</v>
      </c>
      <c r="E1376" t="s">
        <v>62</v>
      </c>
      <c r="F1376" t="s">
        <v>95</v>
      </c>
      <c r="G1376" t="s">
        <v>94</v>
      </c>
      <c r="H1376">
        <v>50000.01</v>
      </c>
      <c r="J1376">
        <f>Cálculo!$G$14</f>
        <v>4.8567</v>
      </c>
    </row>
    <row r="1377" spans="1:10">
      <c r="A1377" t="s">
        <v>89</v>
      </c>
      <c r="B1377" t="s">
        <v>90</v>
      </c>
      <c r="C1377" s="7" t="s">
        <v>194</v>
      </c>
      <c r="D1377" t="s">
        <v>92</v>
      </c>
      <c r="E1377" t="s">
        <v>62</v>
      </c>
      <c r="F1377" t="s">
        <v>96</v>
      </c>
      <c r="G1377" t="s">
        <v>94</v>
      </c>
      <c r="H1377">
        <v>0</v>
      </c>
      <c r="I1377">
        <v>200</v>
      </c>
      <c r="J1377">
        <f>Cálculo!$G$17</f>
        <v>5.1243999999999996</v>
      </c>
    </row>
    <row r="1378" spans="1:10">
      <c r="A1378" t="s">
        <v>89</v>
      </c>
      <c r="B1378" t="s">
        <v>90</v>
      </c>
      <c r="C1378" s="7" t="s">
        <v>194</v>
      </c>
      <c r="D1378" t="s">
        <v>92</v>
      </c>
      <c r="E1378" t="s">
        <v>62</v>
      </c>
      <c r="F1378" t="s">
        <v>96</v>
      </c>
      <c r="G1378" t="s">
        <v>94</v>
      </c>
      <c r="H1378">
        <v>200.01</v>
      </c>
      <c r="I1378">
        <v>2000</v>
      </c>
      <c r="J1378">
        <f>Cálculo!$G$18</f>
        <v>2.9883999999999999</v>
      </c>
    </row>
    <row r="1379" spans="1:10">
      <c r="A1379" t="s">
        <v>89</v>
      </c>
      <c r="B1379" t="s">
        <v>90</v>
      </c>
      <c r="C1379" s="7" t="s">
        <v>194</v>
      </c>
      <c r="D1379" t="s">
        <v>92</v>
      </c>
      <c r="E1379" t="s">
        <v>62</v>
      </c>
      <c r="F1379" t="s">
        <v>96</v>
      </c>
      <c r="G1379" t="s">
        <v>94</v>
      </c>
      <c r="H1379">
        <v>2000.01</v>
      </c>
      <c r="I1379">
        <v>10000</v>
      </c>
      <c r="J1379">
        <f>Cálculo!$G$19</f>
        <v>4.9067999999999996</v>
      </c>
    </row>
    <row r="1380" spans="1:10">
      <c r="A1380" t="s">
        <v>89</v>
      </c>
      <c r="B1380" t="s">
        <v>90</v>
      </c>
      <c r="C1380" s="7" t="s">
        <v>194</v>
      </c>
      <c r="D1380" t="s">
        <v>92</v>
      </c>
      <c r="E1380" t="s">
        <v>62</v>
      </c>
      <c r="F1380" t="s">
        <v>96</v>
      </c>
      <c r="G1380" t="s">
        <v>94</v>
      </c>
      <c r="H1380">
        <v>10000.01</v>
      </c>
      <c r="I1380">
        <v>50000</v>
      </c>
      <c r="J1380">
        <f>Cálculo!$G$20</f>
        <v>4.3433999999999999</v>
      </c>
    </row>
    <row r="1381" spans="1:10">
      <c r="A1381" t="s">
        <v>89</v>
      </c>
      <c r="B1381" t="s">
        <v>90</v>
      </c>
      <c r="C1381" s="7" t="s">
        <v>194</v>
      </c>
      <c r="D1381" t="s">
        <v>92</v>
      </c>
      <c r="E1381" t="s">
        <v>62</v>
      </c>
      <c r="F1381" t="s">
        <v>96</v>
      </c>
      <c r="G1381" t="s">
        <v>94</v>
      </c>
      <c r="H1381">
        <v>50000.01</v>
      </c>
      <c r="I1381">
        <v>100000</v>
      </c>
      <c r="J1381">
        <f>Cálculo!$G$21</f>
        <v>4.1002000000000001</v>
      </c>
    </row>
    <row r="1382" spans="1:10">
      <c r="A1382" t="s">
        <v>89</v>
      </c>
      <c r="B1382" t="s">
        <v>90</v>
      </c>
      <c r="C1382" s="7" t="s">
        <v>194</v>
      </c>
      <c r="D1382" t="s">
        <v>92</v>
      </c>
      <c r="E1382" t="s">
        <v>62</v>
      </c>
      <c r="F1382" t="s">
        <v>96</v>
      </c>
      <c r="G1382" t="s">
        <v>94</v>
      </c>
      <c r="H1382">
        <v>100000.01</v>
      </c>
      <c r="I1382">
        <v>300000</v>
      </c>
      <c r="J1382">
        <f>Cálculo!$G$22</f>
        <v>3.8393999999999999</v>
      </c>
    </row>
    <row r="1383" spans="1:10">
      <c r="A1383" t="s">
        <v>89</v>
      </c>
      <c r="B1383" t="s">
        <v>90</v>
      </c>
      <c r="C1383" s="7" t="s">
        <v>194</v>
      </c>
      <c r="D1383" t="s">
        <v>92</v>
      </c>
      <c r="E1383" t="s">
        <v>62</v>
      </c>
      <c r="F1383" t="s">
        <v>96</v>
      </c>
      <c r="G1383" t="s">
        <v>94</v>
      </c>
      <c r="H1383">
        <v>300000.01</v>
      </c>
      <c r="I1383">
        <v>600000</v>
      </c>
      <c r="J1383">
        <f>Cálculo!$G$23</f>
        <v>3.5312000000000001</v>
      </c>
    </row>
    <row r="1384" spans="1:10">
      <c r="A1384" t="s">
        <v>89</v>
      </c>
      <c r="B1384" t="s">
        <v>90</v>
      </c>
      <c r="C1384" s="7" t="s">
        <v>194</v>
      </c>
      <c r="D1384" t="s">
        <v>92</v>
      </c>
      <c r="E1384" t="s">
        <v>62</v>
      </c>
      <c r="F1384" t="s">
        <v>96</v>
      </c>
      <c r="G1384" t="s">
        <v>94</v>
      </c>
      <c r="H1384">
        <v>600000.01</v>
      </c>
      <c r="I1384">
        <v>1500000</v>
      </c>
      <c r="J1384">
        <f>Cálculo!$G$24</f>
        <v>3.5226999999999999</v>
      </c>
    </row>
    <row r="1385" spans="1:10">
      <c r="A1385" t="s">
        <v>89</v>
      </c>
      <c r="B1385" t="s">
        <v>90</v>
      </c>
      <c r="C1385" s="7" t="s">
        <v>194</v>
      </c>
      <c r="D1385" t="s">
        <v>92</v>
      </c>
      <c r="E1385" t="s">
        <v>62</v>
      </c>
      <c r="F1385" t="s">
        <v>96</v>
      </c>
      <c r="G1385" t="s">
        <v>94</v>
      </c>
      <c r="H1385">
        <v>1500000.01</v>
      </c>
      <c r="I1385">
        <v>3000000</v>
      </c>
      <c r="J1385">
        <f>Cálculo!$G$25</f>
        <v>3.4998999999999998</v>
      </c>
    </row>
    <row r="1386" spans="1:10">
      <c r="A1386" t="s">
        <v>89</v>
      </c>
      <c r="B1386" t="s">
        <v>90</v>
      </c>
      <c r="C1386" s="7" t="s">
        <v>194</v>
      </c>
      <c r="D1386" t="s">
        <v>92</v>
      </c>
      <c r="E1386" t="s">
        <v>62</v>
      </c>
      <c r="F1386" t="s">
        <v>96</v>
      </c>
      <c r="G1386" t="s">
        <v>94</v>
      </c>
      <c r="H1386">
        <v>3000000.01</v>
      </c>
      <c r="J1386">
        <f>Cálculo!$G$26</f>
        <v>3.4243000000000001</v>
      </c>
    </row>
    <row r="1387" spans="1:10">
      <c r="A1387" t="s">
        <v>89</v>
      </c>
      <c r="B1387" t="s">
        <v>90</v>
      </c>
      <c r="C1387" s="7" t="s">
        <v>194</v>
      </c>
      <c r="D1387" t="s">
        <v>92</v>
      </c>
      <c r="E1387" t="s">
        <v>62</v>
      </c>
      <c r="F1387" t="s">
        <v>97</v>
      </c>
      <c r="G1387" t="s">
        <v>98</v>
      </c>
      <c r="J1387">
        <f>Cálculo!$G$29</f>
        <v>3.4365999999999999</v>
      </c>
    </row>
    <row r="1388" spans="1:10">
      <c r="A1388" t="s">
        <v>89</v>
      </c>
      <c r="B1388" t="s">
        <v>90</v>
      </c>
      <c r="C1388" s="7" t="s">
        <v>195</v>
      </c>
      <c r="D1388" t="s">
        <v>92</v>
      </c>
      <c r="E1388" t="s">
        <v>62</v>
      </c>
      <c r="F1388" t="s">
        <v>93</v>
      </c>
      <c r="G1388" t="s">
        <v>94</v>
      </c>
      <c r="H1388">
        <v>0</v>
      </c>
      <c r="I1388">
        <v>7</v>
      </c>
      <c r="J1388">
        <f>Cálculo!$G$3</f>
        <v>7.2915999999999999</v>
      </c>
    </row>
    <row r="1389" spans="1:10">
      <c r="A1389" t="s">
        <v>89</v>
      </c>
      <c r="B1389" t="s">
        <v>90</v>
      </c>
      <c r="C1389" s="7" t="s">
        <v>195</v>
      </c>
      <c r="D1389" t="s">
        <v>92</v>
      </c>
      <c r="E1389" t="s">
        <v>62</v>
      </c>
      <c r="F1389" t="s">
        <v>93</v>
      </c>
      <c r="G1389" t="s">
        <v>94</v>
      </c>
      <c r="H1389">
        <v>7.01</v>
      </c>
      <c r="I1389">
        <v>23</v>
      </c>
      <c r="J1389">
        <f>Cálculo!$G$4</f>
        <v>9.15</v>
      </c>
    </row>
    <row r="1390" spans="1:10">
      <c r="A1390" t="s">
        <v>89</v>
      </c>
      <c r="B1390" t="s">
        <v>90</v>
      </c>
      <c r="C1390" s="7" t="s">
        <v>195</v>
      </c>
      <c r="D1390" t="s">
        <v>92</v>
      </c>
      <c r="E1390" t="s">
        <v>62</v>
      </c>
      <c r="F1390" t="s">
        <v>93</v>
      </c>
      <c r="G1390" t="s">
        <v>94</v>
      </c>
      <c r="H1390">
        <v>23.01</v>
      </c>
      <c r="I1390">
        <v>83</v>
      </c>
      <c r="J1390">
        <f>Cálculo!$G$5</f>
        <v>10.852499999999999</v>
      </c>
    </row>
    <row r="1391" spans="1:10">
      <c r="A1391" t="s">
        <v>89</v>
      </c>
      <c r="B1391" t="s">
        <v>90</v>
      </c>
      <c r="C1391" s="7" t="s">
        <v>195</v>
      </c>
      <c r="D1391" t="s">
        <v>92</v>
      </c>
      <c r="E1391" t="s">
        <v>62</v>
      </c>
      <c r="F1391" t="s">
        <v>93</v>
      </c>
      <c r="G1391" t="s">
        <v>94</v>
      </c>
      <c r="H1391">
        <v>83.01</v>
      </c>
      <c r="J1391">
        <f>Cálculo!$G$6</f>
        <v>12.052199999999999</v>
      </c>
    </row>
    <row r="1392" spans="1:10">
      <c r="A1392" t="s">
        <v>89</v>
      </c>
      <c r="B1392" t="s">
        <v>90</v>
      </c>
      <c r="C1392" s="7" t="s">
        <v>195</v>
      </c>
      <c r="D1392" t="s">
        <v>92</v>
      </c>
      <c r="E1392" t="s">
        <v>62</v>
      </c>
      <c r="F1392" t="s">
        <v>95</v>
      </c>
      <c r="G1392" t="s">
        <v>94</v>
      </c>
      <c r="H1392">
        <v>0</v>
      </c>
      <c r="I1392">
        <v>200</v>
      </c>
      <c r="J1392">
        <f>Cálculo!$G$9</f>
        <v>6.2965999999999998</v>
      </c>
    </row>
    <row r="1393" spans="1:10">
      <c r="A1393" t="s">
        <v>89</v>
      </c>
      <c r="B1393" t="s">
        <v>90</v>
      </c>
      <c r="C1393" s="7" t="s">
        <v>195</v>
      </c>
      <c r="D1393" t="s">
        <v>92</v>
      </c>
      <c r="E1393" t="s">
        <v>62</v>
      </c>
      <c r="F1393" t="s">
        <v>95</v>
      </c>
      <c r="G1393" t="s">
        <v>94</v>
      </c>
      <c r="H1393">
        <v>200.01</v>
      </c>
      <c r="I1393">
        <v>500</v>
      </c>
      <c r="J1393">
        <f>Cálculo!$G$10</f>
        <v>6.2278000000000002</v>
      </c>
    </row>
    <row r="1394" spans="1:10">
      <c r="A1394" t="s">
        <v>89</v>
      </c>
      <c r="B1394" t="s">
        <v>90</v>
      </c>
      <c r="C1394" s="7" t="s">
        <v>195</v>
      </c>
      <c r="D1394" t="s">
        <v>92</v>
      </c>
      <c r="E1394" t="s">
        <v>62</v>
      </c>
      <c r="F1394" t="s">
        <v>95</v>
      </c>
      <c r="G1394" t="s">
        <v>94</v>
      </c>
      <c r="H1394">
        <v>500.01</v>
      </c>
      <c r="I1394">
        <v>2000</v>
      </c>
      <c r="J1394">
        <f>Cálculo!$G$11</f>
        <v>5.1668000000000003</v>
      </c>
    </row>
    <row r="1395" spans="1:10">
      <c r="A1395" t="s">
        <v>89</v>
      </c>
      <c r="B1395" t="s">
        <v>90</v>
      </c>
      <c r="C1395" s="7" t="s">
        <v>195</v>
      </c>
      <c r="D1395" t="s">
        <v>92</v>
      </c>
      <c r="E1395" t="s">
        <v>62</v>
      </c>
      <c r="F1395" t="s">
        <v>95</v>
      </c>
      <c r="G1395" t="s">
        <v>94</v>
      </c>
      <c r="H1395">
        <v>2000.01</v>
      </c>
      <c r="I1395">
        <v>20000</v>
      </c>
      <c r="J1395">
        <f>Cálculo!$G$12</f>
        <v>5.0536000000000003</v>
      </c>
    </row>
    <row r="1396" spans="1:10">
      <c r="A1396" t="s">
        <v>89</v>
      </c>
      <c r="B1396" t="s">
        <v>90</v>
      </c>
      <c r="C1396" s="7" t="s">
        <v>195</v>
      </c>
      <c r="D1396" t="s">
        <v>92</v>
      </c>
      <c r="E1396" t="s">
        <v>62</v>
      </c>
      <c r="F1396" t="s">
        <v>95</v>
      </c>
      <c r="G1396" t="s">
        <v>94</v>
      </c>
      <c r="H1396">
        <v>20000.009999999998</v>
      </c>
      <c r="I1396">
        <v>50000</v>
      </c>
      <c r="J1396">
        <f>Cálculo!$G$13</f>
        <v>4.9550999999999998</v>
      </c>
    </row>
    <row r="1397" spans="1:10">
      <c r="A1397" t="s">
        <v>89</v>
      </c>
      <c r="B1397" t="s">
        <v>90</v>
      </c>
      <c r="C1397" s="7" t="s">
        <v>195</v>
      </c>
      <c r="D1397" t="s">
        <v>92</v>
      </c>
      <c r="E1397" t="s">
        <v>62</v>
      </c>
      <c r="F1397" t="s">
        <v>95</v>
      </c>
      <c r="G1397" t="s">
        <v>94</v>
      </c>
      <c r="H1397">
        <v>50000.01</v>
      </c>
      <c r="J1397">
        <f>Cálculo!$G$14</f>
        <v>4.8567</v>
      </c>
    </row>
    <row r="1398" spans="1:10">
      <c r="A1398" t="s">
        <v>89</v>
      </c>
      <c r="B1398" t="s">
        <v>90</v>
      </c>
      <c r="C1398" s="7" t="s">
        <v>195</v>
      </c>
      <c r="D1398" t="s">
        <v>92</v>
      </c>
      <c r="E1398" t="s">
        <v>62</v>
      </c>
      <c r="F1398" t="s">
        <v>96</v>
      </c>
      <c r="G1398" t="s">
        <v>94</v>
      </c>
      <c r="H1398">
        <v>0</v>
      </c>
      <c r="I1398">
        <v>200</v>
      </c>
      <c r="J1398">
        <f>Cálculo!$G$17</f>
        <v>5.1243999999999996</v>
      </c>
    </row>
    <row r="1399" spans="1:10">
      <c r="A1399" t="s">
        <v>89</v>
      </c>
      <c r="B1399" t="s">
        <v>90</v>
      </c>
      <c r="C1399" s="7" t="s">
        <v>195</v>
      </c>
      <c r="D1399" t="s">
        <v>92</v>
      </c>
      <c r="E1399" t="s">
        <v>62</v>
      </c>
      <c r="F1399" t="s">
        <v>96</v>
      </c>
      <c r="G1399" t="s">
        <v>94</v>
      </c>
      <c r="H1399">
        <v>200.01</v>
      </c>
      <c r="I1399">
        <v>2000</v>
      </c>
      <c r="J1399">
        <f>Cálculo!$G$18</f>
        <v>2.9883999999999999</v>
      </c>
    </row>
    <row r="1400" spans="1:10">
      <c r="A1400" t="s">
        <v>89</v>
      </c>
      <c r="B1400" t="s">
        <v>90</v>
      </c>
      <c r="C1400" s="7" t="s">
        <v>195</v>
      </c>
      <c r="D1400" t="s">
        <v>92</v>
      </c>
      <c r="E1400" t="s">
        <v>62</v>
      </c>
      <c r="F1400" t="s">
        <v>96</v>
      </c>
      <c r="G1400" t="s">
        <v>94</v>
      </c>
      <c r="H1400">
        <v>2000.01</v>
      </c>
      <c r="I1400">
        <v>10000</v>
      </c>
      <c r="J1400">
        <f>Cálculo!$G$19</f>
        <v>4.9067999999999996</v>
      </c>
    </row>
    <row r="1401" spans="1:10">
      <c r="A1401" t="s">
        <v>89</v>
      </c>
      <c r="B1401" t="s">
        <v>90</v>
      </c>
      <c r="C1401" s="7" t="s">
        <v>195</v>
      </c>
      <c r="D1401" t="s">
        <v>92</v>
      </c>
      <c r="E1401" t="s">
        <v>62</v>
      </c>
      <c r="F1401" t="s">
        <v>96</v>
      </c>
      <c r="G1401" t="s">
        <v>94</v>
      </c>
      <c r="H1401">
        <v>10000.01</v>
      </c>
      <c r="I1401">
        <v>50000</v>
      </c>
      <c r="J1401">
        <f>Cálculo!$G$20</f>
        <v>4.3433999999999999</v>
      </c>
    </row>
    <row r="1402" spans="1:10">
      <c r="A1402" t="s">
        <v>89</v>
      </c>
      <c r="B1402" t="s">
        <v>90</v>
      </c>
      <c r="C1402" s="7" t="s">
        <v>195</v>
      </c>
      <c r="D1402" t="s">
        <v>92</v>
      </c>
      <c r="E1402" t="s">
        <v>62</v>
      </c>
      <c r="F1402" t="s">
        <v>96</v>
      </c>
      <c r="G1402" t="s">
        <v>94</v>
      </c>
      <c r="H1402">
        <v>50000.01</v>
      </c>
      <c r="I1402">
        <v>100000</v>
      </c>
      <c r="J1402">
        <f>Cálculo!$G$21</f>
        <v>4.1002000000000001</v>
      </c>
    </row>
    <row r="1403" spans="1:10">
      <c r="A1403" t="s">
        <v>89</v>
      </c>
      <c r="B1403" t="s">
        <v>90</v>
      </c>
      <c r="C1403" s="7" t="s">
        <v>195</v>
      </c>
      <c r="D1403" t="s">
        <v>92</v>
      </c>
      <c r="E1403" t="s">
        <v>62</v>
      </c>
      <c r="F1403" t="s">
        <v>96</v>
      </c>
      <c r="G1403" t="s">
        <v>94</v>
      </c>
      <c r="H1403">
        <v>100000.01</v>
      </c>
      <c r="I1403">
        <v>300000</v>
      </c>
      <c r="J1403">
        <f>Cálculo!$G$22</f>
        <v>3.8393999999999999</v>
      </c>
    </row>
    <row r="1404" spans="1:10">
      <c r="A1404" t="s">
        <v>89</v>
      </c>
      <c r="B1404" t="s">
        <v>90</v>
      </c>
      <c r="C1404" s="7" t="s">
        <v>195</v>
      </c>
      <c r="D1404" t="s">
        <v>92</v>
      </c>
      <c r="E1404" t="s">
        <v>62</v>
      </c>
      <c r="F1404" t="s">
        <v>96</v>
      </c>
      <c r="G1404" t="s">
        <v>94</v>
      </c>
      <c r="H1404">
        <v>300000.01</v>
      </c>
      <c r="I1404">
        <v>600000</v>
      </c>
      <c r="J1404">
        <f>Cálculo!$G$23</f>
        <v>3.5312000000000001</v>
      </c>
    </row>
    <row r="1405" spans="1:10">
      <c r="A1405" t="s">
        <v>89</v>
      </c>
      <c r="B1405" t="s">
        <v>90</v>
      </c>
      <c r="C1405" s="7" t="s">
        <v>195</v>
      </c>
      <c r="D1405" t="s">
        <v>92</v>
      </c>
      <c r="E1405" t="s">
        <v>62</v>
      </c>
      <c r="F1405" t="s">
        <v>96</v>
      </c>
      <c r="G1405" t="s">
        <v>94</v>
      </c>
      <c r="H1405">
        <v>600000.01</v>
      </c>
      <c r="I1405">
        <v>1500000</v>
      </c>
      <c r="J1405">
        <f>Cálculo!$G$24</f>
        <v>3.5226999999999999</v>
      </c>
    </row>
    <row r="1406" spans="1:10">
      <c r="A1406" t="s">
        <v>89</v>
      </c>
      <c r="B1406" t="s">
        <v>90</v>
      </c>
      <c r="C1406" s="7" t="s">
        <v>195</v>
      </c>
      <c r="D1406" t="s">
        <v>92</v>
      </c>
      <c r="E1406" t="s">
        <v>62</v>
      </c>
      <c r="F1406" t="s">
        <v>96</v>
      </c>
      <c r="G1406" t="s">
        <v>94</v>
      </c>
      <c r="H1406">
        <v>1500000.01</v>
      </c>
      <c r="I1406">
        <v>3000000</v>
      </c>
      <c r="J1406">
        <f>Cálculo!$G$25</f>
        <v>3.4998999999999998</v>
      </c>
    </row>
    <row r="1407" spans="1:10">
      <c r="A1407" t="s">
        <v>89</v>
      </c>
      <c r="B1407" t="s">
        <v>90</v>
      </c>
      <c r="C1407" s="7" t="s">
        <v>195</v>
      </c>
      <c r="D1407" t="s">
        <v>92</v>
      </c>
      <c r="E1407" t="s">
        <v>62</v>
      </c>
      <c r="F1407" t="s">
        <v>96</v>
      </c>
      <c r="G1407" t="s">
        <v>94</v>
      </c>
      <c r="H1407">
        <v>3000000.01</v>
      </c>
      <c r="J1407">
        <f>Cálculo!$G$26</f>
        <v>3.4243000000000001</v>
      </c>
    </row>
    <row r="1408" spans="1:10">
      <c r="A1408" t="s">
        <v>89</v>
      </c>
      <c r="B1408" t="s">
        <v>90</v>
      </c>
      <c r="C1408" s="7" t="s">
        <v>195</v>
      </c>
      <c r="D1408" t="s">
        <v>92</v>
      </c>
      <c r="E1408" t="s">
        <v>62</v>
      </c>
      <c r="F1408" t="s">
        <v>97</v>
      </c>
      <c r="G1408" t="s">
        <v>98</v>
      </c>
      <c r="J1408">
        <f>Cálculo!$G$29</f>
        <v>3.4365999999999999</v>
      </c>
    </row>
    <row r="1409" spans="1:10">
      <c r="A1409" t="s">
        <v>89</v>
      </c>
      <c r="B1409" t="s">
        <v>90</v>
      </c>
      <c r="C1409" s="7" t="s">
        <v>196</v>
      </c>
      <c r="D1409" t="s">
        <v>92</v>
      </c>
      <c r="E1409" t="s">
        <v>62</v>
      </c>
      <c r="F1409" t="s">
        <v>93</v>
      </c>
      <c r="G1409" t="s">
        <v>94</v>
      </c>
      <c r="H1409">
        <v>0</v>
      </c>
      <c r="I1409">
        <v>7</v>
      </c>
      <c r="J1409">
        <f>Cálculo!$G$3</f>
        <v>7.2915999999999999</v>
      </c>
    </row>
    <row r="1410" spans="1:10">
      <c r="A1410" t="s">
        <v>89</v>
      </c>
      <c r="B1410" t="s">
        <v>90</v>
      </c>
      <c r="C1410" s="7" t="s">
        <v>196</v>
      </c>
      <c r="D1410" t="s">
        <v>92</v>
      </c>
      <c r="E1410" t="s">
        <v>62</v>
      </c>
      <c r="F1410" t="s">
        <v>93</v>
      </c>
      <c r="G1410" t="s">
        <v>94</v>
      </c>
      <c r="H1410">
        <v>7.01</v>
      </c>
      <c r="I1410">
        <v>23</v>
      </c>
      <c r="J1410">
        <f>Cálculo!$G$4</f>
        <v>9.15</v>
      </c>
    </row>
    <row r="1411" spans="1:10">
      <c r="A1411" t="s">
        <v>89</v>
      </c>
      <c r="B1411" t="s">
        <v>90</v>
      </c>
      <c r="C1411" s="7" t="s">
        <v>196</v>
      </c>
      <c r="D1411" t="s">
        <v>92</v>
      </c>
      <c r="E1411" t="s">
        <v>62</v>
      </c>
      <c r="F1411" t="s">
        <v>93</v>
      </c>
      <c r="G1411" t="s">
        <v>94</v>
      </c>
      <c r="H1411">
        <v>23.01</v>
      </c>
      <c r="I1411">
        <v>83</v>
      </c>
      <c r="J1411">
        <f>Cálculo!$G$5</f>
        <v>10.852499999999999</v>
      </c>
    </row>
    <row r="1412" spans="1:10">
      <c r="A1412" t="s">
        <v>89</v>
      </c>
      <c r="B1412" t="s">
        <v>90</v>
      </c>
      <c r="C1412" s="7" t="s">
        <v>196</v>
      </c>
      <c r="D1412" t="s">
        <v>92</v>
      </c>
      <c r="E1412" t="s">
        <v>62</v>
      </c>
      <c r="F1412" t="s">
        <v>93</v>
      </c>
      <c r="G1412" t="s">
        <v>94</v>
      </c>
      <c r="H1412">
        <v>83.01</v>
      </c>
      <c r="J1412">
        <f>Cálculo!$G$6</f>
        <v>12.052199999999999</v>
      </c>
    </row>
    <row r="1413" spans="1:10">
      <c r="A1413" t="s">
        <v>89</v>
      </c>
      <c r="B1413" t="s">
        <v>90</v>
      </c>
      <c r="C1413" s="7" t="s">
        <v>196</v>
      </c>
      <c r="D1413" t="s">
        <v>92</v>
      </c>
      <c r="E1413" t="s">
        <v>62</v>
      </c>
      <c r="F1413" t="s">
        <v>95</v>
      </c>
      <c r="G1413" t="s">
        <v>94</v>
      </c>
      <c r="H1413">
        <v>0</v>
      </c>
      <c r="I1413">
        <v>200</v>
      </c>
      <c r="J1413">
        <f>Cálculo!$G$9</f>
        <v>6.2965999999999998</v>
      </c>
    </row>
    <row r="1414" spans="1:10">
      <c r="A1414" t="s">
        <v>89</v>
      </c>
      <c r="B1414" t="s">
        <v>90</v>
      </c>
      <c r="C1414" s="7" t="s">
        <v>196</v>
      </c>
      <c r="D1414" t="s">
        <v>92</v>
      </c>
      <c r="E1414" t="s">
        <v>62</v>
      </c>
      <c r="F1414" t="s">
        <v>95</v>
      </c>
      <c r="G1414" t="s">
        <v>94</v>
      </c>
      <c r="H1414">
        <v>200.01</v>
      </c>
      <c r="I1414">
        <v>500</v>
      </c>
      <c r="J1414">
        <f>Cálculo!$G$10</f>
        <v>6.2278000000000002</v>
      </c>
    </row>
    <row r="1415" spans="1:10">
      <c r="A1415" t="s">
        <v>89</v>
      </c>
      <c r="B1415" t="s">
        <v>90</v>
      </c>
      <c r="C1415" s="7" t="s">
        <v>196</v>
      </c>
      <c r="D1415" t="s">
        <v>92</v>
      </c>
      <c r="E1415" t="s">
        <v>62</v>
      </c>
      <c r="F1415" t="s">
        <v>95</v>
      </c>
      <c r="G1415" t="s">
        <v>94</v>
      </c>
      <c r="H1415">
        <v>500.01</v>
      </c>
      <c r="I1415">
        <v>2000</v>
      </c>
      <c r="J1415">
        <f>Cálculo!$G$11</f>
        <v>5.1668000000000003</v>
      </c>
    </row>
    <row r="1416" spans="1:10">
      <c r="A1416" t="s">
        <v>89</v>
      </c>
      <c r="B1416" t="s">
        <v>90</v>
      </c>
      <c r="C1416" s="7" t="s">
        <v>196</v>
      </c>
      <c r="D1416" t="s">
        <v>92</v>
      </c>
      <c r="E1416" t="s">
        <v>62</v>
      </c>
      <c r="F1416" t="s">
        <v>95</v>
      </c>
      <c r="G1416" t="s">
        <v>94</v>
      </c>
      <c r="H1416">
        <v>2000.01</v>
      </c>
      <c r="I1416">
        <v>20000</v>
      </c>
      <c r="J1416">
        <f>Cálculo!$G$12</f>
        <v>5.0536000000000003</v>
      </c>
    </row>
    <row r="1417" spans="1:10">
      <c r="A1417" t="s">
        <v>89</v>
      </c>
      <c r="B1417" t="s">
        <v>90</v>
      </c>
      <c r="C1417" s="7" t="s">
        <v>196</v>
      </c>
      <c r="D1417" t="s">
        <v>92</v>
      </c>
      <c r="E1417" t="s">
        <v>62</v>
      </c>
      <c r="F1417" t="s">
        <v>95</v>
      </c>
      <c r="G1417" t="s">
        <v>94</v>
      </c>
      <c r="H1417">
        <v>20000.009999999998</v>
      </c>
      <c r="I1417">
        <v>50000</v>
      </c>
      <c r="J1417">
        <f>Cálculo!$G$13</f>
        <v>4.9550999999999998</v>
      </c>
    </row>
    <row r="1418" spans="1:10">
      <c r="A1418" t="s">
        <v>89</v>
      </c>
      <c r="B1418" t="s">
        <v>90</v>
      </c>
      <c r="C1418" s="7" t="s">
        <v>196</v>
      </c>
      <c r="D1418" t="s">
        <v>92</v>
      </c>
      <c r="E1418" t="s">
        <v>62</v>
      </c>
      <c r="F1418" t="s">
        <v>95</v>
      </c>
      <c r="G1418" t="s">
        <v>94</v>
      </c>
      <c r="H1418">
        <v>50000.01</v>
      </c>
      <c r="J1418">
        <f>Cálculo!$G$14</f>
        <v>4.8567</v>
      </c>
    </row>
    <row r="1419" spans="1:10">
      <c r="A1419" t="s">
        <v>89</v>
      </c>
      <c r="B1419" t="s">
        <v>90</v>
      </c>
      <c r="C1419" s="7" t="s">
        <v>196</v>
      </c>
      <c r="D1419" t="s">
        <v>92</v>
      </c>
      <c r="E1419" t="s">
        <v>62</v>
      </c>
      <c r="F1419" t="s">
        <v>96</v>
      </c>
      <c r="G1419" t="s">
        <v>94</v>
      </c>
      <c r="H1419">
        <v>0</v>
      </c>
      <c r="I1419">
        <v>200</v>
      </c>
      <c r="J1419">
        <f>Cálculo!$G$17</f>
        <v>5.1243999999999996</v>
      </c>
    </row>
    <row r="1420" spans="1:10">
      <c r="A1420" t="s">
        <v>89</v>
      </c>
      <c r="B1420" t="s">
        <v>90</v>
      </c>
      <c r="C1420" s="7" t="s">
        <v>196</v>
      </c>
      <c r="D1420" t="s">
        <v>92</v>
      </c>
      <c r="E1420" t="s">
        <v>62</v>
      </c>
      <c r="F1420" t="s">
        <v>96</v>
      </c>
      <c r="G1420" t="s">
        <v>94</v>
      </c>
      <c r="H1420">
        <v>200.01</v>
      </c>
      <c r="I1420">
        <v>2000</v>
      </c>
      <c r="J1420">
        <f>Cálculo!$G$18</f>
        <v>2.9883999999999999</v>
      </c>
    </row>
    <row r="1421" spans="1:10">
      <c r="A1421" t="s">
        <v>89</v>
      </c>
      <c r="B1421" t="s">
        <v>90</v>
      </c>
      <c r="C1421" s="7" t="s">
        <v>196</v>
      </c>
      <c r="D1421" t="s">
        <v>92</v>
      </c>
      <c r="E1421" t="s">
        <v>62</v>
      </c>
      <c r="F1421" t="s">
        <v>96</v>
      </c>
      <c r="G1421" t="s">
        <v>94</v>
      </c>
      <c r="H1421">
        <v>2000.01</v>
      </c>
      <c r="I1421">
        <v>10000</v>
      </c>
      <c r="J1421">
        <f>Cálculo!$G$19</f>
        <v>4.9067999999999996</v>
      </c>
    </row>
    <row r="1422" spans="1:10">
      <c r="A1422" t="s">
        <v>89</v>
      </c>
      <c r="B1422" t="s">
        <v>90</v>
      </c>
      <c r="C1422" s="7" t="s">
        <v>196</v>
      </c>
      <c r="D1422" t="s">
        <v>92</v>
      </c>
      <c r="E1422" t="s">
        <v>62</v>
      </c>
      <c r="F1422" t="s">
        <v>96</v>
      </c>
      <c r="G1422" t="s">
        <v>94</v>
      </c>
      <c r="H1422">
        <v>10000.01</v>
      </c>
      <c r="I1422">
        <v>50000</v>
      </c>
      <c r="J1422">
        <f>Cálculo!$G$20</f>
        <v>4.3433999999999999</v>
      </c>
    </row>
    <row r="1423" spans="1:10">
      <c r="A1423" t="s">
        <v>89</v>
      </c>
      <c r="B1423" t="s">
        <v>90</v>
      </c>
      <c r="C1423" s="7" t="s">
        <v>196</v>
      </c>
      <c r="D1423" t="s">
        <v>92</v>
      </c>
      <c r="E1423" t="s">
        <v>62</v>
      </c>
      <c r="F1423" t="s">
        <v>96</v>
      </c>
      <c r="G1423" t="s">
        <v>94</v>
      </c>
      <c r="H1423">
        <v>50000.01</v>
      </c>
      <c r="I1423">
        <v>100000</v>
      </c>
      <c r="J1423">
        <f>Cálculo!$G$21</f>
        <v>4.1002000000000001</v>
      </c>
    </row>
    <row r="1424" spans="1:10">
      <c r="A1424" t="s">
        <v>89</v>
      </c>
      <c r="B1424" t="s">
        <v>90</v>
      </c>
      <c r="C1424" s="7" t="s">
        <v>196</v>
      </c>
      <c r="D1424" t="s">
        <v>92</v>
      </c>
      <c r="E1424" t="s">
        <v>62</v>
      </c>
      <c r="F1424" t="s">
        <v>96</v>
      </c>
      <c r="G1424" t="s">
        <v>94</v>
      </c>
      <c r="H1424">
        <v>100000.01</v>
      </c>
      <c r="I1424">
        <v>300000</v>
      </c>
      <c r="J1424">
        <f>Cálculo!$G$22</f>
        <v>3.8393999999999999</v>
      </c>
    </row>
    <row r="1425" spans="1:10">
      <c r="A1425" t="s">
        <v>89</v>
      </c>
      <c r="B1425" t="s">
        <v>90</v>
      </c>
      <c r="C1425" s="7" t="s">
        <v>196</v>
      </c>
      <c r="D1425" t="s">
        <v>92</v>
      </c>
      <c r="E1425" t="s">
        <v>62</v>
      </c>
      <c r="F1425" t="s">
        <v>96</v>
      </c>
      <c r="G1425" t="s">
        <v>94</v>
      </c>
      <c r="H1425">
        <v>300000.01</v>
      </c>
      <c r="I1425">
        <v>600000</v>
      </c>
      <c r="J1425">
        <f>Cálculo!$G$23</f>
        <v>3.5312000000000001</v>
      </c>
    </row>
    <row r="1426" spans="1:10">
      <c r="A1426" t="s">
        <v>89</v>
      </c>
      <c r="B1426" t="s">
        <v>90</v>
      </c>
      <c r="C1426" s="7" t="s">
        <v>196</v>
      </c>
      <c r="D1426" t="s">
        <v>92</v>
      </c>
      <c r="E1426" t="s">
        <v>62</v>
      </c>
      <c r="F1426" t="s">
        <v>96</v>
      </c>
      <c r="G1426" t="s">
        <v>94</v>
      </c>
      <c r="H1426">
        <v>600000.01</v>
      </c>
      <c r="I1426">
        <v>1500000</v>
      </c>
      <c r="J1426">
        <f>Cálculo!$G$24</f>
        <v>3.5226999999999999</v>
      </c>
    </row>
    <row r="1427" spans="1:10">
      <c r="A1427" t="s">
        <v>89</v>
      </c>
      <c r="B1427" t="s">
        <v>90</v>
      </c>
      <c r="C1427" s="7" t="s">
        <v>196</v>
      </c>
      <c r="D1427" t="s">
        <v>92</v>
      </c>
      <c r="E1427" t="s">
        <v>62</v>
      </c>
      <c r="F1427" t="s">
        <v>96</v>
      </c>
      <c r="G1427" t="s">
        <v>94</v>
      </c>
      <c r="H1427">
        <v>1500000.01</v>
      </c>
      <c r="I1427">
        <v>3000000</v>
      </c>
      <c r="J1427">
        <f>Cálculo!$G$25</f>
        <v>3.4998999999999998</v>
      </c>
    </row>
    <row r="1428" spans="1:10">
      <c r="A1428" t="s">
        <v>89</v>
      </c>
      <c r="B1428" t="s">
        <v>90</v>
      </c>
      <c r="C1428" s="7" t="s">
        <v>196</v>
      </c>
      <c r="D1428" t="s">
        <v>92</v>
      </c>
      <c r="E1428" t="s">
        <v>62</v>
      </c>
      <c r="F1428" t="s">
        <v>96</v>
      </c>
      <c r="G1428" t="s">
        <v>94</v>
      </c>
      <c r="H1428">
        <v>3000000.01</v>
      </c>
      <c r="J1428">
        <f>Cálculo!$G$26</f>
        <v>3.4243000000000001</v>
      </c>
    </row>
    <row r="1429" spans="1:10">
      <c r="A1429" t="s">
        <v>89</v>
      </c>
      <c r="B1429" t="s">
        <v>90</v>
      </c>
      <c r="C1429" s="7" t="s">
        <v>196</v>
      </c>
      <c r="D1429" t="s">
        <v>92</v>
      </c>
      <c r="E1429" t="s">
        <v>62</v>
      </c>
      <c r="F1429" t="s">
        <v>97</v>
      </c>
      <c r="G1429" t="s">
        <v>98</v>
      </c>
      <c r="J1429">
        <f>Cálculo!$G$29</f>
        <v>3.4365999999999999</v>
      </c>
    </row>
    <row r="1430" spans="1:10">
      <c r="A1430" t="s">
        <v>89</v>
      </c>
      <c r="B1430" t="s">
        <v>90</v>
      </c>
      <c r="C1430" s="7" t="s">
        <v>197</v>
      </c>
      <c r="D1430" t="s">
        <v>92</v>
      </c>
      <c r="E1430" t="s">
        <v>62</v>
      </c>
      <c r="F1430" t="s">
        <v>93</v>
      </c>
      <c r="G1430" t="s">
        <v>94</v>
      </c>
      <c r="H1430">
        <v>0</v>
      </c>
      <c r="I1430">
        <v>7</v>
      </c>
      <c r="J1430">
        <f>Cálculo!$G$3</f>
        <v>7.2915999999999999</v>
      </c>
    </row>
    <row r="1431" spans="1:10">
      <c r="A1431" t="s">
        <v>89</v>
      </c>
      <c r="B1431" t="s">
        <v>90</v>
      </c>
      <c r="C1431" s="7" t="s">
        <v>197</v>
      </c>
      <c r="D1431" t="s">
        <v>92</v>
      </c>
      <c r="E1431" t="s">
        <v>62</v>
      </c>
      <c r="F1431" t="s">
        <v>93</v>
      </c>
      <c r="G1431" t="s">
        <v>94</v>
      </c>
      <c r="H1431">
        <v>7.01</v>
      </c>
      <c r="I1431">
        <v>23</v>
      </c>
      <c r="J1431">
        <f>Cálculo!$G$4</f>
        <v>9.15</v>
      </c>
    </row>
    <row r="1432" spans="1:10">
      <c r="A1432" t="s">
        <v>89</v>
      </c>
      <c r="B1432" t="s">
        <v>90</v>
      </c>
      <c r="C1432" s="7" t="s">
        <v>197</v>
      </c>
      <c r="D1432" t="s">
        <v>92</v>
      </c>
      <c r="E1432" t="s">
        <v>62</v>
      </c>
      <c r="F1432" t="s">
        <v>93</v>
      </c>
      <c r="G1432" t="s">
        <v>94</v>
      </c>
      <c r="H1432">
        <v>23.01</v>
      </c>
      <c r="I1432">
        <v>83</v>
      </c>
      <c r="J1432">
        <f>Cálculo!$G$5</f>
        <v>10.852499999999999</v>
      </c>
    </row>
    <row r="1433" spans="1:10">
      <c r="A1433" t="s">
        <v>89</v>
      </c>
      <c r="B1433" t="s">
        <v>90</v>
      </c>
      <c r="C1433" s="7" t="s">
        <v>197</v>
      </c>
      <c r="D1433" t="s">
        <v>92</v>
      </c>
      <c r="E1433" t="s">
        <v>62</v>
      </c>
      <c r="F1433" t="s">
        <v>93</v>
      </c>
      <c r="G1433" t="s">
        <v>94</v>
      </c>
      <c r="H1433">
        <v>83.01</v>
      </c>
      <c r="J1433">
        <f>Cálculo!$G$6</f>
        <v>12.052199999999999</v>
      </c>
    </row>
    <row r="1434" spans="1:10">
      <c r="A1434" t="s">
        <v>89</v>
      </c>
      <c r="B1434" t="s">
        <v>90</v>
      </c>
      <c r="C1434" s="7" t="s">
        <v>197</v>
      </c>
      <c r="D1434" t="s">
        <v>92</v>
      </c>
      <c r="E1434" t="s">
        <v>62</v>
      </c>
      <c r="F1434" t="s">
        <v>95</v>
      </c>
      <c r="G1434" t="s">
        <v>94</v>
      </c>
      <c r="H1434">
        <v>0</v>
      </c>
      <c r="I1434">
        <v>200</v>
      </c>
      <c r="J1434">
        <f>Cálculo!$G$9</f>
        <v>6.2965999999999998</v>
      </c>
    </row>
    <row r="1435" spans="1:10">
      <c r="A1435" t="s">
        <v>89</v>
      </c>
      <c r="B1435" t="s">
        <v>90</v>
      </c>
      <c r="C1435" s="7" t="s">
        <v>197</v>
      </c>
      <c r="D1435" t="s">
        <v>92</v>
      </c>
      <c r="E1435" t="s">
        <v>62</v>
      </c>
      <c r="F1435" t="s">
        <v>95</v>
      </c>
      <c r="G1435" t="s">
        <v>94</v>
      </c>
      <c r="H1435">
        <v>200.01</v>
      </c>
      <c r="I1435">
        <v>500</v>
      </c>
      <c r="J1435">
        <f>Cálculo!$G$10</f>
        <v>6.2278000000000002</v>
      </c>
    </row>
    <row r="1436" spans="1:10">
      <c r="A1436" t="s">
        <v>89</v>
      </c>
      <c r="B1436" t="s">
        <v>90</v>
      </c>
      <c r="C1436" s="7" t="s">
        <v>197</v>
      </c>
      <c r="D1436" t="s">
        <v>92</v>
      </c>
      <c r="E1436" t="s">
        <v>62</v>
      </c>
      <c r="F1436" t="s">
        <v>95</v>
      </c>
      <c r="G1436" t="s">
        <v>94</v>
      </c>
      <c r="H1436">
        <v>500.01</v>
      </c>
      <c r="I1436">
        <v>2000</v>
      </c>
      <c r="J1436">
        <f>Cálculo!$G$11</f>
        <v>5.1668000000000003</v>
      </c>
    </row>
    <row r="1437" spans="1:10">
      <c r="A1437" t="s">
        <v>89</v>
      </c>
      <c r="B1437" t="s">
        <v>90</v>
      </c>
      <c r="C1437" s="7" t="s">
        <v>197</v>
      </c>
      <c r="D1437" t="s">
        <v>92</v>
      </c>
      <c r="E1437" t="s">
        <v>62</v>
      </c>
      <c r="F1437" t="s">
        <v>95</v>
      </c>
      <c r="G1437" t="s">
        <v>94</v>
      </c>
      <c r="H1437">
        <v>2000.01</v>
      </c>
      <c r="I1437">
        <v>20000</v>
      </c>
      <c r="J1437">
        <f>Cálculo!$G$12</f>
        <v>5.0536000000000003</v>
      </c>
    </row>
    <row r="1438" spans="1:10">
      <c r="A1438" t="s">
        <v>89</v>
      </c>
      <c r="B1438" t="s">
        <v>90</v>
      </c>
      <c r="C1438" s="7" t="s">
        <v>197</v>
      </c>
      <c r="D1438" t="s">
        <v>92</v>
      </c>
      <c r="E1438" t="s">
        <v>62</v>
      </c>
      <c r="F1438" t="s">
        <v>95</v>
      </c>
      <c r="G1438" t="s">
        <v>94</v>
      </c>
      <c r="H1438">
        <v>20000.009999999998</v>
      </c>
      <c r="I1438">
        <v>50000</v>
      </c>
      <c r="J1438">
        <f>Cálculo!$G$13</f>
        <v>4.9550999999999998</v>
      </c>
    </row>
    <row r="1439" spans="1:10">
      <c r="A1439" t="s">
        <v>89</v>
      </c>
      <c r="B1439" t="s">
        <v>90</v>
      </c>
      <c r="C1439" s="7" t="s">
        <v>197</v>
      </c>
      <c r="D1439" t="s">
        <v>92</v>
      </c>
      <c r="E1439" t="s">
        <v>62</v>
      </c>
      <c r="F1439" t="s">
        <v>95</v>
      </c>
      <c r="G1439" t="s">
        <v>94</v>
      </c>
      <c r="H1439">
        <v>50000.01</v>
      </c>
      <c r="J1439">
        <f>Cálculo!$G$14</f>
        <v>4.8567</v>
      </c>
    </row>
    <row r="1440" spans="1:10">
      <c r="A1440" t="s">
        <v>89</v>
      </c>
      <c r="B1440" t="s">
        <v>90</v>
      </c>
      <c r="C1440" s="7" t="s">
        <v>197</v>
      </c>
      <c r="D1440" t="s">
        <v>92</v>
      </c>
      <c r="E1440" t="s">
        <v>62</v>
      </c>
      <c r="F1440" t="s">
        <v>96</v>
      </c>
      <c r="G1440" t="s">
        <v>94</v>
      </c>
      <c r="H1440">
        <v>0</v>
      </c>
      <c r="I1440">
        <v>200</v>
      </c>
      <c r="J1440">
        <f>Cálculo!$G$17</f>
        <v>5.1243999999999996</v>
      </c>
    </row>
    <row r="1441" spans="1:11">
      <c r="A1441" t="s">
        <v>89</v>
      </c>
      <c r="B1441" t="s">
        <v>90</v>
      </c>
      <c r="C1441" s="7" t="s">
        <v>197</v>
      </c>
      <c r="D1441" t="s">
        <v>92</v>
      </c>
      <c r="E1441" t="s">
        <v>62</v>
      </c>
      <c r="F1441" t="s">
        <v>96</v>
      </c>
      <c r="G1441" t="s">
        <v>94</v>
      </c>
      <c r="H1441">
        <v>200.01</v>
      </c>
      <c r="I1441">
        <v>2000</v>
      </c>
      <c r="J1441">
        <f>Cálculo!$G$18</f>
        <v>2.9883999999999999</v>
      </c>
    </row>
    <row r="1442" spans="1:11">
      <c r="A1442" t="s">
        <v>89</v>
      </c>
      <c r="B1442" t="s">
        <v>90</v>
      </c>
      <c r="C1442" s="7" t="s">
        <v>197</v>
      </c>
      <c r="D1442" t="s">
        <v>92</v>
      </c>
      <c r="E1442" t="s">
        <v>62</v>
      </c>
      <c r="F1442" t="s">
        <v>96</v>
      </c>
      <c r="G1442" t="s">
        <v>94</v>
      </c>
      <c r="H1442">
        <v>2000.01</v>
      </c>
      <c r="I1442">
        <v>10000</v>
      </c>
      <c r="J1442">
        <f>Cálculo!$G$19</f>
        <v>4.9067999999999996</v>
      </c>
    </row>
    <row r="1443" spans="1:11">
      <c r="A1443" t="s">
        <v>89</v>
      </c>
      <c r="B1443" t="s">
        <v>90</v>
      </c>
      <c r="C1443" s="7" t="s">
        <v>197</v>
      </c>
      <c r="D1443" t="s">
        <v>92</v>
      </c>
      <c r="E1443" t="s">
        <v>62</v>
      </c>
      <c r="F1443" t="s">
        <v>96</v>
      </c>
      <c r="G1443" t="s">
        <v>94</v>
      </c>
      <c r="H1443">
        <v>10000.01</v>
      </c>
      <c r="I1443">
        <v>50000</v>
      </c>
      <c r="J1443">
        <f>Cálculo!$G$20</f>
        <v>4.3433999999999999</v>
      </c>
    </row>
    <row r="1444" spans="1:11">
      <c r="A1444" t="s">
        <v>89</v>
      </c>
      <c r="B1444" t="s">
        <v>90</v>
      </c>
      <c r="C1444" s="7" t="s">
        <v>197</v>
      </c>
      <c r="D1444" t="s">
        <v>92</v>
      </c>
      <c r="E1444" t="s">
        <v>62</v>
      </c>
      <c r="F1444" t="s">
        <v>96</v>
      </c>
      <c r="G1444" t="s">
        <v>94</v>
      </c>
      <c r="H1444">
        <v>50000.01</v>
      </c>
      <c r="I1444">
        <v>100000</v>
      </c>
      <c r="J1444">
        <f>Cálculo!$G$21</f>
        <v>4.1002000000000001</v>
      </c>
    </row>
    <row r="1445" spans="1:11">
      <c r="A1445" t="s">
        <v>89</v>
      </c>
      <c r="B1445" t="s">
        <v>90</v>
      </c>
      <c r="C1445" s="7" t="s">
        <v>197</v>
      </c>
      <c r="D1445" t="s">
        <v>92</v>
      </c>
      <c r="E1445" t="s">
        <v>62</v>
      </c>
      <c r="F1445" t="s">
        <v>96</v>
      </c>
      <c r="G1445" t="s">
        <v>94</v>
      </c>
      <c r="H1445">
        <v>100000.01</v>
      </c>
      <c r="I1445">
        <v>300000</v>
      </c>
      <c r="J1445">
        <f>Cálculo!$G$22</f>
        <v>3.8393999999999999</v>
      </c>
    </row>
    <row r="1446" spans="1:11">
      <c r="A1446" t="s">
        <v>89</v>
      </c>
      <c r="B1446" t="s">
        <v>90</v>
      </c>
      <c r="C1446" s="7" t="s">
        <v>197</v>
      </c>
      <c r="D1446" t="s">
        <v>92</v>
      </c>
      <c r="E1446" t="s">
        <v>62</v>
      </c>
      <c r="F1446" t="s">
        <v>96</v>
      </c>
      <c r="G1446" t="s">
        <v>94</v>
      </c>
      <c r="H1446">
        <v>300000.01</v>
      </c>
      <c r="I1446">
        <v>600000</v>
      </c>
      <c r="J1446">
        <f>Cálculo!$G$23</f>
        <v>3.5312000000000001</v>
      </c>
    </row>
    <row r="1447" spans="1:11">
      <c r="A1447" t="s">
        <v>89</v>
      </c>
      <c r="B1447" t="s">
        <v>90</v>
      </c>
      <c r="C1447" s="7" t="s">
        <v>197</v>
      </c>
      <c r="D1447" t="s">
        <v>92</v>
      </c>
      <c r="E1447" t="s">
        <v>62</v>
      </c>
      <c r="F1447" t="s">
        <v>96</v>
      </c>
      <c r="G1447" t="s">
        <v>94</v>
      </c>
      <c r="H1447">
        <v>600000.01</v>
      </c>
      <c r="I1447">
        <v>1500000</v>
      </c>
      <c r="J1447">
        <f>Cálculo!$G$24</f>
        <v>3.5226999999999999</v>
      </c>
    </row>
    <row r="1448" spans="1:11">
      <c r="A1448" t="s">
        <v>89</v>
      </c>
      <c r="B1448" t="s">
        <v>90</v>
      </c>
      <c r="C1448" s="7" t="s">
        <v>197</v>
      </c>
      <c r="D1448" t="s">
        <v>92</v>
      </c>
      <c r="E1448" t="s">
        <v>62</v>
      </c>
      <c r="F1448" t="s">
        <v>96</v>
      </c>
      <c r="G1448" t="s">
        <v>94</v>
      </c>
      <c r="H1448">
        <v>1500000.01</v>
      </c>
      <c r="I1448">
        <v>3000000</v>
      </c>
      <c r="J1448">
        <f>Cálculo!$G$25</f>
        <v>3.4998999999999998</v>
      </c>
    </row>
    <row r="1449" spans="1:11">
      <c r="A1449" t="s">
        <v>89</v>
      </c>
      <c r="B1449" t="s">
        <v>90</v>
      </c>
      <c r="C1449" s="7" t="s">
        <v>197</v>
      </c>
      <c r="D1449" t="s">
        <v>92</v>
      </c>
      <c r="E1449" t="s">
        <v>62</v>
      </c>
      <c r="F1449" t="s">
        <v>96</v>
      </c>
      <c r="G1449" t="s">
        <v>94</v>
      </c>
      <c r="H1449">
        <v>3000000.01</v>
      </c>
      <c r="J1449">
        <f>Cálculo!$G$26</f>
        <v>3.4243000000000001</v>
      </c>
    </row>
    <row r="1450" spans="1:11">
      <c r="A1450" t="s">
        <v>89</v>
      </c>
      <c r="B1450" t="s">
        <v>90</v>
      </c>
      <c r="C1450" s="7" t="s">
        <v>197</v>
      </c>
      <c r="D1450" t="s">
        <v>92</v>
      </c>
      <c r="E1450" t="s">
        <v>62</v>
      </c>
      <c r="F1450" t="s">
        <v>97</v>
      </c>
      <c r="G1450" t="s">
        <v>98</v>
      </c>
      <c r="J1450">
        <f>Cálculo!$G$29</f>
        <v>3.4365999999999999</v>
      </c>
    </row>
    <row r="1451" spans="1:11">
      <c r="A1451" t="s">
        <v>56</v>
      </c>
      <c r="B1451" t="s">
        <v>198</v>
      </c>
      <c r="C1451" s="7" t="s">
        <v>198</v>
      </c>
      <c r="D1451" t="s">
        <v>199</v>
      </c>
      <c r="E1451" t="s">
        <v>54</v>
      </c>
      <c r="F1451" t="s">
        <v>93</v>
      </c>
      <c r="G1451" t="s">
        <v>94</v>
      </c>
      <c r="H1451">
        <v>0</v>
      </c>
      <c r="I1451">
        <v>1</v>
      </c>
      <c r="J1451">
        <f>Cálculo!$G$66</f>
        <v>3.2869999999999999</v>
      </c>
      <c r="K1451">
        <f>Cálculo!$H$66</f>
        <v>11.39</v>
      </c>
    </row>
    <row r="1452" spans="1:11">
      <c r="A1452" t="s">
        <v>56</v>
      </c>
      <c r="B1452" t="s">
        <v>198</v>
      </c>
      <c r="C1452" s="7" t="s">
        <v>198</v>
      </c>
      <c r="D1452" t="s">
        <v>199</v>
      </c>
      <c r="E1452" t="s">
        <v>54</v>
      </c>
      <c r="F1452" t="s">
        <v>93</v>
      </c>
      <c r="G1452" t="s">
        <v>94</v>
      </c>
      <c r="H1452">
        <v>1.01</v>
      </c>
      <c r="I1452">
        <v>3</v>
      </c>
      <c r="J1452">
        <f>Cálculo!$G$67</f>
        <v>10.834</v>
      </c>
      <c r="K1452">
        <f>Cálculo!$H$67</f>
        <v>14.87</v>
      </c>
    </row>
    <row r="1453" spans="1:11">
      <c r="A1453" t="s">
        <v>56</v>
      </c>
      <c r="B1453" t="s">
        <v>198</v>
      </c>
      <c r="C1453" s="7" t="s">
        <v>198</v>
      </c>
      <c r="D1453" t="s">
        <v>199</v>
      </c>
      <c r="E1453" t="s">
        <v>54</v>
      </c>
      <c r="F1453" t="s">
        <v>93</v>
      </c>
      <c r="G1453" t="s">
        <v>94</v>
      </c>
      <c r="H1453">
        <v>3.01</v>
      </c>
      <c r="I1453">
        <v>7</v>
      </c>
      <c r="J1453">
        <f>Cálculo!$G$68</f>
        <v>5.6470000000000002</v>
      </c>
      <c r="K1453">
        <f>Cálculo!$H$68</f>
        <v>14.87</v>
      </c>
    </row>
    <row r="1454" spans="1:11">
      <c r="A1454" t="s">
        <v>56</v>
      </c>
      <c r="B1454" t="s">
        <v>198</v>
      </c>
      <c r="C1454" s="7" t="s">
        <v>198</v>
      </c>
      <c r="D1454" t="s">
        <v>199</v>
      </c>
      <c r="E1454" t="s">
        <v>54</v>
      </c>
      <c r="F1454" t="s">
        <v>93</v>
      </c>
      <c r="G1454" t="s">
        <v>94</v>
      </c>
      <c r="H1454">
        <v>7.01</v>
      </c>
      <c r="I1454">
        <v>14</v>
      </c>
      <c r="J1454">
        <f>Cálculo!$G$69</f>
        <v>9.3699999999999992</v>
      </c>
      <c r="K1454">
        <f>Cálculo!$H$69</f>
        <v>16.739999999999998</v>
      </c>
    </row>
    <row r="1455" spans="1:11">
      <c r="A1455" t="s">
        <v>56</v>
      </c>
      <c r="B1455" t="s">
        <v>198</v>
      </c>
      <c r="C1455" s="7" t="s">
        <v>198</v>
      </c>
      <c r="D1455" t="s">
        <v>199</v>
      </c>
      <c r="E1455" t="s">
        <v>54</v>
      </c>
      <c r="F1455" t="s">
        <v>93</v>
      </c>
      <c r="G1455" t="s">
        <v>94</v>
      </c>
      <c r="H1455">
        <v>14.01</v>
      </c>
      <c r="I1455">
        <v>34</v>
      </c>
      <c r="J1455">
        <f>Cálculo!$G$70</f>
        <v>11.132</v>
      </c>
      <c r="K1455">
        <f>Cálculo!$H$70</f>
        <v>18.600000000000001</v>
      </c>
    </row>
    <row r="1456" spans="1:11">
      <c r="A1456" t="s">
        <v>56</v>
      </c>
      <c r="B1456" t="s">
        <v>198</v>
      </c>
      <c r="C1456" s="7" t="s">
        <v>198</v>
      </c>
      <c r="D1456" t="s">
        <v>199</v>
      </c>
      <c r="E1456" t="s">
        <v>54</v>
      </c>
      <c r="F1456" t="s">
        <v>93</v>
      </c>
      <c r="G1456" t="s">
        <v>94</v>
      </c>
      <c r="H1456">
        <v>34.01</v>
      </c>
      <c r="I1456">
        <v>600</v>
      </c>
      <c r="J1456">
        <f>Cálculo!$G$71</f>
        <v>11.92</v>
      </c>
      <c r="K1456">
        <f>Cálculo!$H$71</f>
        <v>18.600000000000001</v>
      </c>
    </row>
    <row r="1457" spans="1:11">
      <c r="A1457" t="s">
        <v>56</v>
      </c>
      <c r="B1457" t="s">
        <v>198</v>
      </c>
      <c r="C1457" s="7" t="s">
        <v>198</v>
      </c>
      <c r="D1457" t="s">
        <v>199</v>
      </c>
      <c r="E1457" t="s">
        <v>54</v>
      </c>
      <c r="F1457" t="s">
        <v>93</v>
      </c>
      <c r="G1457" t="s">
        <v>94</v>
      </c>
      <c r="H1457">
        <v>600.01</v>
      </c>
      <c r="I1457">
        <v>1000</v>
      </c>
      <c r="J1457">
        <f>Cálculo!$G$72</f>
        <v>10.324</v>
      </c>
      <c r="K1457">
        <f>Cálculo!$H$72</f>
        <v>18.600000000000001</v>
      </c>
    </row>
    <row r="1458" spans="1:11">
      <c r="A1458" t="s">
        <v>56</v>
      </c>
      <c r="B1458" t="s">
        <v>198</v>
      </c>
      <c r="C1458" s="7" t="s">
        <v>198</v>
      </c>
      <c r="D1458" t="s">
        <v>199</v>
      </c>
      <c r="E1458" t="s">
        <v>54</v>
      </c>
      <c r="F1458" t="s">
        <v>93</v>
      </c>
      <c r="G1458" t="s">
        <v>94</v>
      </c>
      <c r="H1458">
        <v>1000.01</v>
      </c>
      <c r="J1458">
        <f>Cálculo!$G$73</f>
        <v>7.2949999999999999</v>
      </c>
      <c r="K1458">
        <f>Cálculo!$H$73</f>
        <v>18.600000000000001</v>
      </c>
    </row>
    <row r="1459" spans="1:11">
      <c r="A1459" t="s">
        <v>56</v>
      </c>
      <c r="B1459" t="s">
        <v>198</v>
      </c>
      <c r="C1459" s="7" t="s">
        <v>198</v>
      </c>
      <c r="D1459" t="s">
        <v>199</v>
      </c>
      <c r="E1459" t="s">
        <v>54</v>
      </c>
      <c r="F1459" t="s">
        <v>95</v>
      </c>
      <c r="G1459" t="s">
        <v>94</v>
      </c>
      <c r="H1459">
        <v>0</v>
      </c>
      <c r="I1459">
        <v>0</v>
      </c>
      <c r="J1459">
        <f>Cálculo!$G$76</f>
        <v>0</v>
      </c>
      <c r="K1459">
        <f>Cálculo!$H$76</f>
        <v>0</v>
      </c>
    </row>
    <row r="1460" spans="1:11">
      <c r="A1460" t="s">
        <v>56</v>
      </c>
      <c r="B1460" t="s">
        <v>198</v>
      </c>
      <c r="C1460" s="7" t="s">
        <v>198</v>
      </c>
      <c r="D1460" t="s">
        <v>199</v>
      </c>
      <c r="E1460" t="s">
        <v>54</v>
      </c>
      <c r="F1460" t="s">
        <v>95</v>
      </c>
      <c r="G1460" t="s">
        <v>94</v>
      </c>
      <c r="H1460">
        <v>0.01</v>
      </c>
      <c r="I1460">
        <v>50</v>
      </c>
      <c r="J1460">
        <f>Cálculo!$G$77</f>
        <v>9.2490000000000006</v>
      </c>
      <c r="K1460">
        <f>Cálculo!$H$77</f>
        <v>60.76</v>
      </c>
    </row>
    <row r="1461" spans="1:11">
      <c r="A1461" t="s">
        <v>56</v>
      </c>
      <c r="B1461" t="s">
        <v>198</v>
      </c>
      <c r="C1461" s="7" t="s">
        <v>198</v>
      </c>
      <c r="D1461" t="s">
        <v>199</v>
      </c>
      <c r="E1461" t="s">
        <v>54</v>
      </c>
      <c r="F1461" t="s">
        <v>95</v>
      </c>
      <c r="G1461" t="s">
        <v>94</v>
      </c>
      <c r="H1461">
        <v>50.01</v>
      </c>
      <c r="I1461">
        <v>150</v>
      </c>
      <c r="J1461">
        <f>Cálculo!$G$78</f>
        <v>8.49</v>
      </c>
      <c r="K1461">
        <f>Cálculo!$H$78</f>
        <v>98.73</v>
      </c>
    </row>
    <row r="1462" spans="1:11">
      <c r="A1462" t="s">
        <v>56</v>
      </c>
      <c r="B1462" t="s">
        <v>198</v>
      </c>
      <c r="C1462" s="7" t="s">
        <v>198</v>
      </c>
      <c r="D1462" t="s">
        <v>199</v>
      </c>
      <c r="E1462" t="s">
        <v>54</v>
      </c>
      <c r="F1462" t="s">
        <v>95</v>
      </c>
      <c r="G1462" t="s">
        <v>94</v>
      </c>
      <c r="H1462">
        <v>150.01</v>
      </c>
      <c r="I1462">
        <v>500</v>
      </c>
      <c r="J1462">
        <f>Cálculo!$G$79</f>
        <v>7.9859999999999998</v>
      </c>
      <c r="K1462">
        <f>Cálculo!$H$79</f>
        <v>174.66</v>
      </c>
    </row>
    <row r="1463" spans="1:11">
      <c r="A1463" t="s">
        <v>56</v>
      </c>
      <c r="B1463" t="s">
        <v>198</v>
      </c>
      <c r="C1463" s="7" t="s">
        <v>198</v>
      </c>
      <c r="D1463" t="s">
        <v>199</v>
      </c>
      <c r="E1463" t="s">
        <v>54</v>
      </c>
      <c r="F1463" t="s">
        <v>95</v>
      </c>
      <c r="G1463" t="s">
        <v>94</v>
      </c>
      <c r="H1463">
        <v>500.01</v>
      </c>
      <c r="I1463">
        <v>2000</v>
      </c>
      <c r="J1463">
        <f>Cálculo!$G$80</f>
        <v>7.5380000000000003</v>
      </c>
      <c r="K1463">
        <f>Cálculo!$H$80</f>
        <v>398.71</v>
      </c>
    </row>
    <row r="1464" spans="1:11">
      <c r="A1464" t="s">
        <v>56</v>
      </c>
      <c r="B1464" t="s">
        <v>198</v>
      </c>
      <c r="C1464" s="7" t="s">
        <v>198</v>
      </c>
      <c r="D1464" t="s">
        <v>199</v>
      </c>
      <c r="E1464" t="s">
        <v>54</v>
      </c>
      <c r="F1464" t="s">
        <v>95</v>
      </c>
      <c r="G1464" t="s">
        <v>94</v>
      </c>
      <c r="H1464">
        <v>2000.01</v>
      </c>
      <c r="I1464">
        <v>3500</v>
      </c>
      <c r="J1464">
        <f>Cálculo!$G$81</f>
        <v>6.819</v>
      </c>
      <c r="K1464">
        <f>Cálculo!$H$81</f>
        <v>1837.86</v>
      </c>
    </row>
    <row r="1465" spans="1:11">
      <c r="A1465" t="s">
        <v>56</v>
      </c>
      <c r="B1465" t="s">
        <v>198</v>
      </c>
      <c r="C1465" s="7" t="s">
        <v>198</v>
      </c>
      <c r="D1465" t="s">
        <v>199</v>
      </c>
      <c r="E1465" t="s">
        <v>54</v>
      </c>
      <c r="F1465" t="s">
        <v>95</v>
      </c>
      <c r="G1465" t="s">
        <v>94</v>
      </c>
      <c r="H1465">
        <v>3500.01</v>
      </c>
      <c r="I1465">
        <v>50000</v>
      </c>
      <c r="J1465">
        <f>Cálculo!$G$82</f>
        <v>5.3760000000000003</v>
      </c>
      <c r="K1465">
        <f>Cálculo!$H$82</f>
        <v>6892.16</v>
      </c>
    </row>
    <row r="1466" spans="1:11">
      <c r="A1466" t="s">
        <v>56</v>
      </c>
      <c r="B1466" t="s">
        <v>198</v>
      </c>
      <c r="C1466" s="7" t="s">
        <v>198</v>
      </c>
      <c r="D1466" t="s">
        <v>199</v>
      </c>
      <c r="E1466" t="s">
        <v>54</v>
      </c>
      <c r="F1466" t="s">
        <v>95</v>
      </c>
      <c r="G1466" t="s">
        <v>94</v>
      </c>
      <c r="H1466">
        <v>50000.01</v>
      </c>
      <c r="J1466">
        <f>Cálculo!$G$83</f>
        <v>5.1479999999999997</v>
      </c>
      <c r="K1466">
        <f>Cálculo!$H$83</f>
        <v>18284.09</v>
      </c>
    </row>
    <row r="1467" spans="1:11">
      <c r="A1467" t="s">
        <v>56</v>
      </c>
      <c r="B1467" t="s">
        <v>198</v>
      </c>
      <c r="C1467" s="7" t="s">
        <v>198</v>
      </c>
      <c r="D1467" t="s">
        <v>199</v>
      </c>
      <c r="E1467" t="s">
        <v>54</v>
      </c>
      <c r="F1467" t="s">
        <v>96</v>
      </c>
      <c r="G1467" t="s">
        <v>94</v>
      </c>
      <c r="H1467">
        <v>0</v>
      </c>
      <c r="I1467">
        <v>50000</v>
      </c>
      <c r="J1467">
        <f>Cálculo!$G$86</f>
        <v>4.726</v>
      </c>
      <c r="K1467">
        <f>Cálculo!$H$86</f>
        <v>387.36</v>
      </c>
    </row>
    <row r="1468" spans="1:11">
      <c r="A1468" t="s">
        <v>56</v>
      </c>
      <c r="B1468" t="s">
        <v>198</v>
      </c>
      <c r="C1468" s="7" t="s">
        <v>198</v>
      </c>
      <c r="D1468" t="s">
        <v>199</v>
      </c>
      <c r="E1468" t="s">
        <v>54</v>
      </c>
      <c r="F1468" t="s">
        <v>96</v>
      </c>
      <c r="G1468" t="s">
        <v>94</v>
      </c>
      <c r="H1468">
        <v>50000.01</v>
      </c>
      <c r="I1468">
        <v>300000</v>
      </c>
      <c r="J1468">
        <f>Cálculo!$G$87</f>
        <v>3.5019999999999998</v>
      </c>
      <c r="K1468">
        <f>Cálculo!$H$87</f>
        <v>61597.41</v>
      </c>
    </row>
    <row r="1469" spans="1:11">
      <c r="A1469" t="s">
        <v>56</v>
      </c>
      <c r="B1469" t="s">
        <v>198</v>
      </c>
      <c r="C1469" s="7" t="s">
        <v>198</v>
      </c>
      <c r="D1469" t="s">
        <v>199</v>
      </c>
      <c r="E1469" t="s">
        <v>54</v>
      </c>
      <c r="F1469" t="s">
        <v>96</v>
      </c>
      <c r="G1469" t="s">
        <v>94</v>
      </c>
      <c r="H1469">
        <v>300000.01</v>
      </c>
      <c r="I1469">
        <v>500000</v>
      </c>
      <c r="J1469">
        <f>Cálculo!$G$88</f>
        <v>3.36</v>
      </c>
      <c r="K1469">
        <f>Cálculo!$H$88</f>
        <v>110975.06</v>
      </c>
    </row>
    <row r="1470" spans="1:11">
      <c r="A1470" t="s">
        <v>56</v>
      </c>
      <c r="B1470" t="s">
        <v>198</v>
      </c>
      <c r="C1470" s="7" t="s">
        <v>198</v>
      </c>
      <c r="D1470" t="s">
        <v>199</v>
      </c>
      <c r="E1470" t="s">
        <v>54</v>
      </c>
      <c r="F1470" t="s">
        <v>96</v>
      </c>
      <c r="G1470" t="s">
        <v>94</v>
      </c>
      <c r="H1470">
        <v>500000.01</v>
      </c>
      <c r="I1470">
        <v>1000000</v>
      </c>
      <c r="J1470">
        <f>Cálculo!$G$89</f>
        <v>3.3340000000000001</v>
      </c>
      <c r="K1470">
        <f>Cálculo!$H$89</f>
        <v>124035.06</v>
      </c>
    </row>
    <row r="1471" spans="1:11">
      <c r="A1471" t="s">
        <v>56</v>
      </c>
      <c r="B1471" t="s">
        <v>198</v>
      </c>
      <c r="C1471" s="7" t="s">
        <v>198</v>
      </c>
      <c r="D1471" t="s">
        <v>199</v>
      </c>
      <c r="E1471" t="s">
        <v>54</v>
      </c>
      <c r="F1471" t="s">
        <v>96</v>
      </c>
      <c r="G1471" t="s">
        <v>94</v>
      </c>
      <c r="H1471">
        <v>1000000.01</v>
      </c>
      <c r="I1471">
        <v>2000000</v>
      </c>
      <c r="J1471">
        <f>Cálculo!$G$90</f>
        <v>3.2810000000000001</v>
      </c>
      <c r="K1471">
        <f>Cálculo!$H$90</f>
        <v>177422.21</v>
      </c>
    </row>
    <row r="1472" spans="1:11">
      <c r="A1472" t="s">
        <v>56</v>
      </c>
      <c r="B1472" t="s">
        <v>198</v>
      </c>
      <c r="C1472" s="7" t="s">
        <v>198</v>
      </c>
      <c r="D1472" t="s">
        <v>199</v>
      </c>
      <c r="E1472" t="s">
        <v>54</v>
      </c>
      <c r="F1472" t="s">
        <v>96</v>
      </c>
      <c r="G1472" t="s">
        <v>94</v>
      </c>
      <c r="H1472">
        <v>2000000.01</v>
      </c>
      <c r="J1472">
        <f>Cálculo!$G$91</f>
        <v>3.2330000000000001</v>
      </c>
      <c r="K1472">
        <f>Cálculo!$H$91</f>
        <v>316707.87</v>
      </c>
    </row>
    <row r="1473" spans="1:11">
      <c r="A1473" t="s">
        <v>56</v>
      </c>
      <c r="B1473" t="s">
        <v>198</v>
      </c>
      <c r="C1473" s="7" t="s">
        <v>198</v>
      </c>
      <c r="D1473" t="s">
        <v>199</v>
      </c>
      <c r="E1473" t="s">
        <v>54</v>
      </c>
      <c r="F1473" t="s">
        <v>97</v>
      </c>
      <c r="G1473" t="s">
        <v>98</v>
      </c>
      <c r="J1473">
        <f>Cálculo!$G$94</f>
        <v>3.2148460000000001</v>
      </c>
    </row>
    <row r="1474" spans="1:11">
      <c r="A1474" t="s">
        <v>56</v>
      </c>
      <c r="B1474" t="s">
        <v>198</v>
      </c>
      <c r="C1474" s="7" t="s">
        <v>200</v>
      </c>
      <c r="D1474" t="s">
        <v>199</v>
      </c>
      <c r="E1474" t="s">
        <v>54</v>
      </c>
      <c r="F1474" t="s">
        <v>93</v>
      </c>
      <c r="G1474" t="s">
        <v>94</v>
      </c>
      <c r="H1474">
        <v>0</v>
      </c>
      <c r="I1474">
        <v>1</v>
      </c>
      <c r="J1474">
        <f>Cálculo!$G$66</f>
        <v>3.2869999999999999</v>
      </c>
      <c r="K1474">
        <f>Cálculo!$H$66</f>
        <v>11.39</v>
      </c>
    </row>
    <row r="1475" spans="1:11">
      <c r="A1475" t="s">
        <v>56</v>
      </c>
      <c r="B1475" t="s">
        <v>198</v>
      </c>
      <c r="C1475" s="7" t="s">
        <v>200</v>
      </c>
      <c r="D1475" t="s">
        <v>199</v>
      </c>
      <c r="E1475" t="s">
        <v>54</v>
      </c>
      <c r="F1475" t="s">
        <v>93</v>
      </c>
      <c r="G1475" t="s">
        <v>94</v>
      </c>
      <c r="H1475">
        <v>1.01</v>
      </c>
      <c r="I1475">
        <v>3</v>
      </c>
      <c r="J1475">
        <f>Cálculo!$G$67</f>
        <v>10.834</v>
      </c>
      <c r="K1475">
        <f>Cálculo!$H$67</f>
        <v>14.87</v>
      </c>
    </row>
    <row r="1476" spans="1:11">
      <c r="A1476" t="s">
        <v>56</v>
      </c>
      <c r="B1476" t="s">
        <v>198</v>
      </c>
      <c r="C1476" s="7" t="s">
        <v>200</v>
      </c>
      <c r="D1476" t="s">
        <v>199</v>
      </c>
      <c r="E1476" t="s">
        <v>54</v>
      </c>
      <c r="F1476" t="s">
        <v>93</v>
      </c>
      <c r="G1476" t="s">
        <v>94</v>
      </c>
      <c r="H1476">
        <v>3.01</v>
      </c>
      <c r="I1476">
        <v>7</v>
      </c>
      <c r="J1476">
        <f>Cálculo!$G$68</f>
        <v>5.6470000000000002</v>
      </c>
      <c r="K1476">
        <f>Cálculo!$H$68</f>
        <v>14.87</v>
      </c>
    </row>
    <row r="1477" spans="1:11">
      <c r="A1477" t="s">
        <v>56</v>
      </c>
      <c r="B1477" t="s">
        <v>198</v>
      </c>
      <c r="C1477" s="7" t="s">
        <v>200</v>
      </c>
      <c r="D1477" t="s">
        <v>199</v>
      </c>
      <c r="E1477" t="s">
        <v>54</v>
      </c>
      <c r="F1477" t="s">
        <v>93</v>
      </c>
      <c r="G1477" t="s">
        <v>94</v>
      </c>
      <c r="H1477">
        <v>7.01</v>
      </c>
      <c r="I1477">
        <v>14</v>
      </c>
      <c r="J1477">
        <f>Cálculo!$G$69</f>
        <v>9.3699999999999992</v>
      </c>
      <c r="K1477">
        <f>Cálculo!$H$69</f>
        <v>16.739999999999998</v>
      </c>
    </row>
    <row r="1478" spans="1:11">
      <c r="A1478" t="s">
        <v>56</v>
      </c>
      <c r="B1478" t="s">
        <v>198</v>
      </c>
      <c r="C1478" s="7" t="s">
        <v>200</v>
      </c>
      <c r="D1478" t="s">
        <v>199</v>
      </c>
      <c r="E1478" t="s">
        <v>54</v>
      </c>
      <c r="F1478" t="s">
        <v>93</v>
      </c>
      <c r="G1478" t="s">
        <v>94</v>
      </c>
      <c r="H1478">
        <v>14.01</v>
      </c>
      <c r="I1478">
        <v>34</v>
      </c>
      <c r="J1478">
        <f>Cálculo!$G$70</f>
        <v>11.132</v>
      </c>
      <c r="K1478">
        <f>Cálculo!$H$70</f>
        <v>18.600000000000001</v>
      </c>
    </row>
    <row r="1479" spans="1:11">
      <c r="A1479" t="s">
        <v>56</v>
      </c>
      <c r="B1479" t="s">
        <v>198</v>
      </c>
      <c r="C1479" s="7" t="s">
        <v>200</v>
      </c>
      <c r="D1479" t="s">
        <v>199</v>
      </c>
      <c r="E1479" t="s">
        <v>54</v>
      </c>
      <c r="F1479" t="s">
        <v>93</v>
      </c>
      <c r="G1479" t="s">
        <v>94</v>
      </c>
      <c r="H1479">
        <v>34.01</v>
      </c>
      <c r="I1479">
        <v>600</v>
      </c>
      <c r="J1479">
        <f>Cálculo!$G$71</f>
        <v>11.92</v>
      </c>
      <c r="K1479">
        <f>Cálculo!$H$71</f>
        <v>18.600000000000001</v>
      </c>
    </row>
    <row r="1480" spans="1:11">
      <c r="A1480" t="s">
        <v>56</v>
      </c>
      <c r="B1480" t="s">
        <v>198</v>
      </c>
      <c r="C1480" s="7" t="s">
        <v>200</v>
      </c>
      <c r="D1480" t="s">
        <v>199</v>
      </c>
      <c r="E1480" t="s">
        <v>54</v>
      </c>
      <c r="F1480" t="s">
        <v>93</v>
      </c>
      <c r="G1480" t="s">
        <v>94</v>
      </c>
      <c r="H1480">
        <v>600.01</v>
      </c>
      <c r="I1480">
        <v>1000</v>
      </c>
      <c r="J1480">
        <f>Cálculo!$G$72</f>
        <v>10.324</v>
      </c>
      <c r="K1480">
        <f>Cálculo!$H$72</f>
        <v>18.600000000000001</v>
      </c>
    </row>
    <row r="1481" spans="1:11">
      <c r="A1481" t="s">
        <v>56</v>
      </c>
      <c r="B1481" t="s">
        <v>198</v>
      </c>
      <c r="C1481" s="7" t="s">
        <v>200</v>
      </c>
      <c r="D1481" t="s">
        <v>199</v>
      </c>
      <c r="E1481" t="s">
        <v>54</v>
      </c>
      <c r="F1481" t="s">
        <v>93</v>
      </c>
      <c r="G1481" t="s">
        <v>94</v>
      </c>
      <c r="H1481">
        <v>1000.01</v>
      </c>
      <c r="J1481">
        <f>Cálculo!$G$73</f>
        <v>7.2949999999999999</v>
      </c>
      <c r="K1481">
        <f>Cálculo!$H$73</f>
        <v>18.600000000000001</v>
      </c>
    </row>
    <row r="1482" spans="1:11">
      <c r="A1482" t="s">
        <v>56</v>
      </c>
      <c r="B1482" t="s">
        <v>198</v>
      </c>
      <c r="C1482" s="7" t="s">
        <v>200</v>
      </c>
      <c r="D1482" t="s">
        <v>199</v>
      </c>
      <c r="E1482" t="s">
        <v>54</v>
      </c>
      <c r="F1482" t="s">
        <v>95</v>
      </c>
      <c r="G1482" t="s">
        <v>94</v>
      </c>
      <c r="H1482">
        <v>0</v>
      </c>
      <c r="I1482">
        <v>0</v>
      </c>
      <c r="J1482">
        <f>Cálculo!$G$76</f>
        <v>0</v>
      </c>
      <c r="K1482">
        <f>Cálculo!$H$76</f>
        <v>0</v>
      </c>
    </row>
    <row r="1483" spans="1:11">
      <c r="A1483" t="s">
        <v>56</v>
      </c>
      <c r="B1483" t="s">
        <v>198</v>
      </c>
      <c r="C1483" s="7" t="s">
        <v>200</v>
      </c>
      <c r="D1483" t="s">
        <v>199</v>
      </c>
      <c r="E1483" t="s">
        <v>54</v>
      </c>
      <c r="F1483" t="s">
        <v>95</v>
      </c>
      <c r="G1483" t="s">
        <v>94</v>
      </c>
      <c r="H1483">
        <v>0.01</v>
      </c>
      <c r="I1483">
        <v>50</v>
      </c>
      <c r="J1483">
        <f>Cálculo!$G$77</f>
        <v>9.2490000000000006</v>
      </c>
      <c r="K1483">
        <f>Cálculo!$H$77</f>
        <v>60.76</v>
      </c>
    </row>
    <row r="1484" spans="1:11">
      <c r="A1484" t="s">
        <v>56</v>
      </c>
      <c r="B1484" t="s">
        <v>198</v>
      </c>
      <c r="C1484" s="7" t="s">
        <v>200</v>
      </c>
      <c r="D1484" t="s">
        <v>199</v>
      </c>
      <c r="E1484" t="s">
        <v>54</v>
      </c>
      <c r="F1484" t="s">
        <v>95</v>
      </c>
      <c r="G1484" t="s">
        <v>94</v>
      </c>
      <c r="H1484">
        <v>50.01</v>
      </c>
      <c r="I1484">
        <v>150</v>
      </c>
      <c r="J1484">
        <f>Cálculo!$G$78</f>
        <v>8.49</v>
      </c>
      <c r="K1484">
        <f>Cálculo!$H$78</f>
        <v>98.73</v>
      </c>
    </row>
    <row r="1485" spans="1:11">
      <c r="A1485" t="s">
        <v>56</v>
      </c>
      <c r="B1485" t="s">
        <v>198</v>
      </c>
      <c r="C1485" s="7" t="s">
        <v>200</v>
      </c>
      <c r="D1485" t="s">
        <v>199</v>
      </c>
      <c r="E1485" t="s">
        <v>54</v>
      </c>
      <c r="F1485" t="s">
        <v>95</v>
      </c>
      <c r="G1485" t="s">
        <v>94</v>
      </c>
      <c r="H1485">
        <v>150.01</v>
      </c>
      <c r="I1485">
        <v>500</v>
      </c>
      <c r="J1485">
        <f>Cálculo!$G$79</f>
        <v>7.9859999999999998</v>
      </c>
      <c r="K1485">
        <f>Cálculo!$H$79</f>
        <v>174.66</v>
      </c>
    </row>
    <row r="1486" spans="1:11">
      <c r="A1486" t="s">
        <v>56</v>
      </c>
      <c r="B1486" t="s">
        <v>198</v>
      </c>
      <c r="C1486" s="7" t="s">
        <v>200</v>
      </c>
      <c r="D1486" t="s">
        <v>199</v>
      </c>
      <c r="E1486" t="s">
        <v>54</v>
      </c>
      <c r="F1486" t="s">
        <v>95</v>
      </c>
      <c r="G1486" t="s">
        <v>94</v>
      </c>
      <c r="H1486">
        <v>500.01</v>
      </c>
      <c r="I1486">
        <v>2000</v>
      </c>
      <c r="J1486">
        <f>Cálculo!$G$80</f>
        <v>7.5380000000000003</v>
      </c>
      <c r="K1486">
        <f>Cálculo!$H$80</f>
        <v>398.71</v>
      </c>
    </row>
    <row r="1487" spans="1:11">
      <c r="A1487" t="s">
        <v>56</v>
      </c>
      <c r="B1487" t="s">
        <v>198</v>
      </c>
      <c r="C1487" s="7" t="s">
        <v>200</v>
      </c>
      <c r="D1487" t="s">
        <v>199</v>
      </c>
      <c r="E1487" t="s">
        <v>54</v>
      </c>
      <c r="F1487" t="s">
        <v>95</v>
      </c>
      <c r="G1487" t="s">
        <v>94</v>
      </c>
      <c r="H1487">
        <v>2000.01</v>
      </c>
      <c r="I1487">
        <v>3500</v>
      </c>
      <c r="J1487">
        <f>Cálculo!$G$81</f>
        <v>6.819</v>
      </c>
      <c r="K1487">
        <f>Cálculo!$H$81</f>
        <v>1837.86</v>
      </c>
    </row>
    <row r="1488" spans="1:11">
      <c r="A1488" t="s">
        <v>56</v>
      </c>
      <c r="B1488" t="s">
        <v>198</v>
      </c>
      <c r="C1488" s="7" t="s">
        <v>200</v>
      </c>
      <c r="D1488" t="s">
        <v>199</v>
      </c>
      <c r="E1488" t="s">
        <v>54</v>
      </c>
      <c r="F1488" t="s">
        <v>95</v>
      </c>
      <c r="G1488" t="s">
        <v>94</v>
      </c>
      <c r="H1488">
        <v>3500.01</v>
      </c>
      <c r="I1488">
        <v>50000</v>
      </c>
      <c r="J1488">
        <f>Cálculo!$G$82</f>
        <v>5.3760000000000003</v>
      </c>
      <c r="K1488">
        <f>Cálculo!$H$82</f>
        <v>6892.16</v>
      </c>
    </row>
    <row r="1489" spans="1:11">
      <c r="A1489" t="s">
        <v>56</v>
      </c>
      <c r="B1489" t="s">
        <v>198</v>
      </c>
      <c r="C1489" s="7" t="s">
        <v>200</v>
      </c>
      <c r="D1489" t="s">
        <v>199</v>
      </c>
      <c r="E1489" t="s">
        <v>54</v>
      </c>
      <c r="F1489" t="s">
        <v>95</v>
      </c>
      <c r="G1489" t="s">
        <v>94</v>
      </c>
      <c r="H1489">
        <v>50000.01</v>
      </c>
      <c r="J1489">
        <f>Cálculo!$G$83</f>
        <v>5.1479999999999997</v>
      </c>
      <c r="K1489">
        <f>Cálculo!$H$83</f>
        <v>18284.09</v>
      </c>
    </row>
    <row r="1490" spans="1:11">
      <c r="A1490" t="s">
        <v>56</v>
      </c>
      <c r="B1490" t="s">
        <v>198</v>
      </c>
      <c r="C1490" s="7" t="s">
        <v>200</v>
      </c>
      <c r="D1490" t="s">
        <v>199</v>
      </c>
      <c r="E1490" t="s">
        <v>54</v>
      </c>
      <c r="F1490" t="s">
        <v>96</v>
      </c>
      <c r="G1490" t="s">
        <v>94</v>
      </c>
      <c r="H1490">
        <v>0</v>
      </c>
      <c r="I1490">
        <v>50000</v>
      </c>
      <c r="J1490">
        <f>Cálculo!$G$86</f>
        <v>4.726</v>
      </c>
      <c r="K1490">
        <f>Cálculo!$H$86</f>
        <v>387.36</v>
      </c>
    </row>
    <row r="1491" spans="1:11">
      <c r="A1491" t="s">
        <v>56</v>
      </c>
      <c r="B1491" t="s">
        <v>198</v>
      </c>
      <c r="C1491" s="7" t="s">
        <v>200</v>
      </c>
      <c r="D1491" t="s">
        <v>199</v>
      </c>
      <c r="E1491" t="s">
        <v>54</v>
      </c>
      <c r="F1491" t="s">
        <v>96</v>
      </c>
      <c r="G1491" t="s">
        <v>94</v>
      </c>
      <c r="H1491">
        <v>50000.01</v>
      </c>
      <c r="I1491">
        <v>300000</v>
      </c>
      <c r="J1491">
        <f>Cálculo!$G$87</f>
        <v>3.5019999999999998</v>
      </c>
      <c r="K1491">
        <f>Cálculo!$H$87</f>
        <v>61597.41</v>
      </c>
    </row>
    <row r="1492" spans="1:11">
      <c r="A1492" t="s">
        <v>56</v>
      </c>
      <c r="B1492" t="s">
        <v>198</v>
      </c>
      <c r="C1492" s="7" t="s">
        <v>200</v>
      </c>
      <c r="D1492" t="s">
        <v>199</v>
      </c>
      <c r="E1492" t="s">
        <v>54</v>
      </c>
      <c r="F1492" t="s">
        <v>96</v>
      </c>
      <c r="G1492" t="s">
        <v>94</v>
      </c>
      <c r="H1492">
        <v>300000.01</v>
      </c>
      <c r="I1492">
        <v>500000</v>
      </c>
      <c r="J1492">
        <f>Cálculo!$G$88</f>
        <v>3.36</v>
      </c>
      <c r="K1492">
        <f>Cálculo!$H$88</f>
        <v>110975.06</v>
      </c>
    </row>
    <row r="1493" spans="1:11">
      <c r="A1493" t="s">
        <v>56</v>
      </c>
      <c r="B1493" t="s">
        <v>198</v>
      </c>
      <c r="C1493" s="7" t="s">
        <v>200</v>
      </c>
      <c r="D1493" t="s">
        <v>199</v>
      </c>
      <c r="E1493" t="s">
        <v>54</v>
      </c>
      <c r="F1493" t="s">
        <v>96</v>
      </c>
      <c r="G1493" t="s">
        <v>94</v>
      </c>
      <c r="H1493">
        <v>500000.01</v>
      </c>
      <c r="I1493">
        <v>1000000</v>
      </c>
      <c r="J1493">
        <f>Cálculo!$G$89</f>
        <v>3.3340000000000001</v>
      </c>
      <c r="K1493">
        <f>Cálculo!$H$89</f>
        <v>124035.06</v>
      </c>
    </row>
    <row r="1494" spans="1:11">
      <c r="A1494" t="s">
        <v>56</v>
      </c>
      <c r="B1494" t="s">
        <v>198</v>
      </c>
      <c r="C1494" s="7" t="s">
        <v>200</v>
      </c>
      <c r="D1494" t="s">
        <v>199</v>
      </c>
      <c r="E1494" t="s">
        <v>54</v>
      </c>
      <c r="F1494" t="s">
        <v>96</v>
      </c>
      <c r="G1494" t="s">
        <v>94</v>
      </c>
      <c r="H1494">
        <v>1000000.01</v>
      </c>
      <c r="I1494">
        <v>2000000</v>
      </c>
      <c r="J1494">
        <f>Cálculo!$G$90</f>
        <v>3.2810000000000001</v>
      </c>
      <c r="K1494">
        <f>Cálculo!$H$90</f>
        <v>177422.21</v>
      </c>
    </row>
    <row r="1495" spans="1:11">
      <c r="A1495" t="s">
        <v>56</v>
      </c>
      <c r="B1495" t="s">
        <v>198</v>
      </c>
      <c r="C1495" s="7" t="s">
        <v>200</v>
      </c>
      <c r="D1495" t="s">
        <v>199</v>
      </c>
      <c r="E1495" t="s">
        <v>54</v>
      </c>
      <c r="F1495" t="s">
        <v>96</v>
      </c>
      <c r="G1495" t="s">
        <v>94</v>
      </c>
      <c r="H1495">
        <v>2000000.01</v>
      </c>
      <c r="J1495">
        <f>Cálculo!$G$91</f>
        <v>3.2330000000000001</v>
      </c>
      <c r="K1495">
        <f>Cálculo!$H$91</f>
        <v>316707.87</v>
      </c>
    </row>
    <row r="1496" spans="1:11">
      <c r="A1496" t="s">
        <v>56</v>
      </c>
      <c r="B1496" t="s">
        <v>198</v>
      </c>
      <c r="C1496" s="7" t="s">
        <v>200</v>
      </c>
      <c r="D1496" t="s">
        <v>199</v>
      </c>
      <c r="E1496" t="s">
        <v>54</v>
      </c>
      <c r="F1496" t="s">
        <v>97</v>
      </c>
      <c r="G1496" t="s">
        <v>98</v>
      </c>
      <c r="J1496">
        <f>Cálculo!$G$94</f>
        <v>3.2148460000000001</v>
      </c>
    </row>
    <row r="1497" spans="1:11">
      <c r="A1497" t="s">
        <v>56</v>
      </c>
      <c r="B1497" t="s">
        <v>198</v>
      </c>
      <c r="C1497" s="7" t="s">
        <v>201</v>
      </c>
      <c r="D1497" t="s">
        <v>199</v>
      </c>
      <c r="E1497" t="s">
        <v>54</v>
      </c>
      <c r="F1497" t="s">
        <v>93</v>
      </c>
      <c r="G1497" t="s">
        <v>94</v>
      </c>
      <c r="H1497">
        <v>0</v>
      </c>
      <c r="I1497">
        <v>1</v>
      </c>
      <c r="J1497">
        <f>Cálculo!$G$66</f>
        <v>3.2869999999999999</v>
      </c>
      <c r="K1497">
        <f>Cálculo!$H$66</f>
        <v>11.39</v>
      </c>
    </row>
    <row r="1498" spans="1:11">
      <c r="A1498" t="s">
        <v>56</v>
      </c>
      <c r="B1498" t="s">
        <v>198</v>
      </c>
      <c r="C1498" s="7" t="s">
        <v>201</v>
      </c>
      <c r="D1498" t="s">
        <v>199</v>
      </c>
      <c r="E1498" t="s">
        <v>54</v>
      </c>
      <c r="F1498" t="s">
        <v>93</v>
      </c>
      <c r="G1498" t="s">
        <v>94</v>
      </c>
      <c r="H1498">
        <v>1.01</v>
      </c>
      <c r="I1498">
        <v>3</v>
      </c>
      <c r="J1498">
        <f>Cálculo!$G$67</f>
        <v>10.834</v>
      </c>
      <c r="K1498">
        <f>Cálculo!$H$67</f>
        <v>14.87</v>
      </c>
    </row>
    <row r="1499" spans="1:11">
      <c r="A1499" t="s">
        <v>56</v>
      </c>
      <c r="B1499" t="s">
        <v>198</v>
      </c>
      <c r="C1499" s="7" t="s">
        <v>201</v>
      </c>
      <c r="D1499" t="s">
        <v>199</v>
      </c>
      <c r="E1499" t="s">
        <v>54</v>
      </c>
      <c r="F1499" t="s">
        <v>93</v>
      </c>
      <c r="G1499" t="s">
        <v>94</v>
      </c>
      <c r="H1499">
        <v>3.01</v>
      </c>
      <c r="I1499">
        <v>7</v>
      </c>
      <c r="J1499">
        <f>Cálculo!$G$68</f>
        <v>5.6470000000000002</v>
      </c>
      <c r="K1499">
        <f>Cálculo!$H$68</f>
        <v>14.87</v>
      </c>
    </row>
    <row r="1500" spans="1:11">
      <c r="A1500" t="s">
        <v>56</v>
      </c>
      <c r="B1500" t="s">
        <v>198</v>
      </c>
      <c r="C1500" s="7" t="s">
        <v>201</v>
      </c>
      <c r="D1500" t="s">
        <v>199</v>
      </c>
      <c r="E1500" t="s">
        <v>54</v>
      </c>
      <c r="F1500" t="s">
        <v>93</v>
      </c>
      <c r="G1500" t="s">
        <v>94</v>
      </c>
      <c r="H1500">
        <v>7.01</v>
      </c>
      <c r="I1500">
        <v>14</v>
      </c>
      <c r="J1500">
        <f>Cálculo!$G$69</f>
        <v>9.3699999999999992</v>
      </c>
      <c r="K1500">
        <f>Cálculo!$H$69</f>
        <v>16.739999999999998</v>
      </c>
    </row>
    <row r="1501" spans="1:11">
      <c r="A1501" t="s">
        <v>56</v>
      </c>
      <c r="B1501" t="s">
        <v>198</v>
      </c>
      <c r="C1501" s="7" t="s">
        <v>201</v>
      </c>
      <c r="D1501" t="s">
        <v>199</v>
      </c>
      <c r="E1501" t="s">
        <v>54</v>
      </c>
      <c r="F1501" t="s">
        <v>93</v>
      </c>
      <c r="G1501" t="s">
        <v>94</v>
      </c>
      <c r="H1501">
        <v>14.01</v>
      </c>
      <c r="I1501">
        <v>34</v>
      </c>
      <c r="J1501">
        <f>Cálculo!$G$70</f>
        <v>11.132</v>
      </c>
      <c r="K1501">
        <f>Cálculo!$H$70</f>
        <v>18.600000000000001</v>
      </c>
    </row>
    <row r="1502" spans="1:11">
      <c r="A1502" t="s">
        <v>56</v>
      </c>
      <c r="B1502" t="s">
        <v>198</v>
      </c>
      <c r="C1502" s="7" t="s">
        <v>201</v>
      </c>
      <c r="D1502" t="s">
        <v>199</v>
      </c>
      <c r="E1502" t="s">
        <v>54</v>
      </c>
      <c r="F1502" t="s">
        <v>93</v>
      </c>
      <c r="G1502" t="s">
        <v>94</v>
      </c>
      <c r="H1502">
        <v>34.01</v>
      </c>
      <c r="I1502">
        <v>600</v>
      </c>
      <c r="J1502">
        <f>Cálculo!$G$71</f>
        <v>11.92</v>
      </c>
      <c r="K1502">
        <f>Cálculo!$H$71</f>
        <v>18.600000000000001</v>
      </c>
    </row>
    <row r="1503" spans="1:11">
      <c r="A1503" t="s">
        <v>56</v>
      </c>
      <c r="B1503" t="s">
        <v>198</v>
      </c>
      <c r="C1503" s="7" t="s">
        <v>201</v>
      </c>
      <c r="D1503" t="s">
        <v>199</v>
      </c>
      <c r="E1503" t="s">
        <v>54</v>
      </c>
      <c r="F1503" t="s">
        <v>93</v>
      </c>
      <c r="G1503" t="s">
        <v>94</v>
      </c>
      <c r="H1503">
        <v>600.01</v>
      </c>
      <c r="I1503">
        <v>1000</v>
      </c>
      <c r="J1503">
        <f>Cálculo!$G$72</f>
        <v>10.324</v>
      </c>
      <c r="K1503">
        <f>Cálculo!$H$72</f>
        <v>18.600000000000001</v>
      </c>
    </row>
    <row r="1504" spans="1:11">
      <c r="A1504" t="s">
        <v>56</v>
      </c>
      <c r="B1504" t="s">
        <v>198</v>
      </c>
      <c r="C1504" s="7" t="s">
        <v>201</v>
      </c>
      <c r="D1504" t="s">
        <v>199</v>
      </c>
      <c r="E1504" t="s">
        <v>54</v>
      </c>
      <c r="F1504" t="s">
        <v>93</v>
      </c>
      <c r="G1504" t="s">
        <v>94</v>
      </c>
      <c r="H1504">
        <v>1000.01</v>
      </c>
      <c r="J1504">
        <f>Cálculo!$G$73</f>
        <v>7.2949999999999999</v>
      </c>
      <c r="K1504">
        <f>Cálculo!$H$73</f>
        <v>18.600000000000001</v>
      </c>
    </row>
    <row r="1505" spans="1:11">
      <c r="A1505" t="s">
        <v>56</v>
      </c>
      <c r="B1505" t="s">
        <v>198</v>
      </c>
      <c r="C1505" s="7" t="s">
        <v>201</v>
      </c>
      <c r="D1505" t="s">
        <v>199</v>
      </c>
      <c r="E1505" t="s">
        <v>54</v>
      </c>
      <c r="F1505" t="s">
        <v>95</v>
      </c>
      <c r="G1505" t="s">
        <v>94</v>
      </c>
      <c r="H1505">
        <v>0</v>
      </c>
      <c r="I1505">
        <v>0</v>
      </c>
      <c r="J1505">
        <f>Cálculo!$G$76</f>
        <v>0</v>
      </c>
      <c r="K1505">
        <f>Cálculo!$H$76</f>
        <v>0</v>
      </c>
    </row>
    <row r="1506" spans="1:11">
      <c r="A1506" t="s">
        <v>56</v>
      </c>
      <c r="B1506" t="s">
        <v>198</v>
      </c>
      <c r="C1506" s="7" t="s">
        <v>201</v>
      </c>
      <c r="D1506" t="s">
        <v>199</v>
      </c>
      <c r="E1506" t="s">
        <v>54</v>
      </c>
      <c r="F1506" t="s">
        <v>95</v>
      </c>
      <c r="G1506" t="s">
        <v>94</v>
      </c>
      <c r="H1506">
        <v>0.01</v>
      </c>
      <c r="I1506">
        <v>50</v>
      </c>
      <c r="J1506">
        <f>Cálculo!$G$77</f>
        <v>9.2490000000000006</v>
      </c>
      <c r="K1506">
        <f>Cálculo!$H$77</f>
        <v>60.76</v>
      </c>
    </row>
    <row r="1507" spans="1:11">
      <c r="A1507" t="s">
        <v>56</v>
      </c>
      <c r="B1507" t="s">
        <v>198</v>
      </c>
      <c r="C1507" s="7" t="s">
        <v>201</v>
      </c>
      <c r="D1507" t="s">
        <v>199</v>
      </c>
      <c r="E1507" t="s">
        <v>54</v>
      </c>
      <c r="F1507" t="s">
        <v>95</v>
      </c>
      <c r="G1507" t="s">
        <v>94</v>
      </c>
      <c r="H1507">
        <v>50.01</v>
      </c>
      <c r="I1507">
        <v>150</v>
      </c>
      <c r="J1507">
        <f>Cálculo!$G$78</f>
        <v>8.49</v>
      </c>
      <c r="K1507">
        <f>Cálculo!$H$78</f>
        <v>98.73</v>
      </c>
    </row>
    <row r="1508" spans="1:11">
      <c r="A1508" t="s">
        <v>56</v>
      </c>
      <c r="B1508" t="s">
        <v>198</v>
      </c>
      <c r="C1508" s="7" t="s">
        <v>201</v>
      </c>
      <c r="D1508" t="s">
        <v>199</v>
      </c>
      <c r="E1508" t="s">
        <v>54</v>
      </c>
      <c r="F1508" t="s">
        <v>95</v>
      </c>
      <c r="G1508" t="s">
        <v>94</v>
      </c>
      <c r="H1508">
        <v>150.01</v>
      </c>
      <c r="I1508">
        <v>500</v>
      </c>
      <c r="J1508">
        <f>Cálculo!$G$79</f>
        <v>7.9859999999999998</v>
      </c>
      <c r="K1508">
        <f>Cálculo!$H$79</f>
        <v>174.66</v>
      </c>
    </row>
    <row r="1509" spans="1:11">
      <c r="A1509" t="s">
        <v>56</v>
      </c>
      <c r="B1509" t="s">
        <v>198</v>
      </c>
      <c r="C1509" s="7" t="s">
        <v>201</v>
      </c>
      <c r="D1509" t="s">
        <v>199</v>
      </c>
      <c r="E1509" t="s">
        <v>54</v>
      </c>
      <c r="F1509" t="s">
        <v>95</v>
      </c>
      <c r="G1509" t="s">
        <v>94</v>
      </c>
      <c r="H1509">
        <v>500.01</v>
      </c>
      <c r="I1509">
        <v>2000</v>
      </c>
      <c r="J1509">
        <f>Cálculo!$G$80</f>
        <v>7.5380000000000003</v>
      </c>
      <c r="K1509">
        <f>Cálculo!$H$80</f>
        <v>398.71</v>
      </c>
    </row>
    <row r="1510" spans="1:11">
      <c r="A1510" t="s">
        <v>56</v>
      </c>
      <c r="B1510" t="s">
        <v>198</v>
      </c>
      <c r="C1510" s="7" t="s">
        <v>201</v>
      </c>
      <c r="D1510" t="s">
        <v>199</v>
      </c>
      <c r="E1510" t="s">
        <v>54</v>
      </c>
      <c r="F1510" t="s">
        <v>95</v>
      </c>
      <c r="G1510" t="s">
        <v>94</v>
      </c>
      <c r="H1510">
        <v>2000.01</v>
      </c>
      <c r="I1510">
        <v>3500</v>
      </c>
      <c r="J1510">
        <f>Cálculo!$G$81</f>
        <v>6.819</v>
      </c>
      <c r="K1510">
        <f>Cálculo!$H$81</f>
        <v>1837.86</v>
      </c>
    </row>
    <row r="1511" spans="1:11">
      <c r="A1511" t="s">
        <v>56</v>
      </c>
      <c r="B1511" t="s">
        <v>198</v>
      </c>
      <c r="C1511" s="7" t="s">
        <v>201</v>
      </c>
      <c r="D1511" t="s">
        <v>199</v>
      </c>
      <c r="E1511" t="s">
        <v>54</v>
      </c>
      <c r="F1511" t="s">
        <v>95</v>
      </c>
      <c r="G1511" t="s">
        <v>94</v>
      </c>
      <c r="H1511">
        <v>3500.01</v>
      </c>
      <c r="I1511">
        <v>50000</v>
      </c>
      <c r="J1511">
        <f>Cálculo!$G$82</f>
        <v>5.3760000000000003</v>
      </c>
      <c r="K1511">
        <f>Cálculo!$H$82</f>
        <v>6892.16</v>
      </c>
    </row>
    <row r="1512" spans="1:11">
      <c r="A1512" t="s">
        <v>56</v>
      </c>
      <c r="B1512" t="s">
        <v>198</v>
      </c>
      <c r="C1512" s="7" t="s">
        <v>201</v>
      </c>
      <c r="D1512" t="s">
        <v>199</v>
      </c>
      <c r="E1512" t="s">
        <v>54</v>
      </c>
      <c r="F1512" t="s">
        <v>95</v>
      </c>
      <c r="G1512" t="s">
        <v>94</v>
      </c>
      <c r="H1512">
        <v>50000.01</v>
      </c>
      <c r="J1512">
        <f>Cálculo!$G$83</f>
        <v>5.1479999999999997</v>
      </c>
      <c r="K1512">
        <f>Cálculo!$H$83</f>
        <v>18284.09</v>
      </c>
    </row>
    <row r="1513" spans="1:11">
      <c r="A1513" t="s">
        <v>56</v>
      </c>
      <c r="B1513" t="s">
        <v>198</v>
      </c>
      <c r="C1513" s="7" t="s">
        <v>201</v>
      </c>
      <c r="D1513" t="s">
        <v>199</v>
      </c>
      <c r="E1513" t="s">
        <v>54</v>
      </c>
      <c r="F1513" t="s">
        <v>96</v>
      </c>
      <c r="G1513" t="s">
        <v>94</v>
      </c>
      <c r="H1513">
        <v>0</v>
      </c>
      <c r="I1513">
        <v>50000</v>
      </c>
      <c r="J1513">
        <f>Cálculo!$G$86</f>
        <v>4.726</v>
      </c>
      <c r="K1513">
        <f>Cálculo!$H$86</f>
        <v>387.36</v>
      </c>
    </row>
    <row r="1514" spans="1:11">
      <c r="A1514" t="s">
        <v>56</v>
      </c>
      <c r="B1514" t="s">
        <v>198</v>
      </c>
      <c r="C1514" s="7" t="s">
        <v>201</v>
      </c>
      <c r="D1514" t="s">
        <v>199</v>
      </c>
      <c r="E1514" t="s">
        <v>54</v>
      </c>
      <c r="F1514" t="s">
        <v>96</v>
      </c>
      <c r="G1514" t="s">
        <v>94</v>
      </c>
      <c r="H1514">
        <v>50000.01</v>
      </c>
      <c r="I1514">
        <v>300000</v>
      </c>
      <c r="J1514">
        <f>Cálculo!$G$87</f>
        <v>3.5019999999999998</v>
      </c>
      <c r="K1514">
        <f>Cálculo!$H$87</f>
        <v>61597.41</v>
      </c>
    </row>
    <row r="1515" spans="1:11">
      <c r="A1515" t="s">
        <v>56</v>
      </c>
      <c r="B1515" t="s">
        <v>198</v>
      </c>
      <c r="C1515" s="7" t="s">
        <v>201</v>
      </c>
      <c r="D1515" t="s">
        <v>199</v>
      </c>
      <c r="E1515" t="s">
        <v>54</v>
      </c>
      <c r="F1515" t="s">
        <v>96</v>
      </c>
      <c r="G1515" t="s">
        <v>94</v>
      </c>
      <c r="H1515">
        <v>300000.01</v>
      </c>
      <c r="I1515">
        <v>500000</v>
      </c>
      <c r="J1515">
        <f>Cálculo!$G$88</f>
        <v>3.36</v>
      </c>
      <c r="K1515">
        <f>Cálculo!$H$88</f>
        <v>110975.06</v>
      </c>
    </row>
    <row r="1516" spans="1:11">
      <c r="A1516" t="s">
        <v>56</v>
      </c>
      <c r="B1516" t="s">
        <v>198</v>
      </c>
      <c r="C1516" s="7" t="s">
        <v>201</v>
      </c>
      <c r="D1516" t="s">
        <v>199</v>
      </c>
      <c r="E1516" t="s">
        <v>54</v>
      </c>
      <c r="F1516" t="s">
        <v>96</v>
      </c>
      <c r="G1516" t="s">
        <v>94</v>
      </c>
      <c r="H1516">
        <v>500000.01</v>
      </c>
      <c r="I1516">
        <v>1000000</v>
      </c>
      <c r="J1516">
        <f>Cálculo!$G$89</f>
        <v>3.3340000000000001</v>
      </c>
      <c r="K1516">
        <f>Cálculo!$H$89</f>
        <v>124035.06</v>
      </c>
    </row>
    <row r="1517" spans="1:11">
      <c r="A1517" t="s">
        <v>56</v>
      </c>
      <c r="B1517" t="s">
        <v>198</v>
      </c>
      <c r="C1517" s="7" t="s">
        <v>201</v>
      </c>
      <c r="D1517" t="s">
        <v>199</v>
      </c>
      <c r="E1517" t="s">
        <v>54</v>
      </c>
      <c r="F1517" t="s">
        <v>96</v>
      </c>
      <c r="G1517" t="s">
        <v>94</v>
      </c>
      <c r="H1517">
        <v>1000000.01</v>
      </c>
      <c r="I1517">
        <v>2000000</v>
      </c>
      <c r="J1517">
        <f>Cálculo!$G$90</f>
        <v>3.2810000000000001</v>
      </c>
      <c r="K1517">
        <f>Cálculo!$H$90</f>
        <v>177422.21</v>
      </c>
    </row>
    <row r="1518" spans="1:11">
      <c r="A1518" t="s">
        <v>56</v>
      </c>
      <c r="B1518" t="s">
        <v>198</v>
      </c>
      <c r="C1518" s="7" t="s">
        <v>201</v>
      </c>
      <c r="D1518" t="s">
        <v>199</v>
      </c>
      <c r="E1518" t="s">
        <v>54</v>
      </c>
      <c r="F1518" t="s">
        <v>96</v>
      </c>
      <c r="G1518" t="s">
        <v>94</v>
      </c>
      <c r="H1518">
        <v>2000000.01</v>
      </c>
      <c r="J1518">
        <f>Cálculo!$G$91</f>
        <v>3.2330000000000001</v>
      </c>
      <c r="K1518">
        <f>Cálculo!$H$91</f>
        <v>316707.87</v>
      </c>
    </row>
    <row r="1519" spans="1:11">
      <c r="A1519" t="s">
        <v>56</v>
      </c>
      <c r="B1519" t="s">
        <v>198</v>
      </c>
      <c r="C1519" s="7" t="s">
        <v>201</v>
      </c>
      <c r="D1519" t="s">
        <v>199</v>
      </c>
      <c r="E1519" t="s">
        <v>54</v>
      </c>
      <c r="F1519" t="s">
        <v>97</v>
      </c>
      <c r="G1519" t="s">
        <v>98</v>
      </c>
      <c r="J1519">
        <f>Cálculo!$G$94</f>
        <v>3.2148460000000001</v>
      </c>
    </row>
    <row r="1520" spans="1:11">
      <c r="A1520" t="s">
        <v>56</v>
      </c>
      <c r="B1520" t="s">
        <v>198</v>
      </c>
      <c r="C1520" s="7" t="s">
        <v>202</v>
      </c>
      <c r="D1520" t="s">
        <v>199</v>
      </c>
      <c r="E1520" t="s">
        <v>54</v>
      </c>
      <c r="F1520" t="s">
        <v>93</v>
      </c>
      <c r="G1520" t="s">
        <v>94</v>
      </c>
      <c r="H1520">
        <v>0</v>
      </c>
      <c r="I1520">
        <v>1</v>
      </c>
      <c r="J1520">
        <f>Cálculo!$G$66</f>
        <v>3.2869999999999999</v>
      </c>
      <c r="K1520">
        <f>Cálculo!$H$66</f>
        <v>11.39</v>
      </c>
    </row>
    <row r="1521" spans="1:11">
      <c r="A1521" t="s">
        <v>56</v>
      </c>
      <c r="B1521" t="s">
        <v>198</v>
      </c>
      <c r="C1521" s="7" t="s">
        <v>202</v>
      </c>
      <c r="D1521" t="s">
        <v>199</v>
      </c>
      <c r="E1521" t="s">
        <v>54</v>
      </c>
      <c r="F1521" t="s">
        <v>93</v>
      </c>
      <c r="G1521" t="s">
        <v>94</v>
      </c>
      <c r="H1521">
        <v>1.01</v>
      </c>
      <c r="I1521">
        <v>3</v>
      </c>
      <c r="J1521">
        <f>Cálculo!$G$67</f>
        <v>10.834</v>
      </c>
      <c r="K1521">
        <f>Cálculo!$H$67</f>
        <v>14.87</v>
      </c>
    </row>
    <row r="1522" spans="1:11">
      <c r="A1522" t="s">
        <v>56</v>
      </c>
      <c r="B1522" t="s">
        <v>198</v>
      </c>
      <c r="C1522" s="7" t="s">
        <v>202</v>
      </c>
      <c r="D1522" t="s">
        <v>199</v>
      </c>
      <c r="E1522" t="s">
        <v>54</v>
      </c>
      <c r="F1522" t="s">
        <v>93</v>
      </c>
      <c r="G1522" t="s">
        <v>94</v>
      </c>
      <c r="H1522">
        <v>3.01</v>
      </c>
      <c r="I1522">
        <v>7</v>
      </c>
      <c r="J1522">
        <f>Cálculo!$G$68</f>
        <v>5.6470000000000002</v>
      </c>
      <c r="K1522">
        <f>Cálculo!$H$68</f>
        <v>14.87</v>
      </c>
    </row>
    <row r="1523" spans="1:11">
      <c r="A1523" t="s">
        <v>56</v>
      </c>
      <c r="B1523" t="s">
        <v>198</v>
      </c>
      <c r="C1523" s="7" t="s">
        <v>202</v>
      </c>
      <c r="D1523" t="s">
        <v>199</v>
      </c>
      <c r="E1523" t="s">
        <v>54</v>
      </c>
      <c r="F1523" t="s">
        <v>93</v>
      </c>
      <c r="G1523" t="s">
        <v>94</v>
      </c>
      <c r="H1523">
        <v>7.01</v>
      </c>
      <c r="I1523">
        <v>14</v>
      </c>
      <c r="J1523">
        <f>Cálculo!$G$69</f>
        <v>9.3699999999999992</v>
      </c>
      <c r="K1523">
        <f>Cálculo!$H$69</f>
        <v>16.739999999999998</v>
      </c>
    </row>
    <row r="1524" spans="1:11">
      <c r="A1524" t="s">
        <v>56</v>
      </c>
      <c r="B1524" t="s">
        <v>198</v>
      </c>
      <c r="C1524" s="7" t="s">
        <v>202</v>
      </c>
      <c r="D1524" t="s">
        <v>199</v>
      </c>
      <c r="E1524" t="s">
        <v>54</v>
      </c>
      <c r="F1524" t="s">
        <v>93</v>
      </c>
      <c r="G1524" t="s">
        <v>94</v>
      </c>
      <c r="H1524">
        <v>14.01</v>
      </c>
      <c r="I1524">
        <v>34</v>
      </c>
      <c r="J1524">
        <f>Cálculo!$G$70</f>
        <v>11.132</v>
      </c>
      <c r="K1524">
        <f>Cálculo!$H$70</f>
        <v>18.600000000000001</v>
      </c>
    </row>
    <row r="1525" spans="1:11">
      <c r="A1525" t="s">
        <v>56</v>
      </c>
      <c r="B1525" t="s">
        <v>198</v>
      </c>
      <c r="C1525" s="7" t="s">
        <v>202</v>
      </c>
      <c r="D1525" t="s">
        <v>199</v>
      </c>
      <c r="E1525" t="s">
        <v>54</v>
      </c>
      <c r="F1525" t="s">
        <v>93</v>
      </c>
      <c r="G1525" t="s">
        <v>94</v>
      </c>
      <c r="H1525">
        <v>34.01</v>
      </c>
      <c r="I1525">
        <v>600</v>
      </c>
      <c r="J1525">
        <f>Cálculo!$G$71</f>
        <v>11.92</v>
      </c>
      <c r="K1525">
        <f>Cálculo!$H$71</f>
        <v>18.600000000000001</v>
      </c>
    </row>
    <row r="1526" spans="1:11">
      <c r="A1526" t="s">
        <v>56</v>
      </c>
      <c r="B1526" t="s">
        <v>198</v>
      </c>
      <c r="C1526" s="7" t="s">
        <v>202</v>
      </c>
      <c r="D1526" t="s">
        <v>199</v>
      </c>
      <c r="E1526" t="s">
        <v>54</v>
      </c>
      <c r="F1526" t="s">
        <v>93</v>
      </c>
      <c r="G1526" t="s">
        <v>94</v>
      </c>
      <c r="H1526">
        <v>600.01</v>
      </c>
      <c r="I1526">
        <v>1000</v>
      </c>
      <c r="J1526">
        <f>Cálculo!$G$72</f>
        <v>10.324</v>
      </c>
      <c r="K1526">
        <f>Cálculo!$H$72</f>
        <v>18.600000000000001</v>
      </c>
    </row>
    <row r="1527" spans="1:11">
      <c r="A1527" t="s">
        <v>56</v>
      </c>
      <c r="B1527" t="s">
        <v>198</v>
      </c>
      <c r="C1527" s="7" t="s">
        <v>202</v>
      </c>
      <c r="D1527" t="s">
        <v>199</v>
      </c>
      <c r="E1527" t="s">
        <v>54</v>
      </c>
      <c r="F1527" t="s">
        <v>93</v>
      </c>
      <c r="G1527" t="s">
        <v>94</v>
      </c>
      <c r="H1527">
        <v>1000.01</v>
      </c>
      <c r="J1527">
        <f>Cálculo!$G$73</f>
        <v>7.2949999999999999</v>
      </c>
      <c r="K1527">
        <f>Cálculo!$H$73</f>
        <v>18.600000000000001</v>
      </c>
    </row>
    <row r="1528" spans="1:11">
      <c r="A1528" t="s">
        <v>56</v>
      </c>
      <c r="B1528" t="s">
        <v>198</v>
      </c>
      <c r="C1528" s="7" t="s">
        <v>202</v>
      </c>
      <c r="D1528" t="s">
        <v>199</v>
      </c>
      <c r="E1528" t="s">
        <v>54</v>
      </c>
      <c r="F1528" t="s">
        <v>95</v>
      </c>
      <c r="G1528" t="s">
        <v>94</v>
      </c>
      <c r="H1528">
        <v>0</v>
      </c>
      <c r="I1528">
        <v>0</v>
      </c>
      <c r="J1528">
        <f>Cálculo!$G$76</f>
        <v>0</v>
      </c>
      <c r="K1528">
        <f>Cálculo!$H$76</f>
        <v>0</v>
      </c>
    </row>
    <row r="1529" spans="1:11">
      <c r="A1529" t="s">
        <v>56</v>
      </c>
      <c r="B1529" t="s">
        <v>198</v>
      </c>
      <c r="C1529" s="7" t="s">
        <v>202</v>
      </c>
      <c r="D1529" t="s">
        <v>199</v>
      </c>
      <c r="E1529" t="s">
        <v>54</v>
      </c>
      <c r="F1529" t="s">
        <v>95</v>
      </c>
      <c r="G1529" t="s">
        <v>94</v>
      </c>
      <c r="H1529">
        <v>0.01</v>
      </c>
      <c r="I1529">
        <v>50</v>
      </c>
      <c r="J1529">
        <f>Cálculo!$G$77</f>
        <v>9.2490000000000006</v>
      </c>
      <c r="K1529">
        <f>Cálculo!$H$77</f>
        <v>60.76</v>
      </c>
    </row>
    <row r="1530" spans="1:11">
      <c r="A1530" t="s">
        <v>56</v>
      </c>
      <c r="B1530" t="s">
        <v>198</v>
      </c>
      <c r="C1530" s="7" t="s">
        <v>202</v>
      </c>
      <c r="D1530" t="s">
        <v>199</v>
      </c>
      <c r="E1530" t="s">
        <v>54</v>
      </c>
      <c r="F1530" t="s">
        <v>95</v>
      </c>
      <c r="G1530" t="s">
        <v>94</v>
      </c>
      <c r="H1530">
        <v>50.01</v>
      </c>
      <c r="I1530">
        <v>150</v>
      </c>
      <c r="J1530">
        <f>Cálculo!$G$78</f>
        <v>8.49</v>
      </c>
      <c r="K1530">
        <f>Cálculo!$H$78</f>
        <v>98.73</v>
      </c>
    </row>
    <row r="1531" spans="1:11">
      <c r="A1531" t="s">
        <v>56</v>
      </c>
      <c r="B1531" t="s">
        <v>198</v>
      </c>
      <c r="C1531" s="7" t="s">
        <v>202</v>
      </c>
      <c r="D1531" t="s">
        <v>199</v>
      </c>
      <c r="E1531" t="s">
        <v>54</v>
      </c>
      <c r="F1531" t="s">
        <v>95</v>
      </c>
      <c r="G1531" t="s">
        <v>94</v>
      </c>
      <c r="H1531">
        <v>150.01</v>
      </c>
      <c r="I1531">
        <v>500</v>
      </c>
      <c r="J1531">
        <f>Cálculo!$G$79</f>
        <v>7.9859999999999998</v>
      </c>
      <c r="K1531">
        <f>Cálculo!$H$79</f>
        <v>174.66</v>
      </c>
    </row>
    <row r="1532" spans="1:11">
      <c r="A1532" t="s">
        <v>56</v>
      </c>
      <c r="B1532" t="s">
        <v>198</v>
      </c>
      <c r="C1532" s="7" t="s">
        <v>202</v>
      </c>
      <c r="D1532" t="s">
        <v>199</v>
      </c>
      <c r="E1532" t="s">
        <v>54</v>
      </c>
      <c r="F1532" t="s">
        <v>95</v>
      </c>
      <c r="G1532" t="s">
        <v>94</v>
      </c>
      <c r="H1532">
        <v>500.01</v>
      </c>
      <c r="I1532">
        <v>2000</v>
      </c>
      <c r="J1532">
        <f>Cálculo!$G$80</f>
        <v>7.5380000000000003</v>
      </c>
      <c r="K1532">
        <f>Cálculo!$H$80</f>
        <v>398.71</v>
      </c>
    </row>
    <row r="1533" spans="1:11">
      <c r="A1533" t="s">
        <v>56</v>
      </c>
      <c r="B1533" t="s">
        <v>198</v>
      </c>
      <c r="C1533" s="7" t="s">
        <v>202</v>
      </c>
      <c r="D1533" t="s">
        <v>199</v>
      </c>
      <c r="E1533" t="s">
        <v>54</v>
      </c>
      <c r="F1533" t="s">
        <v>95</v>
      </c>
      <c r="G1533" t="s">
        <v>94</v>
      </c>
      <c r="H1533">
        <v>2000.01</v>
      </c>
      <c r="I1533">
        <v>3500</v>
      </c>
      <c r="J1533">
        <f>Cálculo!$G$81</f>
        <v>6.819</v>
      </c>
      <c r="K1533">
        <f>Cálculo!$H$81</f>
        <v>1837.86</v>
      </c>
    </row>
    <row r="1534" spans="1:11">
      <c r="A1534" t="s">
        <v>56</v>
      </c>
      <c r="B1534" t="s">
        <v>198</v>
      </c>
      <c r="C1534" s="7" t="s">
        <v>202</v>
      </c>
      <c r="D1534" t="s">
        <v>199</v>
      </c>
      <c r="E1534" t="s">
        <v>54</v>
      </c>
      <c r="F1534" t="s">
        <v>95</v>
      </c>
      <c r="G1534" t="s">
        <v>94</v>
      </c>
      <c r="H1534">
        <v>3500.01</v>
      </c>
      <c r="I1534">
        <v>50000</v>
      </c>
      <c r="J1534">
        <f>Cálculo!$G$82</f>
        <v>5.3760000000000003</v>
      </c>
      <c r="K1534">
        <f>Cálculo!$H$82</f>
        <v>6892.16</v>
      </c>
    </row>
    <row r="1535" spans="1:11">
      <c r="A1535" t="s">
        <v>56</v>
      </c>
      <c r="B1535" t="s">
        <v>198</v>
      </c>
      <c r="C1535" s="7" t="s">
        <v>202</v>
      </c>
      <c r="D1535" t="s">
        <v>199</v>
      </c>
      <c r="E1535" t="s">
        <v>54</v>
      </c>
      <c r="F1535" t="s">
        <v>95</v>
      </c>
      <c r="G1535" t="s">
        <v>94</v>
      </c>
      <c r="H1535">
        <v>50000.01</v>
      </c>
      <c r="J1535">
        <f>Cálculo!$G$83</f>
        <v>5.1479999999999997</v>
      </c>
      <c r="K1535">
        <f>Cálculo!$H$83</f>
        <v>18284.09</v>
      </c>
    </row>
    <row r="1536" spans="1:11">
      <c r="A1536" t="s">
        <v>56</v>
      </c>
      <c r="B1536" t="s">
        <v>198</v>
      </c>
      <c r="C1536" s="7" t="s">
        <v>202</v>
      </c>
      <c r="D1536" t="s">
        <v>199</v>
      </c>
      <c r="E1536" t="s">
        <v>54</v>
      </c>
      <c r="F1536" t="s">
        <v>96</v>
      </c>
      <c r="G1536" t="s">
        <v>94</v>
      </c>
      <c r="H1536">
        <v>0</v>
      </c>
      <c r="I1536">
        <v>50000</v>
      </c>
      <c r="J1536">
        <f>Cálculo!$G$86</f>
        <v>4.726</v>
      </c>
      <c r="K1536">
        <f>Cálculo!$H$86</f>
        <v>387.36</v>
      </c>
    </row>
    <row r="1537" spans="1:11">
      <c r="A1537" t="s">
        <v>56</v>
      </c>
      <c r="B1537" t="s">
        <v>198</v>
      </c>
      <c r="C1537" s="7" t="s">
        <v>202</v>
      </c>
      <c r="D1537" t="s">
        <v>199</v>
      </c>
      <c r="E1537" t="s">
        <v>54</v>
      </c>
      <c r="F1537" t="s">
        <v>96</v>
      </c>
      <c r="G1537" t="s">
        <v>94</v>
      </c>
      <c r="H1537">
        <v>50000.01</v>
      </c>
      <c r="I1537">
        <v>300000</v>
      </c>
      <c r="J1537">
        <f>Cálculo!$G$87</f>
        <v>3.5019999999999998</v>
      </c>
      <c r="K1537">
        <f>Cálculo!$H$87</f>
        <v>61597.41</v>
      </c>
    </row>
    <row r="1538" spans="1:11">
      <c r="A1538" t="s">
        <v>56</v>
      </c>
      <c r="B1538" t="s">
        <v>198</v>
      </c>
      <c r="C1538" s="7" t="s">
        <v>202</v>
      </c>
      <c r="D1538" t="s">
        <v>199</v>
      </c>
      <c r="E1538" t="s">
        <v>54</v>
      </c>
      <c r="F1538" t="s">
        <v>96</v>
      </c>
      <c r="G1538" t="s">
        <v>94</v>
      </c>
      <c r="H1538">
        <v>300000.01</v>
      </c>
      <c r="I1538">
        <v>500000</v>
      </c>
      <c r="J1538">
        <f>Cálculo!$G$88</f>
        <v>3.36</v>
      </c>
      <c r="K1538">
        <f>Cálculo!$H$88</f>
        <v>110975.06</v>
      </c>
    </row>
    <row r="1539" spans="1:11">
      <c r="A1539" t="s">
        <v>56</v>
      </c>
      <c r="B1539" t="s">
        <v>198</v>
      </c>
      <c r="C1539" s="7" t="s">
        <v>202</v>
      </c>
      <c r="D1539" t="s">
        <v>199</v>
      </c>
      <c r="E1539" t="s">
        <v>54</v>
      </c>
      <c r="F1539" t="s">
        <v>96</v>
      </c>
      <c r="G1539" t="s">
        <v>94</v>
      </c>
      <c r="H1539">
        <v>500000.01</v>
      </c>
      <c r="I1539">
        <v>1000000</v>
      </c>
      <c r="J1539">
        <f>Cálculo!$G$89</f>
        <v>3.3340000000000001</v>
      </c>
      <c r="K1539">
        <f>Cálculo!$H$89</f>
        <v>124035.06</v>
      </c>
    </row>
    <row r="1540" spans="1:11">
      <c r="A1540" t="s">
        <v>56</v>
      </c>
      <c r="B1540" t="s">
        <v>198</v>
      </c>
      <c r="C1540" s="7" t="s">
        <v>202</v>
      </c>
      <c r="D1540" t="s">
        <v>199</v>
      </c>
      <c r="E1540" t="s">
        <v>54</v>
      </c>
      <c r="F1540" t="s">
        <v>96</v>
      </c>
      <c r="G1540" t="s">
        <v>94</v>
      </c>
      <c r="H1540">
        <v>1000000.01</v>
      </c>
      <c r="I1540">
        <v>2000000</v>
      </c>
      <c r="J1540">
        <f>Cálculo!$G$90</f>
        <v>3.2810000000000001</v>
      </c>
      <c r="K1540">
        <f>Cálculo!$H$90</f>
        <v>177422.21</v>
      </c>
    </row>
    <row r="1541" spans="1:11">
      <c r="A1541" t="s">
        <v>56</v>
      </c>
      <c r="B1541" t="s">
        <v>198</v>
      </c>
      <c r="C1541" s="7" t="s">
        <v>202</v>
      </c>
      <c r="D1541" t="s">
        <v>199</v>
      </c>
      <c r="E1541" t="s">
        <v>54</v>
      </c>
      <c r="F1541" t="s">
        <v>96</v>
      </c>
      <c r="G1541" t="s">
        <v>94</v>
      </c>
      <c r="H1541">
        <v>2000000.01</v>
      </c>
      <c r="J1541">
        <f>Cálculo!$G$91</f>
        <v>3.2330000000000001</v>
      </c>
      <c r="K1541">
        <f>Cálculo!$H$91</f>
        <v>316707.87</v>
      </c>
    </row>
    <row r="1542" spans="1:11">
      <c r="A1542" t="s">
        <v>56</v>
      </c>
      <c r="B1542" t="s">
        <v>198</v>
      </c>
      <c r="C1542" s="7" t="s">
        <v>202</v>
      </c>
      <c r="D1542" t="s">
        <v>199</v>
      </c>
      <c r="E1542" t="s">
        <v>54</v>
      </c>
      <c r="F1542" t="s">
        <v>97</v>
      </c>
      <c r="G1542" t="s">
        <v>98</v>
      </c>
      <c r="J1542">
        <f>Cálculo!$G$94</f>
        <v>3.2148460000000001</v>
      </c>
    </row>
    <row r="1543" spans="1:11">
      <c r="A1543" t="s">
        <v>56</v>
      </c>
      <c r="B1543" t="s">
        <v>198</v>
      </c>
      <c r="C1543" s="7" t="s">
        <v>203</v>
      </c>
      <c r="D1543" t="s">
        <v>199</v>
      </c>
      <c r="E1543" t="s">
        <v>54</v>
      </c>
      <c r="F1543" t="s">
        <v>93</v>
      </c>
      <c r="G1543" t="s">
        <v>94</v>
      </c>
      <c r="H1543">
        <v>0</v>
      </c>
      <c r="I1543">
        <v>1</v>
      </c>
      <c r="J1543">
        <f>Cálculo!$G$66</f>
        <v>3.2869999999999999</v>
      </c>
      <c r="K1543">
        <f>Cálculo!$H$66</f>
        <v>11.39</v>
      </c>
    </row>
    <row r="1544" spans="1:11">
      <c r="A1544" t="s">
        <v>56</v>
      </c>
      <c r="B1544" t="s">
        <v>198</v>
      </c>
      <c r="C1544" s="7" t="s">
        <v>203</v>
      </c>
      <c r="D1544" t="s">
        <v>199</v>
      </c>
      <c r="E1544" t="s">
        <v>54</v>
      </c>
      <c r="F1544" t="s">
        <v>93</v>
      </c>
      <c r="G1544" t="s">
        <v>94</v>
      </c>
      <c r="H1544">
        <v>1.01</v>
      </c>
      <c r="I1544">
        <v>3</v>
      </c>
      <c r="J1544">
        <f>Cálculo!$G$67</f>
        <v>10.834</v>
      </c>
      <c r="K1544">
        <f>Cálculo!$H$67</f>
        <v>14.87</v>
      </c>
    </row>
    <row r="1545" spans="1:11">
      <c r="A1545" t="s">
        <v>56</v>
      </c>
      <c r="B1545" t="s">
        <v>198</v>
      </c>
      <c r="C1545" s="7" t="s">
        <v>203</v>
      </c>
      <c r="D1545" t="s">
        <v>199</v>
      </c>
      <c r="E1545" t="s">
        <v>54</v>
      </c>
      <c r="F1545" t="s">
        <v>93</v>
      </c>
      <c r="G1545" t="s">
        <v>94</v>
      </c>
      <c r="H1545">
        <v>3.01</v>
      </c>
      <c r="I1545">
        <v>7</v>
      </c>
      <c r="J1545">
        <f>Cálculo!$G$68</f>
        <v>5.6470000000000002</v>
      </c>
      <c r="K1545">
        <f>Cálculo!$H$68</f>
        <v>14.87</v>
      </c>
    </row>
    <row r="1546" spans="1:11">
      <c r="A1546" t="s">
        <v>56</v>
      </c>
      <c r="B1546" t="s">
        <v>198</v>
      </c>
      <c r="C1546" s="7" t="s">
        <v>203</v>
      </c>
      <c r="D1546" t="s">
        <v>199</v>
      </c>
      <c r="E1546" t="s">
        <v>54</v>
      </c>
      <c r="F1546" t="s">
        <v>93</v>
      </c>
      <c r="G1546" t="s">
        <v>94</v>
      </c>
      <c r="H1546">
        <v>7.01</v>
      </c>
      <c r="I1546">
        <v>14</v>
      </c>
      <c r="J1546">
        <f>Cálculo!$G$69</f>
        <v>9.3699999999999992</v>
      </c>
      <c r="K1546">
        <f>Cálculo!$H$69</f>
        <v>16.739999999999998</v>
      </c>
    </row>
    <row r="1547" spans="1:11">
      <c r="A1547" t="s">
        <v>56</v>
      </c>
      <c r="B1547" t="s">
        <v>198</v>
      </c>
      <c r="C1547" s="7" t="s">
        <v>203</v>
      </c>
      <c r="D1547" t="s">
        <v>199</v>
      </c>
      <c r="E1547" t="s">
        <v>54</v>
      </c>
      <c r="F1547" t="s">
        <v>93</v>
      </c>
      <c r="G1547" t="s">
        <v>94</v>
      </c>
      <c r="H1547">
        <v>14.01</v>
      </c>
      <c r="I1547">
        <v>34</v>
      </c>
      <c r="J1547">
        <f>Cálculo!$G$70</f>
        <v>11.132</v>
      </c>
      <c r="K1547">
        <f>Cálculo!$H$70</f>
        <v>18.600000000000001</v>
      </c>
    </row>
    <row r="1548" spans="1:11">
      <c r="A1548" t="s">
        <v>56</v>
      </c>
      <c r="B1548" t="s">
        <v>198</v>
      </c>
      <c r="C1548" s="7" t="s">
        <v>203</v>
      </c>
      <c r="D1548" t="s">
        <v>199</v>
      </c>
      <c r="E1548" t="s">
        <v>54</v>
      </c>
      <c r="F1548" t="s">
        <v>93</v>
      </c>
      <c r="G1548" t="s">
        <v>94</v>
      </c>
      <c r="H1548">
        <v>34.01</v>
      </c>
      <c r="I1548">
        <v>600</v>
      </c>
      <c r="J1548">
        <f>Cálculo!$G$71</f>
        <v>11.92</v>
      </c>
      <c r="K1548">
        <f>Cálculo!$H$71</f>
        <v>18.600000000000001</v>
      </c>
    </row>
    <row r="1549" spans="1:11">
      <c r="A1549" t="s">
        <v>56</v>
      </c>
      <c r="B1549" t="s">
        <v>198</v>
      </c>
      <c r="C1549" s="7" t="s">
        <v>203</v>
      </c>
      <c r="D1549" t="s">
        <v>199</v>
      </c>
      <c r="E1549" t="s">
        <v>54</v>
      </c>
      <c r="F1549" t="s">
        <v>93</v>
      </c>
      <c r="G1549" t="s">
        <v>94</v>
      </c>
      <c r="H1549">
        <v>600.01</v>
      </c>
      <c r="I1549">
        <v>1000</v>
      </c>
      <c r="J1549">
        <f>Cálculo!$G$72</f>
        <v>10.324</v>
      </c>
      <c r="K1549">
        <f>Cálculo!$H$72</f>
        <v>18.600000000000001</v>
      </c>
    </row>
    <row r="1550" spans="1:11">
      <c r="A1550" t="s">
        <v>56</v>
      </c>
      <c r="B1550" t="s">
        <v>198</v>
      </c>
      <c r="C1550" s="7" t="s">
        <v>203</v>
      </c>
      <c r="D1550" t="s">
        <v>199</v>
      </c>
      <c r="E1550" t="s">
        <v>54</v>
      </c>
      <c r="F1550" t="s">
        <v>93</v>
      </c>
      <c r="G1550" t="s">
        <v>94</v>
      </c>
      <c r="H1550">
        <v>1000.01</v>
      </c>
      <c r="J1550">
        <f>Cálculo!$G$73</f>
        <v>7.2949999999999999</v>
      </c>
      <c r="K1550">
        <f>Cálculo!$H$73</f>
        <v>18.600000000000001</v>
      </c>
    </row>
    <row r="1551" spans="1:11">
      <c r="A1551" t="s">
        <v>56</v>
      </c>
      <c r="B1551" t="s">
        <v>198</v>
      </c>
      <c r="C1551" s="7" t="s">
        <v>203</v>
      </c>
      <c r="D1551" t="s">
        <v>199</v>
      </c>
      <c r="E1551" t="s">
        <v>54</v>
      </c>
      <c r="F1551" t="s">
        <v>95</v>
      </c>
      <c r="G1551" t="s">
        <v>94</v>
      </c>
      <c r="H1551">
        <v>0</v>
      </c>
      <c r="I1551">
        <v>0</v>
      </c>
      <c r="J1551">
        <f>Cálculo!$G$76</f>
        <v>0</v>
      </c>
      <c r="K1551">
        <f>Cálculo!$H$76</f>
        <v>0</v>
      </c>
    </row>
    <row r="1552" spans="1:11">
      <c r="A1552" t="s">
        <v>56</v>
      </c>
      <c r="B1552" t="s">
        <v>198</v>
      </c>
      <c r="C1552" s="7" t="s">
        <v>203</v>
      </c>
      <c r="D1552" t="s">
        <v>199</v>
      </c>
      <c r="E1552" t="s">
        <v>54</v>
      </c>
      <c r="F1552" t="s">
        <v>95</v>
      </c>
      <c r="G1552" t="s">
        <v>94</v>
      </c>
      <c r="H1552">
        <v>0.01</v>
      </c>
      <c r="I1552">
        <v>50</v>
      </c>
      <c r="J1552">
        <f>Cálculo!$G$77</f>
        <v>9.2490000000000006</v>
      </c>
      <c r="K1552">
        <f>Cálculo!$H$77</f>
        <v>60.76</v>
      </c>
    </row>
    <row r="1553" spans="1:11">
      <c r="A1553" t="s">
        <v>56</v>
      </c>
      <c r="B1553" t="s">
        <v>198</v>
      </c>
      <c r="C1553" s="7" t="s">
        <v>203</v>
      </c>
      <c r="D1553" t="s">
        <v>199</v>
      </c>
      <c r="E1553" t="s">
        <v>54</v>
      </c>
      <c r="F1553" t="s">
        <v>95</v>
      </c>
      <c r="G1553" t="s">
        <v>94</v>
      </c>
      <c r="H1553">
        <v>50.01</v>
      </c>
      <c r="I1553">
        <v>150</v>
      </c>
      <c r="J1553">
        <f>Cálculo!$G$78</f>
        <v>8.49</v>
      </c>
      <c r="K1553">
        <f>Cálculo!$H$78</f>
        <v>98.73</v>
      </c>
    </row>
    <row r="1554" spans="1:11">
      <c r="A1554" t="s">
        <v>56</v>
      </c>
      <c r="B1554" t="s">
        <v>198</v>
      </c>
      <c r="C1554" s="7" t="s">
        <v>203</v>
      </c>
      <c r="D1554" t="s">
        <v>199</v>
      </c>
      <c r="E1554" t="s">
        <v>54</v>
      </c>
      <c r="F1554" t="s">
        <v>95</v>
      </c>
      <c r="G1554" t="s">
        <v>94</v>
      </c>
      <c r="H1554">
        <v>150.01</v>
      </c>
      <c r="I1554">
        <v>500</v>
      </c>
      <c r="J1554">
        <f>Cálculo!$G$79</f>
        <v>7.9859999999999998</v>
      </c>
      <c r="K1554">
        <f>Cálculo!$H$79</f>
        <v>174.66</v>
      </c>
    </row>
    <row r="1555" spans="1:11">
      <c r="A1555" t="s">
        <v>56</v>
      </c>
      <c r="B1555" t="s">
        <v>198</v>
      </c>
      <c r="C1555" s="7" t="s">
        <v>203</v>
      </c>
      <c r="D1555" t="s">
        <v>199</v>
      </c>
      <c r="E1555" t="s">
        <v>54</v>
      </c>
      <c r="F1555" t="s">
        <v>95</v>
      </c>
      <c r="G1555" t="s">
        <v>94</v>
      </c>
      <c r="H1555">
        <v>500.01</v>
      </c>
      <c r="I1555">
        <v>2000</v>
      </c>
      <c r="J1555">
        <f>Cálculo!$G$80</f>
        <v>7.5380000000000003</v>
      </c>
      <c r="K1555">
        <f>Cálculo!$H$80</f>
        <v>398.71</v>
      </c>
    </row>
    <row r="1556" spans="1:11">
      <c r="A1556" t="s">
        <v>56</v>
      </c>
      <c r="B1556" t="s">
        <v>198</v>
      </c>
      <c r="C1556" s="7" t="s">
        <v>203</v>
      </c>
      <c r="D1556" t="s">
        <v>199</v>
      </c>
      <c r="E1556" t="s">
        <v>54</v>
      </c>
      <c r="F1556" t="s">
        <v>95</v>
      </c>
      <c r="G1556" t="s">
        <v>94</v>
      </c>
      <c r="H1556">
        <v>2000.01</v>
      </c>
      <c r="I1556">
        <v>3500</v>
      </c>
      <c r="J1556">
        <f>Cálculo!$G$81</f>
        <v>6.819</v>
      </c>
      <c r="K1556">
        <f>Cálculo!$H$81</f>
        <v>1837.86</v>
      </c>
    </row>
    <row r="1557" spans="1:11">
      <c r="A1557" t="s">
        <v>56</v>
      </c>
      <c r="B1557" t="s">
        <v>198</v>
      </c>
      <c r="C1557" s="7" t="s">
        <v>203</v>
      </c>
      <c r="D1557" t="s">
        <v>199</v>
      </c>
      <c r="E1557" t="s">
        <v>54</v>
      </c>
      <c r="F1557" t="s">
        <v>95</v>
      </c>
      <c r="G1557" t="s">
        <v>94</v>
      </c>
      <c r="H1557">
        <v>3500.01</v>
      </c>
      <c r="I1557">
        <v>50000</v>
      </c>
      <c r="J1557">
        <f>Cálculo!$G$82</f>
        <v>5.3760000000000003</v>
      </c>
      <c r="K1557">
        <f>Cálculo!$H$82</f>
        <v>6892.16</v>
      </c>
    </row>
    <row r="1558" spans="1:11">
      <c r="A1558" t="s">
        <v>56</v>
      </c>
      <c r="B1558" t="s">
        <v>198</v>
      </c>
      <c r="C1558" s="7" t="s">
        <v>203</v>
      </c>
      <c r="D1558" t="s">
        <v>199</v>
      </c>
      <c r="E1558" t="s">
        <v>54</v>
      </c>
      <c r="F1558" t="s">
        <v>95</v>
      </c>
      <c r="G1558" t="s">
        <v>94</v>
      </c>
      <c r="H1558">
        <v>50000.01</v>
      </c>
      <c r="J1558">
        <f>Cálculo!$G$83</f>
        <v>5.1479999999999997</v>
      </c>
      <c r="K1558">
        <f>Cálculo!$H$83</f>
        <v>18284.09</v>
      </c>
    </row>
    <row r="1559" spans="1:11">
      <c r="A1559" t="s">
        <v>56</v>
      </c>
      <c r="B1559" t="s">
        <v>198</v>
      </c>
      <c r="C1559" s="7" t="s">
        <v>203</v>
      </c>
      <c r="D1559" t="s">
        <v>199</v>
      </c>
      <c r="E1559" t="s">
        <v>54</v>
      </c>
      <c r="F1559" t="s">
        <v>96</v>
      </c>
      <c r="G1559" t="s">
        <v>94</v>
      </c>
      <c r="H1559">
        <v>0</v>
      </c>
      <c r="I1559">
        <v>50000</v>
      </c>
      <c r="J1559">
        <f>Cálculo!$G$86</f>
        <v>4.726</v>
      </c>
      <c r="K1559">
        <f>Cálculo!$H$86</f>
        <v>387.36</v>
      </c>
    </row>
    <row r="1560" spans="1:11">
      <c r="A1560" t="s">
        <v>56</v>
      </c>
      <c r="B1560" t="s">
        <v>198</v>
      </c>
      <c r="C1560" s="7" t="s">
        <v>203</v>
      </c>
      <c r="D1560" t="s">
        <v>199</v>
      </c>
      <c r="E1560" t="s">
        <v>54</v>
      </c>
      <c r="F1560" t="s">
        <v>96</v>
      </c>
      <c r="G1560" t="s">
        <v>94</v>
      </c>
      <c r="H1560">
        <v>50000.01</v>
      </c>
      <c r="I1560">
        <v>300000</v>
      </c>
      <c r="J1560">
        <f>Cálculo!$G$87</f>
        <v>3.5019999999999998</v>
      </c>
      <c r="K1560">
        <f>Cálculo!$H$87</f>
        <v>61597.41</v>
      </c>
    </row>
    <row r="1561" spans="1:11">
      <c r="A1561" t="s">
        <v>56</v>
      </c>
      <c r="B1561" t="s">
        <v>198</v>
      </c>
      <c r="C1561" s="7" t="s">
        <v>203</v>
      </c>
      <c r="D1561" t="s">
        <v>199</v>
      </c>
      <c r="E1561" t="s">
        <v>54</v>
      </c>
      <c r="F1561" t="s">
        <v>96</v>
      </c>
      <c r="G1561" t="s">
        <v>94</v>
      </c>
      <c r="H1561">
        <v>300000.01</v>
      </c>
      <c r="I1561">
        <v>500000</v>
      </c>
      <c r="J1561">
        <f>Cálculo!$G$88</f>
        <v>3.36</v>
      </c>
      <c r="K1561">
        <f>Cálculo!$H$88</f>
        <v>110975.06</v>
      </c>
    </row>
    <row r="1562" spans="1:11">
      <c r="A1562" t="s">
        <v>56</v>
      </c>
      <c r="B1562" t="s">
        <v>198</v>
      </c>
      <c r="C1562" s="7" t="s">
        <v>203</v>
      </c>
      <c r="D1562" t="s">
        <v>199</v>
      </c>
      <c r="E1562" t="s">
        <v>54</v>
      </c>
      <c r="F1562" t="s">
        <v>96</v>
      </c>
      <c r="G1562" t="s">
        <v>94</v>
      </c>
      <c r="H1562">
        <v>500000.01</v>
      </c>
      <c r="I1562">
        <v>1000000</v>
      </c>
      <c r="J1562">
        <f>Cálculo!$G$89</f>
        <v>3.3340000000000001</v>
      </c>
      <c r="K1562">
        <f>Cálculo!$H$89</f>
        <v>124035.06</v>
      </c>
    </row>
    <row r="1563" spans="1:11">
      <c r="A1563" t="s">
        <v>56</v>
      </c>
      <c r="B1563" t="s">
        <v>198</v>
      </c>
      <c r="C1563" s="7" t="s">
        <v>203</v>
      </c>
      <c r="D1563" t="s">
        <v>199</v>
      </c>
      <c r="E1563" t="s">
        <v>54</v>
      </c>
      <c r="F1563" t="s">
        <v>96</v>
      </c>
      <c r="G1563" t="s">
        <v>94</v>
      </c>
      <c r="H1563">
        <v>1000000.01</v>
      </c>
      <c r="I1563">
        <v>2000000</v>
      </c>
      <c r="J1563">
        <f>Cálculo!$G$90</f>
        <v>3.2810000000000001</v>
      </c>
      <c r="K1563">
        <f>Cálculo!$H$90</f>
        <v>177422.21</v>
      </c>
    </row>
    <row r="1564" spans="1:11">
      <c r="A1564" t="s">
        <v>56</v>
      </c>
      <c r="B1564" t="s">
        <v>198</v>
      </c>
      <c r="C1564" s="7" t="s">
        <v>203</v>
      </c>
      <c r="D1564" t="s">
        <v>199</v>
      </c>
      <c r="E1564" t="s">
        <v>54</v>
      </c>
      <c r="F1564" t="s">
        <v>96</v>
      </c>
      <c r="G1564" t="s">
        <v>94</v>
      </c>
      <c r="H1564">
        <v>2000000.01</v>
      </c>
      <c r="J1564">
        <f>Cálculo!$G$91</f>
        <v>3.2330000000000001</v>
      </c>
      <c r="K1564">
        <f>Cálculo!$H$91</f>
        <v>316707.87</v>
      </c>
    </row>
    <row r="1565" spans="1:11">
      <c r="A1565" t="s">
        <v>56</v>
      </c>
      <c r="B1565" t="s">
        <v>198</v>
      </c>
      <c r="C1565" s="7" t="s">
        <v>203</v>
      </c>
      <c r="D1565" t="s">
        <v>199</v>
      </c>
      <c r="E1565" t="s">
        <v>54</v>
      </c>
      <c r="F1565" t="s">
        <v>97</v>
      </c>
      <c r="G1565" t="s">
        <v>98</v>
      </c>
      <c r="J1565">
        <f>Cálculo!$G$94</f>
        <v>3.2148460000000001</v>
      </c>
    </row>
    <row r="1566" spans="1:11">
      <c r="A1566" t="s">
        <v>56</v>
      </c>
      <c r="B1566" t="s">
        <v>198</v>
      </c>
      <c r="C1566" s="7" t="s">
        <v>204</v>
      </c>
      <c r="D1566" t="s">
        <v>199</v>
      </c>
      <c r="E1566" t="s">
        <v>54</v>
      </c>
      <c r="F1566" t="s">
        <v>93</v>
      </c>
      <c r="G1566" t="s">
        <v>94</v>
      </c>
      <c r="H1566">
        <v>0</v>
      </c>
      <c r="I1566">
        <v>1</v>
      </c>
      <c r="J1566">
        <f>Cálculo!$G$66</f>
        <v>3.2869999999999999</v>
      </c>
      <c r="K1566">
        <f>Cálculo!$H$66</f>
        <v>11.39</v>
      </c>
    </row>
    <row r="1567" spans="1:11">
      <c r="A1567" t="s">
        <v>56</v>
      </c>
      <c r="B1567" t="s">
        <v>198</v>
      </c>
      <c r="C1567" s="7" t="s">
        <v>204</v>
      </c>
      <c r="D1567" t="s">
        <v>199</v>
      </c>
      <c r="E1567" t="s">
        <v>54</v>
      </c>
      <c r="F1567" t="s">
        <v>93</v>
      </c>
      <c r="G1567" t="s">
        <v>94</v>
      </c>
      <c r="H1567">
        <v>1.01</v>
      </c>
      <c r="I1567">
        <v>3</v>
      </c>
      <c r="J1567">
        <f>Cálculo!$G$67</f>
        <v>10.834</v>
      </c>
      <c r="K1567">
        <f>Cálculo!$H$67</f>
        <v>14.87</v>
      </c>
    </row>
    <row r="1568" spans="1:11">
      <c r="A1568" t="s">
        <v>56</v>
      </c>
      <c r="B1568" t="s">
        <v>198</v>
      </c>
      <c r="C1568" s="7" t="s">
        <v>204</v>
      </c>
      <c r="D1568" t="s">
        <v>199</v>
      </c>
      <c r="E1568" t="s">
        <v>54</v>
      </c>
      <c r="F1568" t="s">
        <v>93</v>
      </c>
      <c r="G1568" t="s">
        <v>94</v>
      </c>
      <c r="H1568">
        <v>3.01</v>
      </c>
      <c r="I1568">
        <v>7</v>
      </c>
      <c r="J1568">
        <f>Cálculo!$G$68</f>
        <v>5.6470000000000002</v>
      </c>
      <c r="K1568">
        <f>Cálculo!$H$68</f>
        <v>14.87</v>
      </c>
    </row>
    <row r="1569" spans="1:11">
      <c r="A1569" t="s">
        <v>56</v>
      </c>
      <c r="B1569" t="s">
        <v>198</v>
      </c>
      <c r="C1569" s="7" t="s">
        <v>204</v>
      </c>
      <c r="D1569" t="s">
        <v>199</v>
      </c>
      <c r="E1569" t="s">
        <v>54</v>
      </c>
      <c r="F1569" t="s">
        <v>93</v>
      </c>
      <c r="G1569" t="s">
        <v>94</v>
      </c>
      <c r="H1569">
        <v>7.01</v>
      </c>
      <c r="I1569">
        <v>14</v>
      </c>
      <c r="J1569">
        <f>Cálculo!$G$69</f>
        <v>9.3699999999999992</v>
      </c>
      <c r="K1569">
        <f>Cálculo!$H$69</f>
        <v>16.739999999999998</v>
      </c>
    </row>
    <row r="1570" spans="1:11">
      <c r="A1570" t="s">
        <v>56</v>
      </c>
      <c r="B1570" t="s">
        <v>198</v>
      </c>
      <c r="C1570" s="7" t="s">
        <v>204</v>
      </c>
      <c r="D1570" t="s">
        <v>199</v>
      </c>
      <c r="E1570" t="s">
        <v>54</v>
      </c>
      <c r="F1570" t="s">
        <v>93</v>
      </c>
      <c r="G1570" t="s">
        <v>94</v>
      </c>
      <c r="H1570">
        <v>14.01</v>
      </c>
      <c r="I1570">
        <v>34</v>
      </c>
      <c r="J1570">
        <f>Cálculo!$G$70</f>
        <v>11.132</v>
      </c>
      <c r="K1570">
        <f>Cálculo!$H$70</f>
        <v>18.600000000000001</v>
      </c>
    </row>
    <row r="1571" spans="1:11">
      <c r="A1571" t="s">
        <v>56</v>
      </c>
      <c r="B1571" t="s">
        <v>198</v>
      </c>
      <c r="C1571" s="7" t="s">
        <v>204</v>
      </c>
      <c r="D1571" t="s">
        <v>199</v>
      </c>
      <c r="E1571" t="s">
        <v>54</v>
      </c>
      <c r="F1571" t="s">
        <v>93</v>
      </c>
      <c r="G1571" t="s">
        <v>94</v>
      </c>
      <c r="H1571">
        <v>34.01</v>
      </c>
      <c r="I1571">
        <v>600</v>
      </c>
      <c r="J1571">
        <f>Cálculo!$G$71</f>
        <v>11.92</v>
      </c>
      <c r="K1571">
        <f>Cálculo!$H$71</f>
        <v>18.600000000000001</v>
      </c>
    </row>
    <row r="1572" spans="1:11">
      <c r="A1572" t="s">
        <v>56</v>
      </c>
      <c r="B1572" t="s">
        <v>198</v>
      </c>
      <c r="C1572" s="7" t="s">
        <v>204</v>
      </c>
      <c r="D1572" t="s">
        <v>199</v>
      </c>
      <c r="E1572" t="s">
        <v>54</v>
      </c>
      <c r="F1572" t="s">
        <v>93</v>
      </c>
      <c r="G1572" t="s">
        <v>94</v>
      </c>
      <c r="H1572">
        <v>600.01</v>
      </c>
      <c r="I1572">
        <v>1000</v>
      </c>
      <c r="J1572">
        <f>Cálculo!$G$72</f>
        <v>10.324</v>
      </c>
      <c r="K1572">
        <f>Cálculo!$H$72</f>
        <v>18.600000000000001</v>
      </c>
    </row>
    <row r="1573" spans="1:11">
      <c r="A1573" t="s">
        <v>56</v>
      </c>
      <c r="B1573" t="s">
        <v>198</v>
      </c>
      <c r="C1573" s="7" t="s">
        <v>204</v>
      </c>
      <c r="D1573" t="s">
        <v>199</v>
      </c>
      <c r="E1573" t="s">
        <v>54</v>
      </c>
      <c r="F1573" t="s">
        <v>93</v>
      </c>
      <c r="G1573" t="s">
        <v>94</v>
      </c>
      <c r="H1573">
        <v>1000.01</v>
      </c>
      <c r="J1573">
        <f>Cálculo!$G$73</f>
        <v>7.2949999999999999</v>
      </c>
      <c r="K1573">
        <f>Cálculo!$H$73</f>
        <v>18.600000000000001</v>
      </c>
    </row>
    <row r="1574" spans="1:11">
      <c r="A1574" t="s">
        <v>56</v>
      </c>
      <c r="B1574" t="s">
        <v>198</v>
      </c>
      <c r="C1574" s="7" t="s">
        <v>204</v>
      </c>
      <c r="D1574" t="s">
        <v>199</v>
      </c>
      <c r="E1574" t="s">
        <v>54</v>
      </c>
      <c r="F1574" t="s">
        <v>95</v>
      </c>
      <c r="G1574" t="s">
        <v>94</v>
      </c>
      <c r="H1574">
        <v>0</v>
      </c>
      <c r="I1574">
        <v>0</v>
      </c>
      <c r="J1574">
        <f>Cálculo!$G$76</f>
        <v>0</v>
      </c>
      <c r="K1574">
        <f>Cálculo!$H$76</f>
        <v>0</v>
      </c>
    </row>
    <row r="1575" spans="1:11">
      <c r="A1575" t="s">
        <v>56</v>
      </c>
      <c r="B1575" t="s">
        <v>198</v>
      </c>
      <c r="C1575" s="7" t="s">
        <v>204</v>
      </c>
      <c r="D1575" t="s">
        <v>199</v>
      </c>
      <c r="E1575" t="s">
        <v>54</v>
      </c>
      <c r="F1575" t="s">
        <v>95</v>
      </c>
      <c r="G1575" t="s">
        <v>94</v>
      </c>
      <c r="H1575">
        <v>0.01</v>
      </c>
      <c r="I1575">
        <v>50</v>
      </c>
      <c r="J1575">
        <f>Cálculo!$G$77</f>
        <v>9.2490000000000006</v>
      </c>
      <c r="K1575">
        <f>Cálculo!$H$77</f>
        <v>60.76</v>
      </c>
    </row>
    <row r="1576" spans="1:11">
      <c r="A1576" t="s">
        <v>56</v>
      </c>
      <c r="B1576" t="s">
        <v>198</v>
      </c>
      <c r="C1576" s="7" t="s">
        <v>204</v>
      </c>
      <c r="D1576" t="s">
        <v>199</v>
      </c>
      <c r="E1576" t="s">
        <v>54</v>
      </c>
      <c r="F1576" t="s">
        <v>95</v>
      </c>
      <c r="G1576" t="s">
        <v>94</v>
      </c>
      <c r="H1576">
        <v>50.01</v>
      </c>
      <c r="I1576">
        <v>150</v>
      </c>
      <c r="J1576">
        <f>Cálculo!$G$78</f>
        <v>8.49</v>
      </c>
      <c r="K1576">
        <f>Cálculo!$H$78</f>
        <v>98.73</v>
      </c>
    </row>
    <row r="1577" spans="1:11">
      <c r="A1577" t="s">
        <v>56</v>
      </c>
      <c r="B1577" t="s">
        <v>198</v>
      </c>
      <c r="C1577" s="7" t="s">
        <v>204</v>
      </c>
      <c r="D1577" t="s">
        <v>199</v>
      </c>
      <c r="E1577" t="s">
        <v>54</v>
      </c>
      <c r="F1577" t="s">
        <v>95</v>
      </c>
      <c r="G1577" t="s">
        <v>94</v>
      </c>
      <c r="H1577">
        <v>150.01</v>
      </c>
      <c r="I1577">
        <v>500</v>
      </c>
      <c r="J1577">
        <f>Cálculo!$G$79</f>
        <v>7.9859999999999998</v>
      </c>
      <c r="K1577">
        <f>Cálculo!$H$79</f>
        <v>174.66</v>
      </c>
    </row>
    <row r="1578" spans="1:11">
      <c r="A1578" t="s">
        <v>56</v>
      </c>
      <c r="B1578" t="s">
        <v>198</v>
      </c>
      <c r="C1578" s="7" t="s">
        <v>204</v>
      </c>
      <c r="D1578" t="s">
        <v>199</v>
      </c>
      <c r="E1578" t="s">
        <v>54</v>
      </c>
      <c r="F1578" t="s">
        <v>95</v>
      </c>
      <c r="G1578" t="s">
        <v>94</v>
      </c>
      <c r="H1578">
        <v>500.01</v>
      </c>
      <c r="I1578">
        <v>2000</v>
      </c>
      <c r="J1578">
        <f>Cálculo!$G$80</f>
        <v>7.5380000000000003</v>
      </c>
      <c r="K1578">
        <f>Cálculo!$H$80</f>
        <v>398.71</v>
      </c>
    </row>
    <row r="1579" spans="1:11">
      <c r="A1579" t="s">
        <v>56</v>
      </c>
      <c r="B1579" t="s">
        <v>198</v>
      </c>
      <c r="C1579" s="7" t="s">
        <v>204</v>
      </c>
      <c r="D1579" t="s">
        <v>199</v>
      </c>
      <c r="E1579" t="s">
        <v>54</v>
      </c>
      <c r="F1579" t="s">
        <v>95</v>
      </c>
      <c r="G1579" t="s">
        <v>94</v>
      </c>
      <c r="H1579">
        <v>2000.01</v>
      </c>
      <c r="I1579">
        <v>3500</v>
      </c>
      <c r="J1579">
        <f>Cálculo!$G$81</f>
        <v>6.819</v>
      </c>
      <c r="K1579">
        <f>Cálculo!$H$81</f>
        <v>1837.86</v>
      </c>
    </row>
    <row r="1580" spans="1:11">
      <c r="A1580" t="s">
        <v>56</v>
      </c>
      <c r="B1580" t="s">
        <v>198</v>
      </c>
      <c r="C1580" s="7" t="s">
        <v>204</v>
      </c>
      <c r="D1580" t="s">
        <v>199</v>
      </c>
      <c r="E1580" t="s">
        <v>54</v>
      </c>
      <c r="F1580" t="s">
        <v>95</v>
      </c>
      <c r="G1580" t="s">
        <v>94</v>
      </c>
      <c r="H1580">
        <v>3500.01</v>
      </c>
      <c r="I1580">
        <v>50000</v>
      </c>
      <c r="J1580">
        <f>Cálculo!$G$82</f>
        <v>5.3760000000000003</v>
      </c>
      <c r="K1580">
        <f>Cálculo!$H$82</f>
        <v>6892.16</v>
      </c>
    </row>
    <row r="1581" spans="1:11">
      <c r="A1581" t="s">
        <v>56</v>
      </c>
      <c r="B1581" t="s">
        <v>198</v>
      </c>
      <c r="C1581" s="7" t="s">
        <v>204</v>
      </c>
      <c r="D1581" t="s">
        <v>199</v>
      </c>
      <c r="E1581" t="s">
        <v>54</v>
      </c>
      <c r="F1581" t="s">
        <v>95</v>
      </c>
      <c r="G1581" t="s">
        <v>94</v>
      </c>
      <c r="H1581">
        <v>50000.01</v>
      </c>
      <c r="J1581">
        <f>Cálculo!$G$83</f>
        <v>5.1479999999999997</v>
      </c>
      <c r="K1581">
        <f>Cálculo!$H$83</f>
        <v>18284.09</v>
      </c>
    </row>
    <row r="1582" spans="1:11">
      <c r="A1582" t="s">
        <v>56</v>
      </c>
      <c r="B1582" t="s">
        <v>198</v>
      </c>
      <c r="C1582" s="7" t="s">
        <v>204</v>
      </c>
      <c r="D1582" t="s">
        <v>199</v>
      </c>
      <c r="E1582" t="s">
        <v>54</v>
      </c>
      <c r="F1582" t="s">
        <v>96</v>
      </c>
      <c r="G1582" t="s">
        <v>94</v>
      </c>
      <c r="H1582">
        <v>0</v>
      </c>
      <c r="I1582">
        <v>50000</v>
      </c>
      <c r="J1582">
        <f>Cálculo!$G$86</f>
        <v>4.726</v>
      </c>
      <c r="K1582">
        <f>Cálculo!$H$86</f>
        <v>387.36</v>
      </c>
    </row>
    <row r="1583" spans="1:11">
      <c r="A1583" t="s">
        <v>56</v>
      </c>
      <c r="B1583" t="s">
        <v>198</v>
      </c>
      <c r="C1583" s="7" t="s">
        <v>204</v>
      </c>
      <c r="D1583" t="s">
        <v>199</v>
      </c>
      <c r="E1583" t="s">
        <v>54</v>
      </c>
      <c r="F1583" t="s">
        <v>96</v>
      </c>
      <c r="G1583" t="s">
        <v>94</v>
      </c>
      <c r="H1583">
        <v>50000.01</v>
      </c>
      <c r="I1583">
        <v>300000</v>
      </c>
      <c r="J1583">
        <f>Cálculo!$G$87</f>
        <v>3.5019999999999998</v>
      </c>
      <c r="K1583">
        <f>Cálculo!$H$87</f>
        <v>61597.41</v>
      </c>
    </row>
    <row r="1584" spans="1:11">
      <c r="A1584" t="s">
        <v>56</v>
      </c>
      <c r="B1584" t="s">
        <v>198</v>
      </c>
      <c r="C1584" s="7" t="s">
        <v>204</v>
      </c>
      <c r="D1584" t="s">
        <v>199</v>
      </c>
      <c r="E1584" t="s">
        <v>54</v>
      </c>
      <c r="F1584" t="s">
        <v>96</v>
      </c>
      <c r="G1584" t="s">
        <v>94</v>
      </c>
      <c r="H1584">
        <v>300000.01</v>
      </c>
      <c r="I1584">
        <v>500000</v>
      </c>
      <c r="J1584">
        <f>Cálculo!$G$88</f>
        <v>3.36</v>
      </c>
      <c r="K1584">
        <f>Cálculo!$H$88</f>
        <v>110975.06</v>
      </c>
    </row>
    <row r="1585" spans="1:11">
      <c r="A1585" t="s">
        <v>56</v>
      </c>
      <c r="B1585" t="s">
        <v>198</v>
      </c>
      <c r="C1585" s="7" t="s">
        <v>204</v>
      </c>
      <c r="D1585" t="s">
        <v>199</v>
      </c>
      <c r="E1585" t="s">
        <v>54</v>
      </c>
      <c r="F1585" t="s">
        <v>96</v>
      </c>
      <c r="G1585" t="s">
        <v>94</v>
      </c>
      <c r="H1585">
        <v>500000.01</v>
      </c>
      <c r="I1585">
        <v>1000000</v>
      </c>
      <c r="J1585">
        <f>Cálculo!$G$89</f>
        <v>3.3340000000000001</v>
      </c>
      <c r="K1585">
        <f>Cálculo!$H$89</f>
        <v>124035.06</v>
      </c>
    </row>
    <row r="1586" spans="1:11">
      <c r="A1586" t="s">
        <v>56</v>
      </c>
      <c r="B1586" t="s">
        <v>198</v>
      </c>
      <c r="C1586" s="7" t="s">
        <v>204</v>
      </c>
      <c r="D1586" t="s">
        <v>199</v>
      </c>
      <c r="E1586" t="s">
        <v>54</v>
      </c>
      <c r="F1586" t="s">
        <v>96</v>
      </c>
      <c r="G1586" t="s">
        <v>94</v>
      </c>
      <c r="H1586">
        <v>1000000.01</v>
      </c>
      <c r="I1586">
        <v>2000000</v>
      </c>
      <c r="J1586">
        <f>Cálculo!$G$90</f>
        <v>3.2810000000000001</v>
      </c>
      <c r="K1586">
        <f>Cálculo!$H$90</f>
        <v>177422.21</v>
      </c>
    </row>
    <row r="1587" spans="1:11">
      <c r="A1587" t="s">
        <v>56</v>
      </c>
      <c r="B1587" t="s">
        <v>198</v>
      </c>
      <c r="C1587" s="7" t="s">
        <v>204</v>
      </c>
      <c r="D1587" t="s">
        <v>199</v>
      </c>
      <c r="E1587" t="s">
        <v>54</v>
      </c>
      <c r="F1587" t="s">
        <v>96</v>
      </c>
      <c r="G1587" t="s">
        <v>94</v>
      </c>
      <c r="H1587">
        <v>2000000.01</v>
      </c>
      <c r="J1587">
        <f>Cálculo!$G$91</f>
        <v>3.2330000000000001</v>
      </c>
      <c r="K1587">
        <f>Cálculo!$H$91</f>
        <v>316707.87</v>
      </c>
    </row>
    <row r="1588" spans="1:11">
      <c r="A1588" t="s">
        <v>56</v>
      </c>
      <c r="B1588" t="s">
        <v>198</v>
      </c>
      <c r="C1588" s="7" t="s">
        <v>204</v>
      </c>
      <c r="D1588" t="s">
        <v>199</v>
      </c>
      <c r="E1588" t="s">
        <v>54</v>
      </c>
      <c r="F1588" t="s">
        <v>97</v>
      </c>
      <c r="G1588" t="s">
        <v>98</v>
      </c>
      <c r="J1588">
        <f>Cálculo!$G$94</f>
        <v>3.2148460000000001</v>
      </c>
    </row>
    <row r="1589" spans="1:11">
      <c r="A1589" t="s">
        <v>56</v>
      </c>
      <c r="B1589" t="s">
        <v>198</v>
      </c>
      <c r="C1589" s="7" t="s">
        <v>205</v>
      </c>
      <c r="D1589" t="s">
        <v>199</v>
      </c>
      <c r="E1589" t="s">
        <v>54</v>
      </c>
      <c r="F1589" t="s">
        <v>93</v>
      </c>
      <c r="G1589" t="s">
        <v>94</v>
      </c>
      <c r="H1589">
        <v>0</v>
      </c>
      <c r="I1589">
        <v>1</v>
      </c>
      <c r="J1589">
        <f>Cálculo!$G$66</f>
        <v>3.2869999999999999</v>
      </c>
      <c r="K1589">
        <f>Cálculo!$H$66</f>
        <v>11.39</v>
      </c>
    </row>
    <row r="1590" spans="1:11">
      <c r="A1590" t="s">
        <v>56</v>
      </c>
      <c r="B1590" t="s">
        <v>198</v>
      </c>
      <c r="C1590" s="7" t="s">
        <v>205</v>
      </c>
      <c r="D1590" t="s">
        <v>199</v>
      </c>
      <c r="E1590" t="s">
        <v>54</v>
      </c>
      <c r="F1590" t="s">
        <v>93</v>
      </c>
      <c r="G1590" t="s">
        <v>94</v>
      </c>
      <c r="H1590">
        <v>1.01</v>
      </c>
      <c r="I1590">
        <v>3</v>
      </c>
      <c r="J1590">
        <f>Cálculo!$G$67</f>
        <v>10.834</v>
      </c>
      <c r="K1590">
        <f>Cálculo!$H$67</f>
        <v>14.87</v>
      </c>
    </row>
    <row r="1591" spans="1:11">
      <c r="A1591" t="s">
        <v>56</v>
      </c>
      <c r="B1591" t="s">
        <v>198</v>
      </c>
      <c r="C1591" s="7" t="s">
        <v>205</v>
      </c>
      <c r="D1591" t="s">
        <v>199</v>
      </c>
      <c r="E1591" t="s">
        <v>54</v>
      </c>
      <c r="F1591" t="s">
        <v>93</v>
      </c>
      <c r="G1591" t="s">
        <v>94</v>
      </c>
      <c r="H1591">
        <v>3.01</v>
      </c>
      <c r="I1591">
        <v>7</v>
      </c>
      <c r="J1591">
        <f>Cálculo!$G$68</f>
        <v>5.6470000000000002</v>
      </c>
      <c r="K1591">
        <f>Cálculo!$H$68</f>
        <v>14.87</v>
      </c>
    </row>
    <row r="1592" spans="1:11">
      <c r="A1592" t="s">
        <v>56</v>
      </c>
      <c r="B1592" t="s">
        <v>198</v>
      </c>
      <c r="C1592" s="7" t="s">
        <v>205</v>
      </c>
      <c r="D1592" t="s">
        <v>199</v>
      </c>
      <c r="E1592" t="s">
        <v>54</v>
      </c>
      <c r="F1592" t="s">
        <v>93</v>
      </c>
      <c r="G1592" t="s">
        <v>94</v>
      </c>
      <c r="H1592">
        <v>7.01</v>
      </c>
      <c r="I1592">
        <v>14</v>
      </c>
      <c r="J1592">
        <f>Cálculo!$G$69</f>
        <v>9.3699999999999992</v>
      </c>
      <c r="K1592">
        <f>Cálculo!$H$69</f>
        <v>16.739999999999998</v>
      </c>
    </row>
    <row r="1593" spans="1:11">
      <c r="A1593" t="s">
        <v>56</v>
      </c>
      <c r="B1593" t="s">
        <v>198</v>
      </c>
      <c r="C1593" s="7" t="s">
        <v>205</v>
      </c>
      <c r="D1593" t="s">
        <v>199</v>
      </c>
      <c r="E1593" t="s">
        <v>54</v>
      </c>
      <c r="F1593" t="s">
        <v>93</v>
      </c>
      <c r="G1593" t="s">
        <v>94</v>
      </c>
      <c r="H1593">
        <v>14.01</v>
      </c>
      <c r="I1593">
        <v>34</v>
      </c>
      <c r="J1593">
        <f>Cálculo!$G$70</f>
        <v>11.132</v>
      </c>
      <c r="K1593">
        <f>Cálculo!$H$70</f>
        <v>18.600000000000001</v>
      </c>
    </row>
    <row r="1594" spans="1:11">
      <c r="A1594" t="s">
        <v>56</v>
      </c>
      <c r="B1594" t="s">
        <v>198</v>
      </c>
      <c r="C1594" s="7" t="s">
        <v>205</v>
      </c>
      <c r="D1594" t="s">
        <v>199</v>
      </c>
      <c r="E1594" t="s">
        <v>54</v>
      </c>
      <c r="F1594" t="s">
        <v>93</v>
      </c>
      <c r="G1594" t="s">
        <v>94</v>
      </c>
      <c r="H1594">
        <v>34.01</v>
      </c>
      <c r="I1594">
        <v>600</v>
      </c>
      <c r="J1594">
        <f>Cálculo!$G$71</f>
        <v>11.92</v>
      </c>
      <c r="K1594">
        <f>Cálculo!$H$71</f>
        <v>18.600000000000001</v>
      </c>
    </row>
    <row r="1595" spans="1:11">
      <c r="A1595" t="s">
        <v>56</v>
      </c>
      <c r="B1595" t="s">
        <v>198</v>
      </c>
      <c r="C1595" s="7" t="s">
        <v>205</v>
      </c>
      <c r="D1595" t="s">
        <v>199</v>
      </c>
      <c r="E1595" t="s">
        <v>54</v>
      </c>
      <c r="F1595" t="s">
        <v>93</v>
      </c>
      <c r="G1595" t="s">
        <v>94</v>
      </c>
      <c r="H1595">
        <v>600.01</v>
      </c>
      <c r="I1595">
        <v>1000</v>
      </c>
      <c r="J1595">
        <f>Cálculo!$G$72</f>
        <v>10.324</v>
      </c>
      <c r="K1595">
        <f>Cálculo!$H$72</f>
        <v>18.600000000000001</v>
      </c>
    </row>
    <row r="1596" spans="1:11">
      <c r="A1596" t="s">
        <v>56</v>
      </c>
      <c r="B1596" t="s">
        <v>198</v>
      </c>
      <c r="C1596" s="7" t="s">
        <v>205</v>
      </c>
      <c r="D1596" t="s">
        <v>199</v>
      </c>
      <c r="E1596" t="s">
        <v>54</v>
      </c>
      <c r="F1596" t="s">
        <v>93</v>
      </c>
      <c r="G1596" t="s">
        <v>94</v>
      </c>
      <c r="H1596">
        <v>1000.01</v>
      </c>
      <c r="J1596">
        <f>Cálculo!$G$73</f>
        <v>7.2949999999999999</v>
      </c>
      <c r="K1596">
        <f>Cálculo!$H$73</f>
        <v>18.600000000000001</v>
      </c>
    </row>
    <row r="1597" spans="1:11">
      <c r="A1597" t="s">
        <v>56</v>
      </c>
      <c r="B1597" t="s">
        <v>198</v>
      </c>
      <c r="C1597" s="7" t="s">
        <v>205</v>
      </c>
      <c r="D1597" t="s">
        <v>199</v>
      </c>
      <c r="E1597" t="s">
        <v>54</v>
      </c>
      <c r="F1597" t="s">
        <v>95</v>
      </c>
      <c r="G1597" t="s">
        <v>94</v>
      </c>
      <c r="H1597">
        <v>0</v>
      </c>
      <c r="I1597">
        <v>0</v>
      </c>
      <c r="J1597">
        <f>Cálculo!$G$76</f>
        <v>0</v>
      </c>
      <c r="K1597">
        <f>Cálculo!$H$76</f>
        <v>0</v>
      </c>
    </row>
    <row r="1598" spans="1:11">
      <c r="A1598" t="s">
        <v>56</v>
      </c>
      <c r="B1598" t="s">
        <v>198</v>
      </c>
      <c r="C1598" s="7" t="s">
        <v>205</v>
      </c>
      <c r="D1598" t="s">
        <v>199</v>
      </c>
      <c r="E1598" t="s">
        <v>54</v>
      </c>
      <c r="F1598" t="s">
        <v>95</v>
      </c>
      <c r="G1598" t="s">
        <v>94</v>
      </c>
      <c r="H1598">
        <v>0.01</v>
      </c>
      <c r="I1598">
        <v>50</v>
      </c>
      <c r="J1598">
        <f>Cálculo!$G$77</f>
        <v>9.2490000000000006</v>
      </c>
      <c r="K1598">
        <f>Cálculo!$H$77</f>
        <v>60.76</v>
      </c>
    </row>
    <row r="1599" spans="1:11">
      <c r="A1599" t="s">
        <v>56</v>
      </c>
      <c r="B1599" t="s">
        <v>198</v>
      </c>
      <c r="C1599" s="7" t="s">
        <v>205</v>
      </c>
      <c r="D1599" t="s">
        <v>199</v>
      </c>
      <c r="E1599" t="s">
        <v>54</v>
      </c>
      <c r="F1599" t="s">
        <v>95</v>
      </c>
      <c r="G1599" t="s">
        <v>94</v>
      </c>
      <c r="H1599">
        <v>50.01</v>
      </c>
      <c r="I1599">
        <v>150</v>
      </c>
      <c r="J1599">
        <f>Cálculo!$G$78</f>
        <v>8.49</v>
      </c>
      <c r="K1599">
        <f>Cálculo!$H$78</f>
        <v>98.73</v>
      </c>
    </row>
    <row r="1600" spans="1:11">
      <c r="A1600" t="s">
        <v>56</v>
      </c>
      <c r="B1600" t="s">
        <v>198</v>
      </c>
      <c r="C1600" s="7" t="s">
        <v>205</v>
      </c>
      <c r="D1600" t="s">
        <v>199</v>
      </c>
      <c r="E1600" t="s">
        <v>54</v>
      </c>
      <c r="F1600" t="s">
        <v>95</v>
      </c>
      <c r="G1600" t="s">
        <v>94</v>
      </c>
      <c r="H1600">
        <v>150.01</v>
      </c>
      <c r="I1600">
        <v>500</v>
      </c>
      <c r="J1600">
        <f>Cálculo!$G$79</f>
        <v>7.9859999999999998</v>
      </c>
      <c r="K1600">
        <f>Cálculo!$H$79</f>
        <v>174.66</v>
      </c>
    </row>
    <row r="1601" spans="1:11">
      <c r="A1601" t="s">
        <v>56</v>
      </c>
      <c r="B1601" t="s">
        <v>198</v>
      </c>
      <c r="C1601" s="7" t="s">
        <v>205</v>
      </c>
      <c r="D1601" t="s">
        <v>199</v>
      </c>
      <c r="E1601" t="s">
        <v>54</v>
      </c>
      <c r="F1601" t="s">
        <v>95</v>
      </c>
      <c r="G1601" t="s">
        <v>94</v>
      </c>
      <c r="H1601">
        <v>500.01</v>
      </c>
      <c r="I1601">
        <v>2000</v>
      </c>
      <c r="J1601">
        <f>Cálculo!$G$80</f>
        <v>7.5380000000000003</v>
      </c>
      <c r="K1601">
        <f>Cálculo!$H$80</f>
        <v>398.71</v>
      </c>
    </row>
    <row r="1602" spans="1:11">
      <c r="A1602" t="s">
        <v>56</v>
      </c>
      <c r="B1602" t="s">
        <v>198</v>
      </c>
      <c r="C1602" s="7" t="s">
        <v>205</v>
      </c>
      <c r="D1602" t="s">
        <v>199</v>
      </c>
      <c r="E1602" t="s">
        <v>54</v>
      </c>
      <c r="F1602" t="s">
        <v>95</v>
      </c>
      <c r="G1602" t="s">
        <v>94</v>
      </c>
      <c r="H1602">
        <v>2000.01</v>
      </c>
      <c r="I1602">
        <v>3500</v>
      </c>
      <c r="J1602">
        <f>Cálculo!$G$81</f>
        <v>6.819</v>
      </c>
      <c r="K1602">
        <f>Cálculo!$H$81</f>
        <v>1837.86</v>
      </c>
    </row>
    <row r="1603" spans="1:11">
      <c r="A1603" t="s">
        <v>56</v>
      </c>
      <c r="B1603" t="s">
        <v>198</v>
      </c>
      <c r="C1603" s="7" t="s">
        <v>205</v>
      </c>
      <c r="D1603" t="s">
        <v>199</v>
      </c>
      <c r="E1603" t="s">
        <v>54</v>
      </c>
      <c r="F1603" t="s">
        <v>95</v>
      </c>
      <c r="G1603" t="s">
        <v>94</v>
      </c>
      <c r="H1603">
        <v>3500.01</v>
      </c>
      <c r="I1603">
        <v>50000</v>
      </c>
      <c r="J1603">
        <f>Cálculo!$G$82</f>
        <v>5.3760000000000003</v>
      </c>
      <c r="K1603">
        <f>Cálculo!$H$82</f>
        <v>6892.16</v>
      </c>
    </row>
    <row r="1604" spans="1:11">
      <c r="A1604" t="s">
        <v>56</v>
      </c>
      <c r="B1604" t="s">
        <v>198</v>
      </c>
      <c r="C1604" s="7" t="s">
        <v>205</v>
      </c>
      <c r="D1604" t="s">
        <v>199</v>
      </c>
      <c r="E1604" t="s">
        <v>54</v>
      </c>
      <c r="F1604" t="s">
        <v>95</v>
      </c>
      <c r="G1604" t="s">
        <v>94</v>
      </c>
      <c r="H1604">
        <v>50000.01</v>
      </c>
      <c r="J1604">
        <f>Cálculo!$G$83</f>
        <v>5.1479999999999997</v>
      </c>
      <c r="K1604">
        <f>Cálculo!$H$83</f>
        <v>18284.09</v>
      </c>
    </row>
    <row r="1605" spans="1:11">
      <c r="A1605" t="s">
        <v>56</v>
      </c>
      <c r="B1605" t="s">
        <v>198</v>
      </c>
      <c r="C1605" s="7" t="s">
        <v>205</v>
      </c>
      <c r="D1605" t="s">
        <v>199</v>
      </c>
      <c r="E1605" t="s">
        <v>54</v>
      </c>
      <c r="F1605" t="s">
        <v>96</v>
      </c>
      <c r="G1605" t="s">
        <v>94</v>
      </c>
      <c r="H1605">
        <v>0</v>
      </c>
      <c r="I1605">
        <v>50000</v>
      </c>
      <c r="J1605">
        <f>Cálculo!$G$86</f>
        <v>4.726</v>
      </c>
      <c r="K1605">
        <f>Cálculo!$H$86</f>
        <v>387.36</v>
      </c>
    </row>
    <row r="1606" spans="1:11">
      <c r="A1606" t="s">
        <v>56</v>
      </c>
      <c r="B1606" t="s">
        <v>198</v>
      </c>
      <c r="C1606" s="7" t="s">
        <v>205</v>
      </c>
      <c r="D1606" t="s">
        <v>199</v>
      </c>
      <c r="E1606" t="s">
        <v>54</v>
      </c>
      <c r="F1606" t="s">
        <v>96</v>
      </c>
      <c r="G1606" t="s">
        <v>94</v>
      </c>
      <c r="H1606">
        <v>50000.01</v>
      </c>
      <c r="I1606">
        <v>300000</v>
      </c>
      <c r="J1606">
        <f>Cálculo!$G$87</f>
        <v>3.5019999999999998</v>
      </c>
      <c r="K1606">
        <f>Cálculo!$H$87</f>
        <v>61597.41</v>
      </c>
    </row>
    <row r="1607" spans="1:11">
      <c r="A1607" t="s">
        <v>56</v>
      </c>
      <c r="B1607" t="s">
        <v>198</v>
      </c>
      <c r="C1607" s="7" t="s">
        <v>205</v>
      </c>
      <c r="D1607" t="s">
        <v>199</v>
      </c>
      <c r="E1607" t="s">
        <v>54</v>
      </c>
      <c r="F1607" t="s">
        <v>96</v>
      </c>
      <c r="G1607" t="s">
        <v>94</v>
      </c>
      <c r="H1607">
        <v>300000.01</v>
      </c>
      <c r="I1607">
        <v>500000</v>
      </c>
      <c r="J1607">
        <f>Cálculo!$G$88</f>
        <v>3.36</v>
      </c>
      <c r="K1607">
        <f>Cálculo!$H$88</f>
        <v>110975.06</v>
      </c>
    </row>
    <row r="1608" spans="1:11">
      <c r="A1608" t="s">
        <v>56</v>
      </c>
      <c r="B1608" t="s">
        <v>198</v>
      </c>
      <c r="C1608" s="7" t="s">
        <v>205</v>
      </c>
      <c r="D1608" t="s">
        <v>199</v>
      </c>
      <c r="E1608" t="s">
        <v>54</v>
      </c>
      <c r="F1608" t="s">
        <v>96</v>
      </c>
      <c r="G1608" t="s">
        <v>94</v>
      </c>
      <c r="H1608">
        <v>500000.01</v>
      </c>
      <c r="I1608">
        <v>1000000</v>
      </c>
      <c r="J1608">
        <f>Cálculo!$G$89</f>
        <v>3.3340000000000001</v>
      </c>
      <c r="K1608">
        <f>Cálculo!$H$89</f>
        <v>124035.06</v>
      </c>
    </row>
    <row r="1609" spans="1:11">
      <c r="A1609" t="s">
        <v>56</v>
      </c>
      <c r="B1609" t="s">
        <v>198</v>
      </c>
      <c r="C1609" s="7" t="s">
        <v>205</v>
      </c>
      <c r="D1609" t="s">
        <v>199</v>
      </c>
      <c r="E1609" t="s">
        <v>54</v>
      </c>
      <c r="F1609" t="s">
        <v>96</v>
      </c>
      <c r="G1609" t="s">
        <v>94</v>
      </c>
      <c r="H1609">
        <v>1000000.01</v>
      </c>
      <c r="I1609">
        <v>2000000</v>
      </c>
      <c r="J1609">
        <f>Cálculo!$G$90</f>
        <v>3.2810000000000001</v>
      </c>
      <c r="K1609">
        <f>Cálculo!$H$90</f>
        <v>177422.21</v>
      </c>
    </row>
    <row r="1610" spans="1:11">
      <c r="A1610" t="s">
        <v>56</v>
      </c>
      <c r="B1610" t="s">
        <v>198</v>
      </c>
      <c r="C1610" s="7" t="s">
        <v>205</v>
      </c>
      <c r="D1610" t="s">
        <v>199</v>
      </c>
      <c r="E1610" t="s">
        <v>54</v>
      </c>
      <c r="F1610" t="s">
        <v>96</v>
      </c>
      <c r="G1610" t="s">
        <v>94</v>
      </c>
      <c r="H1610">
        <v>2000000.01</v>
      </c>
      <c r="J1610">
        <f>Cálculo!$G$91</f>
        <v>3.2330000000000001</v>
      </c>
      <c r="K1610">
        <f>Cálculo!$H$91</f>
        <v>316707.87</v>
      </c>
    </row>
    <row r="1611" spans="1:11">
      <c r="A1611" t="s">
        <v>56</v>
      </c>
      <c r="B1611" t="s">
        <v>198</v>
      </c>
      <c r="C1611" s="7" t="s">
        <v>205</v>
      </c>
      <c r="D1611" t="s">
        <v>199</v>
      </c>
      <c r="E1611" t="s">
        <v>54</v>
      </c>
      <c r="F1611" t="s">
        <v>97</v>
      </c>
      <c r="G1611" t="s">
        <v>98</v>
      </c>
      <c r="J1611">
        <f>Cálculo!$G$94</f>
        <v>3.2148460000000001</v>
      </c>
    </row>
    <row r="1612" spans="1:11">
      <c r="A1612" t="s">
        <v>56</v>
      </c>
      <c r="B1612" t="s">
        <v>198</v>
      </c>
      <c r="C1612" s="7" t="s">
        <v>206</v>
      </c>
      <c r="D1612" t="s">
        <v>199</v>
      </c>
      <c r="E1612" t="s">
        <v>54</v>
      </c>
      <c r="F1612" t="s">
        <v>93</v>
      </c>
      <c r="G1612" t="s">
        <v>94</v>
      </c>
      <c r="H1612">
        <v>0</v>
      </c>
      <c r="I1612">
        <v>1</v>
      </c>
      <c r="J1612">
        <f>Cálculo!$G$66</f>
        <v>3.2869999999999999</v>
      </c>
      <c r="K1612">
        <f>Cálculo!$H$66</f>
        <v>11.39</v>
      </c>
    </row>
    <row r="1613" spans="1:11">
      <c r="A1613" t="s">
        <v>56</v>
      </c>
      <c r="B1613" t="s">
        <v>198</v>
      </c>
      <c r="C1613" s="7" t="s">
        <v>206</v>
      </c>
      <c r="D1613" t="s">
        <v>199</v>
      </c>
      <c r="E1613" t="s">
        <v>54</v>
      </c>
      <c r="F1613" t="s">
        <v>93</v>
      </c>
      <c r="G1613" t="s">
        <v>94</v>
      </c>
      <c r="H1613">
        <v>1.01</v>
      </c>
      <c r="I1613">
        <v>3</v>
      </c>
      <c r="J1613">
        <f>Cálculo!$G$67</f>
        <v>10.834</v>
      </c>
      <c r="K1613">
        <f>Cálculo!$H$67</f>
        <v>14.87</v>
      </c>
    </row>
    <row r="1614" spans="1:11">
      <c r="A1614" t="s">
        <v>56</v>
      </c>
      <c r="B1614" t="s">
        <v>198</v>
      </c>
      <c r="C1614" s="7" t="s">
        <v>206</v>
      </c>
      <c r="D1614" t="s">
        <v>199</v>
      </c>
      <c r="E1614" t="s">
        <v>54</v>
      </c>
      <c r="F1614" t="s">
        <v>93</v>
      </c>
      <c r="G1614" t="s">
        <v>94</v>
      </c>
      <c r="H1614">
        <v>3.01</v>
      </c>
      <c r="I1614">
        <v>7</v>
      </c>
      <c r="J1614">
        <f>Cálculo!$G$68</f>
        <v>5.6470000000000002</v>
      </c>
      <c r="K1614">
        <f>Cálculo!$H$68</f>
        <v>14.87</v>
      </c>
    </row>
    <row r="1615" spans="1:11">
      <c r="A1615" t="s">
        <v>56</v>
      </c>
      <c r="B1615" t="s">
        <v>198</v>
      </c>
      <c r="C1615" s="7" t="s">
        <v>206</v>
      </c>
      <c r="D1615" t="s">
        <v>199</v>
      </c>
      <c r="E1615" t="s">
        <v>54</v>
      </c>
      <c r="F1615" t="s">
        <v>93</v>
      </c>
      <c r="G1615" t="s">
        <v>94</v>
      </c>
      <c r="H1615">
        <v>7.01</v>
      </c>
      <c r="I1615">
        <v>14</v>
      </c>
      <c r="J1615">
        <f>Cálculo!$G$69</f>
        <v>9.3699999999999992</v>
      </c>
      <c r="K1615">
        <f>Cálculo!$H$69</f>
        <v>16.739999999999998</v>
      </c>
    </row>
    <row r="1616" spans="1:11">
      <c r="A1616" t="s">
        <v>56</v>
      </c>
      <c r="B1616" t="s">
        <v>198</v>
      </c>
      <c r="C1616" s="7" t="s">
        <v>206</v>
      </c>
      <c r="D1616" t="s">
        <v>199</v>
      </c>
      <c r="E1616" t="s">
        <v>54</v>
      </c>
      <c r="F1616" t="s">
        <v>93</v>
      </c>
      <c r="G1616" t="s">
        <v>94</v>
      </c>
      <c r="H1616">
        <v>14.01</v>
      </c>
      <c r="I1616">
        <v>34</v>
      </c>
      <c r="J1616">
        <f>Cálculo!$G$70</f>
        <v>11.132</v>
      </c>
      <c r="K1616">
        <f>Cálculo!$H$70</f>
        <v>18.600000000000001</v>
      </c>
    </row>
    <row r="1617" spans="1:11">
      <c r="A1617" t="s">
        <v>56</v>
      </c>
      <c r="B1617" t="s">
        <v>198</v>
      </c>
      <c r="C1617" s="7" t="s">
        <v>206</v>
      </c>
      <c r="D1617" t="s">
        <v>199</v>
      </c>
      <c r="E1617" t="s">
        <v>54</v>
      </c>
      <c r="F1617" t="s">
        <v>93</v>
      </c>
      <c r="G1617" t="s">
        <v>94</v>
      </c>
      <c r="H1617">
        <v>34.01</v>
      </c>
      <c r="I1617">
        <v>600</v>
      </c>
      <c r="J1617">
        <f>Cálculo!$G$71</f>
        <v>11.92</v>
      </c>
      <c r="K1617">
        <f>Cálculo!$H$71</f>
        <v>18.600000000000001</v>
      </c>
    </row>
    <row r="1618" spans="1:11">
      <c r="A1618" t="s">
        <v>56</v>
      </c>
      <c r="B1618" t="s">
        <v>198</v>
      </c>
      <c r="C1618" s="7" t="s">
        <v>206</v>
      </c>
      <c r="D1618" t="s">
        <v>199</v>
      </c>
      <c r="E1618" t="s">
        <v>54</v>
      </c>
      <c r="F1618" t="s">
        <v>93</v>
      </c>
      <c r="G1618" t="s">
        <v>94</v>
      </c>
      <c r="H1618">
        <v>600.01</v>
      </c>
      <c r="I1618">
        <v>1000</v>
      </c>
      <c r="J1618">
        <f>Cálculo!$G$72</f>
        <v>10.324</v>
      </c>
      <c r="K1618">
        <f>Cálculo!$H$72</f>
        <v>18.600000000000001</v>
      </c>
    </row>
    <row r="1619" spans="1:11">
      <c r="A1619" t="s">
        <v>56</v>
      </c>
      <c r="B1619" t="s">
        <v>198</v>
      </c>
      <c r="C1619" s="7" t="s">
        <v>206</v>
      </c>
      <c r="D1619" t="s">
        <v>199</v>
      </c>
      <c r="E1619" t="s">
        <v>54</v>
      </c>
      <c r="F1619" t="s">
        <v>93</v>
      </c>
      <c r="G1619" t="s">
        <v>94</v>
      </c>
      <c r="H1619">
        <v>1000.01</v>
      </c>
      <c r="J1619">
        <f>Cálculo!$G$73</f>
        <v>7.2949999999999999</v>
      </c>
      <c r="K1619">
        <f>Cálculo!$H$73</f>
        <v>18.600000000000001</v>
      </c>
    </row>
    <row r="1620" spans="1:11">
      <c r="A1620" t="s">
        <v>56</v>
      </c>
      <c r="B1620" t="s">
        <v>198</v>
      </c>
      <c r="C1620" s="7" t="s">
        <v>206</v>
      </c>
      <c r="D1620" t="s">
        <v>199</v>
      </c>
      <c r="E1620" t="s">
        <v>54</v>
      </c>
      <c r="F1620" t="s">
        <v>95</v>
      </c>
      <c r="G1620" t="s">
        <v>94</v>
      </c>
      <c r="H1620">
        <v>0</v>
      </c>
      <c r="I1620">
        <v>0</v>
      </c>
      <c r="J1620">
        <f>Cálculo!$G$76</f>
        <v>0</v>
      </c>
      <c r="K1620">
        <f>Cálculo!$H$76</f>
        <v>0</v>
      </c>
    </row>
    <row r="1621" spans="1:11">
      <c r="A1621" t="s">
        <v>56</v>
      </c>
      <c r="B1621" t="s">
        <v>198</v>
      </c>
      <c r="C1621" s="7" t="s">
        <v>206</v>
      </c>
      <c r="D1621" t="s">
        <v>199</v>
      </c>
      <c r="E1621" t="s">
        <v>54</v>
      </c>
      <c r="F1621" t="s">
        <v>95</v>
      </c>
      <c r="G1621" t="s">
        <v>94</v>
      </c>
      <c r="H1621">
        <v>0.01</v>
      </c>
      <c r="I1621">
        <v>50</v>
      </c>
      <c r="J1621">
        <f>Cálculo!$G$77</f>
        <v>9.2490000000000006</v>
      </c>
      <c r="K1621">
        <f>Cálculo!$H$77</f>
        <v>60.76</v>
      </c>
    </row>
    <row r="1622" spans="1:11">
      <c r="A1622" t="s">
        <v>56</v>
      </c>
      <c r="B1622" t="s">
        <v>198</v>
      </c>
      <c r="C1622" s="7" t="s">
        <v>206</v>
      </c>
      <c r="D1622" t="s">
        <v>199</v>
      </c>
      <c r="E1622" t="s">
        <v>54</v>
      </c>
      <c r="F1622" t="s">
        <v>95</v>
      </c>
      <c r="G1622" t="s">
        <v>94</v>
      </c>
      <c r="H1622">
        <v>50.01</v>
      </c>
      <c r="I1622">
        <v>150</v>
      </c>
      <c r="J1622">
        <f>Cálculo!$G$78</f>
        <v>8.49</v>
      </c>
      <c r="K1622">
        <f>Cálculo!$H$78</f>
        <v>98.73</v>
      </c>
    </row>
    <row r="1623" spans="1:11">
      <c r="A1623" t="s">
        <v>56</v>
      </c>
      <c r="B1623" t="s">
        <v>198</v>
      </c>
      <c r="C1623" s="7" t="s">
        <v>206</v>
      </c>
      <c r="D1623" t="s">
        <v>199</v>
      </c>
      <c r="E1623" t="s">
        <v>54</v>
      </c>
      <c r="F1623" t="s">
        <v>95</v>
      </c>
      <c r="G1623" t="s">
        <v>94</v>
      </c>
      <c r="H1623">
        <v>150.01</v>
      </c>
      <c r="I1623">
        <v>500</v>
      </c>
      <c r="J1623">
        <f>Cálculo!$G$79</f>
        <v>7.9859999999999998</v>
      </c>
      <c r="K1623">
        <f>Cálculo!$H$79</f>
        <v>174.66</v>
      </c>
    </row>
    <row r="1624" spans="1:11">
      <c r="A1624" t="s">
        <v>56</v>
      </c>
      <c r="B1624" t="s">
        <v>198</v>
      </c>
      <c r="C1624" s="7" t="s">
        <v>206</v>
      </c>
      <c r="D1624" t="s">
        <v>199</v>
      </c>
      <c r="E1624" t="s">
        <v>54</v>
      </c>
      <c r="F1624" t="s">
        <v>95</v>
      </c>
      <c r="G1624" t="s">
        <v>94</v>
      </c>
      <c r="H1624">
        <v>500.01</v>
      </c>
      <c r="I1624">
        <v>2000</v>
      </c>
      <c r="J1624">
        <f>Cálculo!$G$80</f>
        <v>7.5380000000000003</v>
      </c>
      <c r="K1624">
        <f>Cálculo!$H$80</f>
        <v>398.71</v>
      </c>
    </row>
    <row r="1625" spans="1:11">
      <c r="A1625" t="s">
        <v>56</v>
      </c>
      <c r="B1625" t="s">
        <v>198</v>
      </c>
      <c r="C1625" s="7" t="s">
        <v>206</v>
      </c>
      <c r="D1625" t="s">
        <v>199</v>
      </c>
      <c r="E1625" t="s">
        <v>54</v>
      </c>
      <c r="F1625" t="s">
        <v>95</v>
      </c>
      <c r="G1625" t="s">
        <v>94</v>
      </c>
      <c r="H1625">
        <v>2000.01</v>
      </c>
      <c r="I1625">
        <v>3500</v>
      </c>
      <c r="J1625">
        <f>Cálculo!$G$81</f>
        <v>6.819</v>
      </c>
      <c r="K1625">
        <f>Cálculo!$H$81</f>
        <v>1837.86</v>
      </c>
    </row>
    <row r="1626" spans="1:11">
      <c r="A1626" t="s">
        <v>56</v>
      </c>
      <c r="B1626" t="s">
        <v>198</v>
      </c>
      <c r="C1626" s="7" t="s">
        <v>206</v>
      </c>
      <c r="D1626" t="s">
        <v>199</v>
      </c>
      <c r="E1626" t="s">
        <v>54</v>
      </c>
      <c r="F1626" t="s">
        <v>95</v>
      </c>
      <c r="G1626" t="s">
        <v>94</v>
      </c>
      <c r="H1626">
        <v>3500.01</v>
      </c>
      <c r="I1626">
        <v>50000</v>
      </c>
      <c r="J1626">
        <f>Cálculo!$G$82</f>
        <v>5.3760000000000003</v>
      </c>
      <c r="K1626">
        <f>Cálculo!$H$82</f>
        <v>6892.16</v>
      </c>
    </row>
    <row r="1627" spans="1:11">
      <c r="A1627" t="s">
        <v>56</v>
      </c>
      <c r="B1627" t="s">
        <v>198</v>
      </c>
      <c r="C1627" s="7" t="s">
        <v>206</v>
      </c>
      <c r="D1627" t="s">
        <v>199</v>
      </c>
      <c r="E1627" t="s">
        <v>54</v>
      </c>
      <c r="F1627" t="s">
        <v>95</v>
      </c>
      <c r="G1627" t="s">
        <v>94</v>
      </c>
      <c r="H1627">
        <v>50000.01</v>
      </c>
      <c r="J1627">
        <f>Cálculo!$G$83</f>
        <v>5.1479999999999997</v>
      </c>
      <c r="K1627">
        <f>Cálculo!$H$83</f>
        <v>18284.09</v>
      </c>
    </row>
    <row r="1628" spans="1:11">
      <c r="A1628" t="s">
        <v>56</v>
      </c>
      <c r="B1628" t="s">
        <v>198</v>
      </c>
      <c r="C1628" s="7" t="s">
        <v>206</v>
      </c>
      <c r="D1628" t="s">
        <v>199</v>
      </c>
      <c r="E1628" t="s">
        <v>54</v>
      </c>
      <c r="F1628" t="s">
        <v>96</v>
      </c>
      <c r="G1628" t="s">
        <v>94</v>
      </c>
      <c r="H1628">
        <v>0</v>
      </c>
      <c r="I1628">
        <v>50000</v>
      </c>
      <c r="J1628">
        <f>Cálculo!$G$86</f>
        <v>4.726</v>
      </c>
      <c r="K1628">
        <f>Cálculo!$H$86</f>
        <v>387.36</v>
      </c>
    </row>
    <row r="1629" spans="1:11">
      <c r="A1629" t="s">
        <v>56</v>
      </c>
      <c r="B1629" t="s">
        <v>198</v>
      </c>
      <c r="C1629" s="7" t="s">
        <v>206</v>
      </c>
      <c r="D1629" t="s">
        <v>199</v>
      </c>
      <c r="E1629" t="s">
        <v>54</v>
      </c>
      <c r="F1629" t="s">
        <v>96</v>
      </c>
      <c r="G1629" t="s">
        <v>94</v>
      </c>
      <c r="H1629">
        <v>50000.01</v>
      </c>
      <c r="I1629">
        <v>300000</v>
      </c>
      <c r="J1629">
        <f>Cálculo!$G$87</f>
        <v>3.5019999999999998</v>
      </c>
      <c r="K1629">
        <f>Cálculo!$H$87</f>
        <v>61597.41</v>
      </c>
    </row>
    <row r="1630" spans="1:11">
      <c r="A1630" t="s">
        <v>56</v>
      </c>
      <c r="B1630" t="s">
        <v>198</v>
      </c>
      <c r="C1630" s="7" t="s">
        <v>206</v>
      </c>
      <c r="D1630" t="s">
        <v>199</v>
      </c>
      <c r="E1630" t="s">
        <v>54</v>
      </c>
      <c r="F1630" t="s">
        <v>96</v>
      </c>
      <c r="G1630" t="s">
        <v>94</v>
      </c>
      <c r="H1630">
        <v>300000.01</v>
      </c>
      <c r="I1630">
        <v>500000</v>
      </c>
      <c r="J1630">
        <f>Cálculo!$G$88</f>
        <v>3.36</v>
      </c>
      <c r="K1630">
        <f>Cálculo!$H$88</f>
        <v>110975.06</v>
      </c>
    </row>
    <row r="1631" spans="1:11">
      <c r="A1631" t="s">
        <v>56</v>
      </c>
      <c r="B1631" t="s">
        <v>198</v>
      </c>
      <c r="C1631" s="7" t="s">
        <v>206</v>
      </c>
      <c r="D1631" t="s">
        <v>199</v>
      </c>
      <c r="E1631" t="s">
        <v>54</v>
      </c>
      <c r="F1631" t="s">
        <v>96</v>
      </c>
      <c r="G1631" t="s">
        <v>94</v>
      </c>
      <c r="H1631">
        <v>500000.01</v>
      </c>
      <c r="I1631">
        <v>1000000</v>
      </c>
      <c r="J1631">
        <f>Cálculo!$G$89</f>
        <v>3.3340000000000001</v>
      </c>
      <c r="K1631">
        <f>Cálculo!$H$89</f>
        <v>124035.06</v>
      </c>
    </row>
    <row r="1632" spans="1:11">
      <c r="A1632" t="s">
        <v>56</v>
      </c>
      <c r="B1632" t="s">
        <v>198</v>
      </c>
      <c r="C1632" s="7" t="s">
        <v>206</v>
      </c>
      <c r="D1632" t="s">
        <v>199</v>
      </c>
      <c r="E1632" t="s">
        <v>54</v>
      </c>
      <c r="F1632" t="s">
        <v>96</v>
      </c>
      <c r="G1632" t="s">
        <v>94</v>
      </c>
      <c r="H1632">
        <v>1000000.01</v>
      </c>
      <c r="I1632">
        <v>2000000</v>
      </c>
      <c r="J1632">
        <f>Cálculo!$G$90</f>
        <v>3.2810000000000001</v>
      </c>
      <c r="K1632">
        <f>Cálculo!$H$90</f>
        <v>177422.21</v>
      </c>
    </row>
    <row r="1633" spans="1:11">
      <c r="A1633" t="s">
        <v>56</v>
      </c>
      <c r="B1633" t="s">
        <v>198</v>
      </c>
      <c r="C1633" s="7" t="s">
        <v>206</v>
      </c>
      <c r="D1633" t="s">
        <v>199</v>
      </c>
      <c r="E1633" t="s">
        <v>54</v>
      </c>
      <c r="F1633" t="s">
        <v>96</v>
      </c>
      <c r="G1633" t="s">
        <v>94</v>
      </c>
      <c r="H1633">
        <v>2000000.01</v>
      </c>
      <c r="J1633">
        <f>Cálculo!$G$91</f>
        <v>3.2330000000000001</v>
      </c>
      <c r="K1633">
        <f>Cálculo!$H$91</f>
        <v>316707.87</v>
      </c>
    </row>
    <row r="1634" spans="1:11">
      <c r="A1634" t="s">
        <v>56</v>
      </c>
      <c r="B1634" t="s">
        <v>198</v>
      </c>
      <c r="C1634" s="7" t="s">
        <v>206</v>
      </c>
      <c r="D1634" t="s">
        <v>199</v>
      </c>
      <c r="E1634" t="s">
        <v>54</v>
      </c>
      <c r="F1634" t="s">
        <v>97</v>
      </c>
      <c r="G1634" t="s">
        <v>98</v>
      </c>
      <c r="J1634">
        <f>Cálculo!$G$94</f>
        <v>3.2148460000000001</v>
      </c>
    </row>
    <row r="1635" spans="1:11">
      <c r="A1635" t="s">
        <v>56</v>
      </c>
      <c r="B1635" t="s">
        <v>198</v>
      </c>
      <c r="C1635" s="7" t="s">
        <v>207</v>
      </c>
      <c r="D1635" t="s">
        <v>199</v>
      </c>
      <c r="E1635" t="s">
        <v>54</v>
      </c>
      <c r="F1635" t="s">
        <v>93</v>
      </c>
      <c r="G1635" t="s">
        <v>94</v>
      </c>
      <c r="H1635">
        <v>0</v>
      </c>
      <c r="I1635">
        <v>1</v>
      </c>
      <c r="J1635">
        <f>Cálculo!$G$66</f>
        <v>3.2869999999999999</v>
      </c>
      <c r="K1635">
        <f>Cálculo!$H$66</f>
        <v>11.39</v>
      </c>
    </row>
    <row r="1636" spans="1:11">
      <c r="A1636" t="s">
        <v>56</v>
      </c>
      <c r="B1636" t="s">
        <v>198</v>
      </c>
      <c r="C1636" s="7" t="s">
        <v>207</v>
      </c>
      <c r="D1636" t="s">
        <v>199</v>
      </c>
      <c r="E1636" t="s">
        <v>54</v>
      </c>
      <c r="F1636" t="s">
        <v>93</v>
      </c>
      <c r="G1636" t="s">
        <v>94</v>
      </c>
      <c r="H1636">
        <v>1.01</v>
      </c>
      <c r="I1636">
        <v>3</v>
      </c>
      <c r="J1636">
        <f>Cálculo!$G$67</f>
        <v>10.834</v>
      </c>
      <c r="K1636">
        <f>Cálculo!$H$67</f>
        <v>14.87</v>
      </c>
    </row>
    <row r="1637" spans="1:11">
      <c r="A1637" t="s">
        <v>56</v>
      </c>
      <c r="B1637" t="s">
        <v>198</v>
      </c>
      <c r="C1637" s="7" t="s">
        <v>207</v>
      </c>
      <c r="D1637" t="s">
        <v>199</v>
      </c>
      <c r="E1637" t="s">
        <v>54</v>
      </c>
      <c r="F1637" t="s">
        <v>93</v>
      </c>
      <c r="G1637" t="s">
        <v>94</v>
      </c>
      <c r="H1637">
        <v>3.01</v>
      </c>
      <c r="I1637">
        <v>7</v>
      </c>
      <c r="J1637">
        <f>Cálculo!$G$68</f>
        <v>5.6470000000000002</v>
      </c>
      <c r="K1637">
        <f>Cálculo!$H$68</f>
        <v>14.87</v>
      </c>
    </row>
    <row r="1638" spans="1:11">
      <c r="A1638" t="s">
        <v>56</v>
      </c>
      <c r="B1638" t="s">
        <v>198</v>
      </c>
      <c r="C1638" s="7" t="s">
        <v>207</v>
      </c>
      <c r="D1638" t="s">
        <v>199</v>
      </c>
      <c r="E1638" t="s">
        <v>54</v>
      </c>
      <c r="F1638" t="s">
        <v>93</v>
      </c>
      <c r="G1638" t="s">
        <v>94</v>
      </c>
      <c r="H1638">
        <v>7.01</v>
      </c>
      <c r="I1638">
        <v>14</v>
      </c>
      <c r="J1638">
        <f>Cálculo!$G$69</f>
        <v>9.3699999999999992</v>
      </c>
      <c r="K1638">
        <f>Cálculo!$H$69</f>
        <v>16.739999999999998</v>
      </c>
    </row>
    <row r="1639" spans="1:11">
      <c r="A1639" t="s">
        <v>56</v>
      </c>
      <c r="B1639" t="s">
        <v>198</v>
      </c>
      <c r="C1639" s="7" t="s">
        <v>207</v>
      </c>
      <c r="D1639" t="s">
        <v>199</v>
      </c>
      <c r="E1639" t="s">
        <v>54</v>
      </c>
      <c r="F1639" t="s">
        <v>93</v>
      </c>
      <c r="G1639" t="s">
        <v>94</v>
      </c>
      <c r="H1639">
        <v>14.01</v>
      </c>
      <c r="I1639">
        <v>34</v>
      </c>
      <c r="J1639">
        <f>Cálculo!$G$70</f>
        <v>11.132</v>
      </c>
      <c r="K1639">
        <f>Cálculo!$H$70</f>
        <v>18.600000000000001</v>
      </c>
    </row>
    <row r="1640" spans="1:11">
      <c r="A1640" t="s">
        <v>56</v>
      </c>
      <c r="B1640" t="s">
        <v>198</v>
      </c>
      <c r="C1640" s="7" t="s">
        <v>207</v>
      </c>
      <c r="D1640" t="s">
        <v>199</v>
      </c>
      <c r="E1640" t="s">
        <v>54</v>
      </c>
      <c r="F1640" t="s">
        <v>93</v>
      </c>
      <c r="G1640" t="s">
        <v>94</v>
      </c>
      <c r="H1640">
        <v>34.01</v>
      </c>
      <c r="I1640">
        <v>600</v>
      </c>
      <c r="J1640">
        <f>Cálculo!$G$71</f>
        <v>11.92</v>
      </c>
      <c r="K1640">
        <f>Cálculo!$H$71</f>
        <v>18.600000000000001</v>
      </c>
    </row>
    <row r="1641" spans="1:11">
      <c r="A1641" t="s">
        <v>56</v>
      </c>
      <c r="B1641" t="s">
        <v>198</v>
      </c>
      <c r="C1641" s="7" t="s">
        <v>207</v>
      </c>
      <c r="D1641" t="s">
        <v>199</v>
      </c>
      <c r="E1641" t="s">
        <v>54</v>
      </c>
      <c r="F1641" t="s">
        <v>93</v>
      </c>
      <c r="G1641" t="s">
        <v>94</v>
      </c>
      <c r="H1641">
        <v>600.01</v>
      </c>
      <c r="I1641">
        <v>1000</v>
      </c>
      <c r="J1641">
        <f>Cálculo!$G$72</f>
        <v>10.324</v>
      </c>
      <c r="K1641">
        <f>Cálculo!$H$72</f>
        <v>18.600000000000001</v>
      </c>
    </row>
    <row r="1642" spans="1:11">
      <c r="A1642" t="s">
        <v>56</v>
      </c>
      <c r="B1642" t="s">
        <v>198</v>
      </c>
      <c r="C1642" s="7" t="s">
        <v>207</v>
      </c>
      <c r="D1642" t="s">
        <v>199</v>
      </c>
      <c r="E1642" t="s">
        <v>54</v>
      </c>
      <c r="F1642" t="s">
        <v>93</v>
      </c>
      <c r="G1642" t="s">
        <v>94</v>
      </c>
      <c r="H1642">
        <v>1000.01</v>
      </c>
      <c r="J1642">
        <f>Cálculo!$G$73</f>
        <v>7.2949999999999999</v>
      </c>
      <c r="K1642">
        <f>Cálculo!$H$73</f>
        <v>18.600000000000001</v>
      </c>
    </row>
    <row r="1643" spans="1:11">
      <c r="A1643" t="s">
        <v>56</v>
      </c>
      <c r="B1643" t="s">
        <v>198</v>
      </c>
      <c r="C1643" s="7" t="s">
        <v>207</v>
      </c>
      <c r="D1643" t="s">
        <v>199</v>
      </c>
      <c r="E1643" t="s">
        <v>54</v>
      </c>
      <c r="F1643" t="s">
        <v>95</v>
      </c>
      <c r="G1643" t="s">
        <v>94</v>
      </c>
      <c r="H1643">
        <v>0</v>
      </c>
      <c r="I1643">
        <v>0</v>
      </c>
      <c r="J1643">
        <f>Cálculo!$G$76</f>
        <v>0</v>
      </c>
      <c r="K1643">
        <f>Cálculo!$H$76</f>
        <v>0</v>
      </c>
    </row>
    <row r="1644" spans="1:11">
      <c r="A1644" t="s">
        <v>56</v>
      </c>
      <c r="B1644" t="s">
        <v>198</v>
      </c>
      <c r="C1644" s="7" t="s">
        <v>207</v>
      </c>
      <c r="D1644" t="s">
        <v>199</v>
      </c>
      <c r="E1644" t="s">
        <v>54</v>
      </c>
      <c r="F1644" t="s">
        <v>95</v>
      </c>
      <c r="G1644" t="s">
        <v>94</v>
      </c>
      <c r="H1644">
        <v>0.01</v>
      </c>
      <c r="I1644">
        <v>50</v>
      </c>
      <c r="J1644">
        <f>Cálculo!$G$77</f>
        <v>9.2490000000000006</v>
      </c>
      <c r="K1644">
        <f>Cálculo!$H$77</f>
        <v>60.76</v>
      </c>
    </row>
    <row r="1645" spans="1:11">
      <c r="A1645" t="s">
        <v>56</v>
      </c>
      <c r="B1645" t="s">
        <v>198</v>
      </c>
      <c r="C1645" s="7" t="s">
        <v>207</v>
      </c>
      <c r="D1645" t="s">
        <v>199</v>
      </c>
      <c r="E1645" t="s">
        <v>54</v>
      </c>
      <c r="F1645" t="s">
        <v>95</v>
      </c>
      <c r="G1645" t="s">
        <v>94</v>
      </c>
      <c r="H1645">
        <v>50.01</v>
      </c>
      <c r="I1645">
        <v>150</v>
      </c>
      <c r="J1645">
        <f>Cálculo!$G$78</f>
        <v>8.49</v>
      </c>
      <c r="K1645">
        <f>Cálculo!$H$78</f>
        <v>98.73</v>
      </c>
    </row>
    <row r="1646" spans="1:11">
      <c r="A1646" t="s">
        <v>56</v>
      </c>
      <c r="B1646" t="s">
        <v>198</v>
      </c>
      <c r="C1646" s="7" t="s">
        <v>207</v>
      </c>
      <c r="D1646" t="s">
        <v>199</v>
      </c>
      <c r="E1646" t="s">
        <v>54</v>
      </c>
      <c r="F1646" t="s">
        <v>95</v>
      </c>
      <c r="G1646" t="s">
        <v>94</v>
      </c>
      <c r="H1646">
        <v>150.01</v>
      </c>
      <c r="I1646">
        <v>500</v>
      </c>
      <c r="J1646">
        <f>Cálculo!$G$79</f>
        <v>7.9859999999999998</v>
      </c>
      <c r="K1646">
        <f>Cálculo!$H$79</f>
        <v>174.66</v>
      </c>
    </row>
    <row r="1647" spans="1:11">
      <c r="A1647" t="s">
        <v>56</v>
      </c>
      <c r="B1647" t="s">
        <v>198</v>
      </c>
      <c r="C1647" s="7" t="s">
        <v>207</v>
      </c>
      <c r="D1647" t="s">
        <v>199</v>
      </c>
      <c r="E1647" t="s">
        <v>54</v>
      </c>
      <c r="F1647" t="s">
        <v>95</v>
      </c>
      <c r="G1647" t="s">
        <v>94</v>
      </c>
      <c r="H1647">
        <v>500.01</v>
      </c>
      <c r="I1647">
        <v>2000</v>
      </c>
      <c r="J1647">
        <f>Cálculo!$G$80</f>
        <v>7.5380000000000003</v>
      </c>
      <c r="K1647">
        <f>Cálculo!$H$80</f>
        <v>398.71</v>
      </c>
    </row>
    <row r="1648" spans="1:11">
      <c r="A1648" t="s">
        <v>56</v>
      </c>
      <c r="B1648" t="s">
        <v>198</v>
      </c>
      <c r="C1648" s="7" t="s">
        <v>207</v>
      </c>
      <c r="D1648" t="s">
        <v>199</v>
      </c>
      <c r="E1648" t="s">
        <v>54</v>
      </c>
      <c r="F1648" t="s">
        <v>95</v>
      </c>
      <c r="G1648" t="s">
        <v>94</v>
      </c>
      <c r="H1648">
        <v>2000.01</v>
      </c>
      <c r="I1648">
        <v>3500</v>
      </c>
      <c r="J1648">
        <f>Cálculo!$G$81</f>
        <v>6.819</v>
      </c>
      <c r="K1648">
        <f>Cálculo!$H$81</f>
        <v>1837.86</v>
      </c>
    </row>
    <row r="1649" spans="1:11">
      <c r="A1649" t="s">
        <v>56</v>
      </c>
      <c r="B1649" t="s">
        <v>198</v>
      </c>
      <c r="C1649" s="7" t="s">
        <v>207</v>
      </c>
      <c r="D1649" t="s">
        <v>199</v>
      </c>
      <c r="E1649" t="s">
        <v>54</v>
      </c>
      <c r="F1649" t="s">
        <v>95</v>
      </c>
      <c r="G1649" t="s">
        <v>94</v>
      </c>
      <c r="H1649">
        <v>3500.01</v>
      </c>
      <c r="I1649">
        <v>50000</v>
      </c>
      <c r="J1649">
        <f>Cálculo!$G$82</f>
        <v>5.3760000000000003</v>
      </c>
      <c r="K1649">
        <f>Cálculo!$H$82</f>
        <v>6892.16</v>
      </c>
    </row>
    <row r="1650" spans="1:11">
      <c r="A1650" t="s">
        <v>56</v>
      </c>
      <c r="B1650" t="s">
        <v>198</v>
      </c>
      <c r="C1650" s="7" t="s">
        <v>207</v>
      </c>
      <c r="D1650" t="s">
        <v>199</v>
      </c>
      <c r="E1650" t="s">
        <v>54</v>
      </c>
      <c r="F1650" t="s">
        <v>95</v>
      </c>
      <c r="G1650" t="s">
        <v>94</v>
      </c>
      <c r="H1650">
        <v>50000.01</v>
      </c>
      <c r="J1650">
        <f>Cálculo!$G$83</f>
        <v>5.1479999999999997</v>
      </c>
      <c r="K1650">
        <f>Cálculo!$H$83</f>
        <v>18284.09</v>
      </c>
    </row>
    <row r="1651" spans="1:11">
      <c r="A1651" t="s">
        <v>56</v>
      </c>
      <c r="B1651" t="s">
        <v>198</v>
      </c>
      <c r="C1651" s="7" t="s">
        <v>207</v>
      </c>
      <c r="D1651" t="s">
        <v>199</v>
      </c>
      <c r="E1651" t="s">
        <v>54</v>
      </c>
      <c r="F1651" t="s">
        <v>96</v>
      </c>
      <c r="G1651" t="s">
        <v>94</v>
      </c>
      <c r="H1651">
        <v>0</v>
      </c>
      <c r="I1651">
        <v>50000</v>
      </c>
      <c r="J1651">
        <f>Cálculo!$G$86</f>
        <v>4.726</v>
      </c>
      <c r="K1651">
        <f>Cálculo!$H$86</f>
        <v>387.36</v>
      </c>
    </row>
    <row r="1652" spans="1:11">
      <c r="A1652" t="s">
        <v>56</v>
      </c>
      <c r="B1652" t="s">
        <v>198</v>
      </c>
      <c r="C1652" s="7" t="s">
        <v>207</v>
      </c>
      <c r="D1652" t="s">
        <v>199</v>
      </c>
      <c r="E1652" t="s">
        <v>54</v>
      </c>
      <c r="F1652" t="s">
        <v>96</v>
      </c>
      <c r="G1652" t="s">
        <v>94</v>
      </c>
      <c r="H1652">
        <v>50000.01</v>
      </c>
      <c r="I1652">
        <v>300000</v>
      </c>
      <c r="J1652">
        <f>Cálculo!$G$87</f>
        <v>3.5019999999999998</v>
      </c>
      <c r="K1652">
        <f>Cálculo!$H$87</f>
        <v>61597.41</v>
      </c>
    </row>
    <row r="1653" spans="1:11">
      <c r="A1653" t="s">
        <v>56</v>
      </c>
      <c r="B1653" t="s">
        <v>198</v>
      </c>
      <c r="C1653" s="7" t="s">
        <v>207</v>
      </c>
      <c r="D1653" t="s">
        <v>199</v>
      </c>
      <c r="E1653" t="s">
        <v>54</v>
      </c>
      <c r="F1653" t="s">
        <v>96</v>
      </c>
      <c r="G1653" t="s">
        <v>94</v>
      </c>
      <c r="H1653">
        <v>300000.01</v>
      </c>
      <c r="I1653">
        <v>500000</v>
      </c>
      <c r="J1653">
        <f>Cálculo!$G$88</f>
        <v>3.36</v>
      </c>
      <c r="K1653">
        <f>Cálculo!$H$88</f>
        <v>110975.06</v>
      </c>
    </row>
    <row r="1654" spans="1:11">
      <c r="A1654" t="s">
        <v>56</v>
      </c>
      <c r="B1654" t="s">
        <v>198</v>
      </c>
      <c r="C1654" s="7" t="s">
        <v>207</v>
      </c>
      <c r="D1654" t="s">
        <v>199</v>
      </c>
      <c r="E1654" t="s">
        <v>54</v>
      </c>
      <c r="F1654" t="s">
        <v>96</v>
      </c>
      <c r="G1654" t="s">
        <v>94</v>
      </c>
      <c r="H1654">
        <v>500000.01</v>
      </c>
      <c r="I1654">
        <v>1000000</v>
      </c>
      <c r="J1654">
        <f>Cálculo!$G$89</f>
        <v>3.3340000000000001</v>
      </c>
      <c r="K1654">
        <f>Cálculo!$H$89</f>
        <v>124035.06</v>
      </c>
    </row>
    <row r="1655" spans="1:11">
      <c r="A1655" t="s">
        <v>56</v>
      </c>
      <c r="B1655" t="s">
        <v>198</v>
      </c>
      <c r="C1655" s="7" t="s">
        <v>207</v>
      </c>
      <c r="D1655" t="s">
        <v>199</v>
      </c>
      <c r="E1655" t="s">
        <v>54</v>
      </c>
      <c r="F1655" t="s">
        <v>96</v>
      </c>
      <c r="G1655" t="s">
        <v>94</v>
      </c>
      <c r="H1655">
        <v>1000000.01</v>
      </c>
      <c r="I1655">
        <v>2000000</v>
      </c>
      <c r="J1655">
        <f>Cálculo!$G$90</f>
        <v>3.2810000000000001</v>
      </c>
      <c r="K1655">
        <f>Cálculo!$H$90</f>
        <v>177422.21</v>
      </c>
    </row>
    <row r="1656" spans="1:11">
      <c r="A1656" t="s">
        <v>56</v>
      </c>
      <c r="B1656" t="s">
        <v>198</v>
      </c>
      <c r="C1656" s="7" t="s">
        <v>207</v>
      </c>
      <c r="D1656" t="s">
        <v>199</v>
      </c>
      <c r="E1656" t="s">
        <v>54</v>
      </c>
      <c r="F1656" t="s">
        <v>96</v>
      </c>
      <c r="G1656" t="s">
        <v>94</v>
      </c>
      <c r="H1656">
        <v>2000000.01</v>
      </c>
      <c r="J1656">
        <f>Cálculo!$G$91</f>
        <v>3.2330000000000001</v>
      </c>
      <c r="K1656">
        <f>Cálculo!$H$91</f>
        <v>316707.87</v>
      </c>
    </row>
    <row r="1657" spans="1:11">
      <c r="A1657" t="s">
        <v>56</v>
      </c>
      <c r="B1657" t="s">
        <v>198</v>
      </c>
      <c r="C1657" s="7" t="s">
        <v>207</v>
      </c>
      <c r="D1657" t="s">
        <v>199</v>
      </c>
      <c r="E1657" t="s">
        <v>54</v>
      </c>
      <c r="F1657" t="s">
        <v>97</v>
      </c>
      <c r="G1657" t="s">
        <v>98</v>
      </c>
      <c r="J1657">
        <f>Cálculo!$G$94</f>
        <v>3.2148460000000001</v>
      </c>
    </row>
    <row r="1658" spans="1:11">
      <c r="A1658" t="s">
        <v>56</v>
      </c>
      <c r="B1658" t="s">
        <v>198</v>
      </c>
      <c r="C1658" s="7" t="s">
        <v>208</v>
      </c>
      <c r="D1658" t="s">
        <v>199</v>
      </c>
      <c r="E1658" t="s">
        <v>54</v>
      </c>
      <c r="F1658" t="s">
        <v>93</v>
      </c>
      <c r="G1658" t="s">
        <v>94</v>
      </c>
      <c r="H1658">
        <v>0</v>
      </c>
      <c r="I1658">
        <v>1</v>
      </c>
      <c r="J1658">
        <f>Cálculo!$G$66</f>
        <v>3.2869999999999999</v>
      </c>
      <c r="K1658">
        <f>Cálculo!$H$66</f>
        <v>11.39</v>
      </c>
    </row>
    <row r="1659" spans="1:11">
      <c r="A1659" t="s">
        <v>56</v>
      </c>
      <c r="B1659" t="s">
        <v>198</v>
      </c>
      <c r="C1659" s="7" t="s">
        <v>208</v>
      </c>
      <c r="D1659" t="s">
        <v>199</v>
      </c>
      <c r="E1659" t="s">
        <v>54</v>
      </c>
      <c r="F1659" t="s">
        <v>93</v>
      </c>
      <c r="G1659" t="s">
        <v>94</v>
      </c>
      <c r="H1659">
        <v>1.01</v>
      </c>
      <c r="I1659">
        <v>3</v>
      </c>
      <c r="J1659">
        <f>Cálculo!$G$67</f>
        <v>10.834</v>
      </c>
      <c r="K1659">
        <f>Cálculo!$H$67</f>
        <v>14.87</v>
      </c>
    </row>
    <row r="1660" spans="1:11">
      <c r="A1660" t="s">
        <v>56</v>
      </c>
      <c r="B1660" t="s">
        <v>198</v>
      </c>
      <c r="C1660" s="7" t="s">
        <v>208</v>
      </c>
      <c r="D1660" t="s">
        <v>199</v>
      </c>
      <c r="E1660" t="s">
        <v>54</v>
      </c>
      <c r="F1660" t="s">
        <v>93</v>
      </c>
      <c r="G1660" t="s">
        <v>94</v>
      </c>
      <c r="H1660">
        <v>3.01</v>
      </c>
      <c r="I1660">
        <v>7</v>
      </c>
      <c r="J1660">
        <f>Cálculo!$G$68</f>
        <v>5.6470000000000002</v>
      </c>
      <c r="K1660">
        <f>Cálculo!$H$68</f>
        <v>14.87</v>
      </c>
    </row>
    <row r="1661" spans="1:11">
      <c r="A1661" t="s">
        <v>56</v>
      </c>
      <c r="B1661" t="s">
        <v>198</v>
      </c>
      <c r="C1661" s="7" t="s">
        <v>208</v>
      </c>
      <c r="D1661" t="s">
        <v>199</v>
      </c>
      <c r="E1661" t="s">
        <v>54</v>
      </c>
      <c r="F1661" t="s">
        <v>93</v>
      </c>
      <c r="G1661" t="s">
        <v>94</v>
      </c>
      <c r="H1661">
        <v>7.01</v>
      </c>
      <c r="I1661">
        <v>14</v>
      </c>
      <c r="J1661">
        <f>Cálculo!$G$69</f>
        <v>9.3699999999999992</v>
      </c>
      <c r="K1661">
        <f>Cálculo!$H$69</f>
        <v>16.739999999999998</v>
      </c>
    </row>
    <row r="1662" spans="1:11">
      <c r="A1662" t="s">
        <v>56</v>
      </c>
      <c r="B1662" t="s">
        <v>198</v>
      </c>
      <c r="C1662" s="7" t="s">
        <v>208</v>
      </c>
      <c r="D1662" t="s">
        <v>199</v>
      </c>
      <c r="E1662" t="s">
        <v>54</v>
      </c>
      <c r="F1662" t="s">
        <v>93</v>
      </c>
      <c r="G1662" t="s">
        <v>94</v>
      </c>
      <c r="H1662">
        <v>14.01</v>
      </c>
      <c r="I1662">
        <v>34</v>
      </c>
      <c r="J1662">
        <f>Cálculo!$G$70</f>
        <v>11.132</v>
      </c>
      <c r="K1662">
        <f>Cálculo!$H$70</f>
        <v>18.600000000000001</v>
      </c>
    </row>
    <row r="1663" spans="1:11">
      <c r="A1663" t="s">
        <v>56</v>
      </c>
      <c r="B1663" t="s">
        <v>198</v>
      </c>
      <c r="C1663" s="7" t="s">
        <v>208</v>
      </c>
      <c r="D1663" t="s">
        <v>199</v>
      </c>
      <c r="E1663" t="s">
        <v>54</v>
      </c>
      <c r="F1663" t="s">
        <v>93</v>
      </c>
      <c r="G1663" t="s">
        <v>94</v>
      </c>
      <c r="H1663">
        <v>34.01</v>
      </c>
      <c r="I1663">
        <v>600</v>
      </c>
      <c r="J1663">
        <f>Cálculo!$G$71</f>
        <v>11.92</v>
      </c>
      <c r="K1663">
        <f>Cálculo!$H$71</f>
        <v>18.600000000000001</v>
      </c>
    </row>
    <row r="1664" spans="1:11">
      <c r="A1664" t="s">
        <v>56</v>
      </c>
      <c r="B1664" t="s">
        <v>198</v>
      </c>
      <c r="C1664" s="7" t="s">
        <v>208</v>
      </c>
      <c r="D1664" t="s">
        <v>199</v>
      </c>
      <c r="E1664" t="s">
        <v>54</v>
      </c>
      <c r="F1664" t="s">
        <v>93</v>
      </c>
      <c r="G1664" t="s">
        <v>94</v>
      </c>
      <c r="H1664">
        <v>600.01</v>
      </c>
      <c r="I1664">
        <v>1000</v>
      </c>
      <c r="J1664">
        <f>Cálculo!$G$72</f>
        <v>10.324</v>
      </c>
      <c r="K1664">
        <f>Cálculo!$H$72</f>
        <v>18.600000000000001</v>
      </c>
    </row>
    <row r="1665" spans="1:11">
      <c r="A1665" t="s">
        <v>56</v>
      </c>
      <c r="B1665" t="s">
        <v>198</v>
      </c>
      <c r="C1665" s="7" t="s">
        <v>208</v>
      </c>
      <c r="D1665" t="s">
        <v>199</v>
      </c>
      <c r="E1665" t="s">
        <v>54</v>
      </c>
      <c r="F1665" t="s">
        <v>93</v>
      </c>
      <c r="G1665" t="s">
        <v>94</v>
      </c>
      <c r="H1665">
        <v>1000.01</v>
      </c>
      <c r="J1665">
        <f>Cálculo!$G$73</f>
        <v>7.2949999999999999</v>
      </c>
      <c r="K1665">
        <f>Cálculo!$H$73</f>
        <v>18.600000000000001</v>
      </c>
    </row>
    <row r="1666" spans="1:11">
      <c r="A1666" t="s">
        <v>56</v>
      </c>
      <c r="B1666" t="s">
        <v>198</v>
      </c>
      <c r="C1666" s="7" t="s">
        <v>208</v>
      </c>
      <c r="D1666" t="s">
        <v>199</v>
      </c>
      <c r="E1666" t="s">
        <v>54</v>
      </c>
      <c r="F1666" t="s">
        <v>95</v>
      </c>
      <c r="G1666" t="s">
        <v>94</v>
      </c>
      <c r="H1666">
        <v>0</v>
      </c>
      <c r="I1666">
        <v>0</v>
      </c>
      <c r="J1666">
        <f>Cálculo!$G$76</f>
        <v>0</v>
      </c>
      <c r="K1666">
        <f>Cálculo!$H$76</f>
        <v>0</v>
      </c>
    </row>
    <row r="1667" spans="1:11">
      <c r="A1667" t="s">
        <v>56</v>
      </c>
      <c r="B1667" t="s">
        <v>198</v>
      </c>
      <c r="C1667" s="7" t="s">
        <v>208</v>
      </c>
      <c r="D1667" t="s">
        <v>199</v>
      </c>
      <c r="E1667" t="s">
        <v>54</v>
      </c>
      <c r="F1667" t="s">
        <v>95</v>
      </c>
      <c r="G1667" t="s">
        <v>94</v>
      </c>
      <c r="H1667">
        <v>0.01</v>
      </c>
      <c r="I1667">
        <v>50</v>
      </c>
      <c r="J1667">
        <f>Cálculo!$G$77</f>
        <v>9.2490000000000006</v>
      </c>
      <c r="K1667">
        <f>Cálculo!$H$77</f>
        <v>60.76</v>
      </c>
    </row>
    <row r="1668" spans="1:11">
      <c r="A1668" t="s">
        <v>56</v>
      </c>
      <c r="B1668" t="s">
        <v>198</v>
      </c>
      <c r="C1668" s="7" t="s">
        <v>208</v>
      </c>
      <c r="D1668" t="s">
        <v>199</v>
      </c>
      <c r="E1668" t="s">
        <v>54</v>
      </c>
      <c r="F1668" t="s">
        <v>95</v>
      </c>
      <c r="G1668" t="s">
        <v>94</v>
      </c>
      <c r="H1668">
        <v>50.01</v>
      </c>
      <c r="I1668">
        <v>150</v>
      </c>
      <c r="J1668">
        <f>Cálculo!$G$78</f>
        <v>8.49</v>
      </c>
      <c r="K1668">
        <f>Cálculo!$H$78</f>
        <v>98.73</v>
      </c>
    </row>
    <row r="1669" spans="1:11">
      <c r="A1669" t="s">
        <v>56</v>
      </c>
      <c r="B1669" t="s">
        <v>198</v>
      </c>
      <c r="C1669" s="7" t="s">
        <v>208</v>
      </c>
      <c r="D1669" t="s">
        <v>199</v>
      </c>
      <c r="E1669" t="s">
        <v>54</v>
      </c>
      <c r="F1669" t="s">
        <v>95</v>
      </c>
      <c r="G1669" t="s">
        <v>94</v>
      </c>
      <c r="H1669">
        <v>150.01</v>
      </c>
      <c r="I1669">
        <v>500</v>
      </c>
      <c r="J1669">
        <f>Cálculo!$G$79</f>
        <v>7.9859999999999998</v>
      </c>
      <c r="K1669">
        <f>Cálculo!$H$79</f>
        <v>174.66</v>
      </c>
    </row>
    <row r="1670" spans="1:11">
      <c r="A1670" t="s">
        <v>56</v>
      </c>
      <c r="B1670" t="s">
        <v>198</v>
      </c>
      <c r="C1670" s="7" t="s">
        <v>208</v>
      </c>
      <c r="D1670" t="s">
        <v>199</v>
      </c>
      <c r="E1670" t="s">
        <v>54</v>
      </c>
      <c r="F1670" t="s">
        <v>95</v>
      </c>
      <c r="G1670" t="s">
        <v>94</v>
      </c>
      <c r="H1670">
        <v>500.01</v>
      </c>
      <c r="I1670">
        <v>2000</v>
      </c>
      <c r="J1670">
        <f>Cálculo!$G$80</f>
        <v>7.5380000000000003</v>
      </c>
      <c r="K1670">
        <f>Cálculo!$H$80</f>
        <v>398.71</v>
      </c>
    </row>
    <row r="1671" spans="1:11">
      <c r="A1671" t="s">
        <v>56</v>
      </c>
      <c r="B1671" t="s">
        <v>198</v>
      </c>
      <c r="C1671" s="7" t="s">
        <v>208</v>
      </c>
      <c r="D1671" t="s">
        <v>199</v>
      </c>
      <c r="E1671" t="s">
        <v>54</v>
      </c>
      <c r="F1671" t="s">
        <v>95</v>
      </c>
      <c r="G1671" t="s">
        <v>94</v>
      </c>
      <c r="H1671">
        <v>2000.01</v>
      </c>
      <c r="I1671">
        <v>3500</v>
      </c>
      <c r="J1671">
        <f>Cálculo!$G$81</f>
        <v>6.819</v>
      </c>
      <c r="K1671">
        <f>Cálculo!$H$81</f>
        <v>1837.86</v>
      </c>
    </row>
    <row r="1672" spans="1:11">
      <c r="A1672" t="s">
        <v>56</v>
      </c>
      <c r="B1672" t="s">
        <v>198</v>
      </c>
      <c r="C1672" s="7" t="s">
        <v>208</v>
      </c>
      <c r="D1672" t="s">
        <v>199</v>
      </c>
      <c r="E1672" t="s">
        <v>54</v>
      </c>
      <c r="F1672" t="s">
        <v>95</v>
      </c>
      <c r="G1672" t="s">
        <v>94</v>
      </c>
      <c r="H1672">
        <v>3500.01</v>
      </c>
      <c r="I1672">
        <v>50000</v>
      </c>
      <c r="J1672">
        <f>Cálculo!$G$82</f>
        <v>5.3760000000000003</v>
      </c>
      <c r="K1672">
        <f>Cálculo!$H$82</f>
        <v>6892.16</v>
      </c>
    </row>
    <row r="1673" spans="1:11">
      <c r="A1673" t="s">
        <v>56</v>
      </c>
      <c r="B1673" t="s">
        <v>198</v>
      </c>
      <c r="C1673" s="7" t="s">
        <v>208</v>
      </c>
      <c r="D1673" t="s">
        <v>199</v>
      </c>
      <c r="E1673" t="s">
        <v>54</v>
      </c>
      <c r="F1673" t="s">
        <v>95</v>
      </c>
      <c r="G1673" t="s">
        <v>94</v>
      </c>
      <c r="H1673">
        <v>50000.01</v>
      </c>
      <c r="J1673">
        <f>Cálculo!$G$83</f>
        <v>5.1479999999999997</v>
      </c>
      <c r="K1673">
        <f>Cálculo!$H$83</f>
        <v>18284.09</v>
      </c>
    </row>
    <row r="1674" spans="1:11">
      <c r="A1674" t="s">
        <v>56</v>
      </c>
      <c r="B1674" t="s">
        <v>198</v>
      </c>
      <c r="C1674" s="7" t="s">
        <v>208</v>
      </c>
      <c r="D1674" t="s">
        <v>199</v>
      </c>
      <c r="E1674" t="s">
        <v>54</v>
      </c>
      <c r="F1674" t="s">
        <v>96</v>
      </c>
      <c r="G1674" t="s">
        <v>94</v>
      </c>
      <c r="H1674">
        <v>0</v>
      </c>
      <c r="I1674">
        <v>50000</v>
      </c>
      <c r="J1674">
        <f>Cálculo!$G$86</f>
        <v>4.726</v>
      </c>
      <c r="K1674">
        <f>Cálculo!$H$86</f>
        <v>387.36</v>
      </c>
    </row>
    <row r="1675" spans="1:11">
      <c r="A1675" t="s">
        <v>56</v>
      </c>
      <c r="B1675" t="s">
        <v>198</v>
      </c>
      <c r="C1675" s="7" t="s">
        <v>208</v>
      </c>
      <c r="D1675" t="s">
        <v>199</v>
      </c>
      <c r="E1675" t="s">
        <v>54</v>
      </c>
      <c r="F1675" t="s">
        <v>96</v>
      </c>
      <c r="G1675" t="s">
        <v>94</v>
      </c>
      <c r="H1675">
        <v>50000.01</v>
      </c>
      <c r="I1675">
        <v>300000</v>
      </c>
      <c r="J1675">
        <f>Cálculo!$G$87</f>
        <v>3.5019999999999998</v>
      </c>
      <c r="K1675">
        <f>Cálculo!$H$87</f>
        <v>61597.41</v>
      </c>
    </row>
    <row r="1676" spans="1:11">
      <c r="A1676" t="s">
        <v>56</v>
      </c>
      <c r="B1676" t="s">
        <v>198</v>
      </c>
      <c r="C1676" s="7" t="s">
        <v>208</v>
      </c>
      <c r="D1676" t="s">
        <v>199</v>
      </c>
      <c r="E1676" t="s">
        <v>54</v>
      </c>
      <c r="F1676" t="s">
        <v>96</v>
      </c>
      <c r="G1676" t="s">
        <v>94</v>
      </c>
      <c r="H1676">
        <v>300000.01</v>
      </c>
      <c r="I1676">
        <v>500000</v>
      </c>
      <c r="J1676">
        <f>Cálculo!$G$88</f>
        <v>3.36</v>
      </c>
      <c r="K1676">
        <f>Cálculo!$H$88</f>
        <v>110975.06</v>
      </c>
    </row>
    <row r="1677" spans="1:11">
      <c r="A1677" t="s">
        <v>56</v>
      </c>
      <c r="B1677" t="s">
        <v>198</v>
      </c>
      <c r="C1677" s="7" t="s">
        <v>208</v>
      </c>
      <c r="D1677" t="s">
        <v>199</v>
      </c>
      <c r="E1677" t="s">
        <v>54</v>
      </c>
      <c r="F1677" t="s">
        <v>96</v>
      </c>
      <c r="G1677" t="s">
        <v>94</v>
      </c>
      <c r="H1677">
        <v>500000.01</v>
      </c>
      <c r="I1677">
        <v>1000000</v>
      </c>
      <c r="J1677">
        <f>Cálculo!$G$89</f>
        <v>3.3340000000000001</v>
      </c>
      <c r="K1677">
        <f>Cálculo!$H$89</f>
        <v>124035.06</v>
      </c>
    </row>
    <row r="1678" spans="1:11">
      <c r="A1678" t="s">
        <v>56</v>
      </c>
      <c r="B1678" t="s">
        <v>198</v>
      </c>
      <c r="C1678" s="7" t="s">
        <v>208</v>
      </c>
      <c r="D1678" t="s">
        <v>199</v>
      </c>
      <c r="E1678" t="s">
        <v>54</v>
      </c>
      <c r="F1678" t="s">
        <v>96</v>
      </c>
      <c r="G1678" t="s">
        <v>94</v>
      </c>
      <c r="H1678">
        <v>1000000.01</v>
      </c>
      <c r="I1678">
        <v>2000000</v>
      </c>
      <c r="J1678">
        <f>Cálculo!$G$90</f>
        <v>3.2810000000000001</v>
      </c>
      <c r="K1678">
        <f>Cálculo!$H$90</f>
        <v>177422.21</v>
      </c>
    </row>
    <row r="1679" spans="1:11">
      <c r="A1679" t="s">
        <v>56</v>
      </c>
      <c r="B1679" t="s">
        <v>198</v>
      </c>
      <c r="C1679" s="7" t="s">
        <v>208</v>
      </c>
      <c r="D1679" t="s">
        <v>199</v>
      </c>
      <c r="E1679" t="s">
        <v>54</v>
      </c>
      <c r="F1679" t="s">
        <v>96</v>
      </c>
      <c r="G1679" t="s">
        <v>94</v>
      </c>
      <c r="H1679">
        <v>2000000.01</v>
      </c>
      <c r="J1679">
        <f>Cálculo!$G$91</f>
        <v>3.2330000000000001</v>
      </c>
      <c r="K1679">
        <f>Cálculo!$H$91</f>
        <v>316707.87</v>
      </c>
    </row>
    <row r="1680" spans="1:11">
      <c r="A1680" t="s">
        <v>56</v>
      </c>
      <c r="B1680" t="s">
        <v>198</v>
      </c>
      <c r="C1680" s="7" t="s">
        <v>208</v>
      </c>
      <c r="D1680" t="s">
        <v>199</v>
      </c>
      <c r="E1680" t="s">
        <v>54</v>
      </c>
      <c r="F1680" t="s">
        <v>97</v>
      </c>
      <c r="G1680" t="s">
        <v>98</v>
      </c>
      <c r="J1680">
        <f>Cálculo!$G$94</f>
        <v>3.2148460000000001</v>
      </c>
    </row>
    <row r="1681" spans="1:11">
      <c r="A1681" t="s">
        <v>56</v>
      </c>
      <c r="B1681" t="s">
        <v>198</v>
      </c>
      <c r="C1681" s="7" t="s">
        <v>209</v>
      </c>
      <c r="D1681" t="s">
        <v>199</v>
      </c>
      <c r="E1681" t="s">
        <v>54</v>
      </c>
      <c r="F1681" t="s">
        <v>93</v>
      </c>
      <c r="G1681" t="s">
        <v>94</v>
      </c>
      <c r="H1681">
        <v>0</v>
      </c>
      <c r="I1681">
        <v>1</v>
      </c>
      <c r="J1681">
        <f>Cálculo!$G$66</f>
        <v>3.2869999999999999</v>
      </c>
      <c r="K1681">
        <f>Cálculo!$H$66</f>
        <v>11.39</v>
      </c>
    </row>
    <row r="1682" spans="1:11">
      <c r="A1682" t="s">
        <v>56</v>
      </c>
      <c r="B1682" t="s">
        <v>198</v>
      </c>
      <c r="C1682" s="7" t="s">
        <v>209</v>
      </c>
      <c r="D1682" t="s">
        <v>199</v>
      </c>
      <c r="E1682" t="s">
        <v>54</v>
      </c>
      <c r="F1682" t="s">
        <v>93</v>
      </c>
      <c r="G1682" t="s">
        <v>94</v>
      </c>
      <c r="H1682">
        <v>1.01</v>
      </c>
      <c r="I1682">
        <v>3</v>
      </c>
      <c r="J1682">
        <f>Cálculo!$G$67</f>
        <v>10.834</v>
      </c>
      <c r="K1682">
        <f>Cálculo!$H$67</f>
        <v>14.87</v>
      </c>
    </row>
    <row r="1683" spans="1:11">
      <c r="A1683" t="s">
        <v>56</v>
      </c>
      <c r="B1683" t="s">
        <v>198</v>
      </c>
      <c r="C1683" s="7" t="s">
        <v>209</v>
      </c>
      <c r="D1683" t="s">
        <v>199</v>
      </c>
      <c r="E1683" t="s">
        <v>54</v>
      </c>
      <c r="F1683" t="s">
        <v>93</v>
      </c>
      <c r="G1683" t="s">
        <v>94</v>
      </c>
      <c r="H1683">
        <v>3.01</v>
      </c>
      <c r="I1683">
        <v>7</v>
      </c>
      <c r="J1683">
        <f>Cálculo!$G$68</f>
        <v>5.6470000000000002</v>
      </c>
      <c r="K1683">
        <f>Cálculo!$H$68</f>
        <v>14.87</v>
      </c>
    </row>
    <row r="1684" spans="1:11">
      <c r="A1684" t="s">
        <v>56</v>
      </c>
      <c r="B1684" t="s">
        <v>198</v>
      </c>
      <c r="C1684" s="7" t="s">
        <v>209</v>
      </c>
      <c r="D1684" t="s">
        <v>199</v>
      </c>
      <c r="E1684" t="s">
        <v>54</v>
      </c>
      <c r="F1684" t="s">
        <v>93</v>
      </c>
      <c r="G1684" t="s">
        <v>94</v>
      </c>
      <c r="H1684">
        <v>7.01</v>
      </c>
      <c r="I1684">
        <v>14</v>
      </c>
      <c r="J1684">
        <f>Cálculo!$G$69</f>
        <v>9.3699999999999992</v>
      </c>
      <c r="K1684">
        <f>Cálculo!$H$69</f>
        <v>16.739999999999998</v>
      </c>
    </row>
    <row r="1685" spans="1:11">
      <c r="A1685" t="s">
        <v>56</v>
      </c>
      <c r="B1685" t="s">
        <v>198</v>
      </c>
      <c r="C1685" s="7" t="s">
        <v>209</v>
      </c>
      <c r="D1685" t="s">
        <v>199</v>
      </c>
      <c r="E1685" t="s">
        <v>54</v>
      </c>
      <c r="F1685" t="s">
        <v>93</v>
      </c>
      <c r="G1685" t="s">
        <v>94</v>
      </c>
      <c r="H1685">
        <v>14.01</v>
      </c>
      <c r="I1685">
        <v>34</v>
      </c>
      <c r="J1685">
        <f>Cálculo!$G$70</f>
        <v>11.132</v>
      </c>
      <c r="K1685">
        <f>Cálculo!$H$70</f>
        <v>18.600000000000001</v>
      </c>
    </row>
    <row r="1686" spans="1:11">
      <c r="A1686" t="s">
        <v>56</v>
      </c>
      <c r="B1686" t="s">
        <v>198</v>
      </c>
      <c r="C1686" s="7" t="s">
        <v>209</v>
      </c>
      <c r="D1686" t="s">
        <v>199</v>
      </c>
      <c r="E1686" t="s">
        <v>54</v>
      </c>
      <c r="F1686" t="s">
        <v>93</v>
      </c>
      <c r="G1686" t="s">
        <v>94</v>
      </c>
      <c r="H1686">
        <v>34.01</v>
      </c>
      <c r="I1686">
        <v>600</v>
      </c>
      <c r="J1686">
        <f>Cálculo!$G$71</f>
        <v>11.92</v>
      </c>
      <c r="K1686">
        <f>Cálculo!$H$71</f>
        <v>18.600000000000001</v>
      </c>
    </row>
    <row r="1687" spans="1:11">
      <c r="A1687" t="s">
        <v>56</v>
      </c>
      <c r="B1687" t="s">
        <v>198</v>
      </c>
      <c r="C1687" s="7" t="s">
        <v>209</v>
      </c>
      <c r="D1687" t="s">
        <v>199</v>
      </c>
      <c r="E1687" t="s">
        <v>54</v>
      </c>
      <c r="F1687" t="s">
        <v>93</v>
      </c>
      <c r="G1687" t="s">
        <v>94</v>
      </c>
      <c r="H1687">
        <v>600.01</v>
      </c>
      <c r="I1687">
        <v>1000</v>
      </c>
      <c r="J1687">
        <f>Cálculo!$G$72</f>
        <v>10.324</v>
      </c>
      <c r="K1687">
        <f>Cálculo!$H$72</f>
        <v>18.600000000000001</v>
      </c>
    </row>
    <row r="1688" spans="1:11">
      <c r="A1688" t="s">
        <v>56</v>
      </c>
      <c r="B1688" t="s">
        <v>198</v>
      </c>
      <c r="C1688" s="7" t="s">
        <v>209</v>
      </c>
      <c r="D1688" t="s">
        <v>199</v>
      </c>
      <c r="E1688" t="s">
        <v>54</v>
      </c>
      <c r="F1688" t="s">
        <v>93</v>
      </c>
      <c r="G1688" t="s">
        <v>94</v>
      </c>
      <c r="H1688">
        <v>1000.01</v>
      </c>
      <c r="J1688">
        <f>Cálculo!$G$73</f>
        <v>7.2949999999999999</v>
      </c>
      <c r="K1688">
        <f>Cálculo!$H$73</f>
        <v>18.600000000000001</v>
      </c>
    </row>
    <row r="1689" spans="1:11">
      <c r="A1689" t="s">
        <v>56</v>
      </c>
      <c r="B1689" t="s">
        <v>198</v>
      </c>
      <c r="C1689" s="7" t="s">
        <v>209</v>
      </c>
      <c r="D1689" t="s">
        <v>199</v>
      </c>
      <c r="E1689" t="s">
        <v>54</v>
      </c>
      <c r="F1689" t="s">
        <v>95</v>
      </c>
      <c r="G1689" t="s">
        <v>94</v>
      </c>
      <c r="H1689">
        <v>0</v>
      </c>
      <c r="I1689">
        <v>0</v>
      </c>
      <c r="J1689">
        <f>Cálculo!$G$76</f>
        <v>0</v>
      </c>
      <c r="K1689">
        <f>Cálculo!$H$76</f>
        <v>0</v>
      </c>
    </row>
    <row r="1690" spans="1:11">
      <c r="A1690" t="s">
        <v>56</v>
      </c>
      <c r="B1690" t="s">
        <v>198</v>
      </c>
      <c r="C1690" s="7" t="s">
        <v>209</v>
      </c>
      <c r="D1690" t="s">
        <v>199</v>
      </c>
      <c r="E1690" t="s">
        <v>54</v>
      </c>
      <c r="F1690" t="s">
        <v>95</v>
      </c>
      <c r="G1690" t="s">
        <v>94</v>
      </c>
      <c r="H1690">
        <v>0.01</v>
      </c>
      <c r="I1690">
        <v>50</v>
      </c>
      <c r="J1690">
        <f>Cálculo!$G$77</f>
        <v>9.2490000000000006</v>
      </c>
      <c r="K1690">
        <f>Cálculo!$H$77</f>
        <v>60.76</v>
      </c>
    </row>
    <row r="1691" spans="1:11">
      <c r="A1691" t="s">
        <v>56</v>
      </c>
      <c r="B1691" t="s">
        <v>198</v>
      </c>
      <c r="C1691" s="7" t="s">
        <v>209</v>
      </c>
      <c r="D1691" t="s">
        <v>199</v>
      </c>
      <c r="E1691" t="s">
        <v>54</v>
      </c>
      <c r="F1691" t="s">
        <v>95</v>
      </c>
      <c r="G1691" t="s">
        <v>94</v>
      </c>
      <c r="H1691">
        <v>50.01</v>
      </c>
      <c r="I1691">
        <v>150</v>
      </c>
      <c r="J1691">
        <f>Cálculo!$G$78</f>
        <v>8.49</v>
      </c>
      <c r="K1691">
        <f>Cálculo!$H$78</f>
        <v>98.73</v>
      </c>
    </row>
    <row r="1692" spans="1:11">
      <c r="A1692" t="s">
        <v>56</v>
      </c>
      <c r="B1692" t="s">
        <v>198</v>
      </c>
      <c r="C1692" s="7" t="s">
        <v>209</v>
      </c>
      <c r="D1692" t="s">
        <v>199</v>
      </c>
      <c r="E1692" t="s">
        <v>54</v>
      </c>
      <c r="F1692" t="s">
        <v>95</v>
      </c>
      <c r="G1692" t="s">
        <v>94</v>
      </c>
      <c r="H1692">
        <v>150.01</v>
      </c>
      <c r="I1692">
        <v>500</v>
      </c>
      <c r="J1692">
        <f>Cálculo!$G$79</f>
        <v>7.9859999999999998</v>
      </c>
      <c r="K1692">
        <f>Cálculo!$H$79</f>
        <v>174.66</v>
      </c>
    </row>
    <row r="1693" spans="1:11">
      <c r="A1693" t="s">
        <v>56</v>
      </c>
      <c r="B1693" t="s">
        <v>198</v>
      </c>
      <c r="C1693" s="7" t="s">
        <v>209</v>
      </c>
      <c r="D1693" t="s">
        <v>199</v>
      </c>
      <c r="E1693" t="s">
        <v>54</v>
      </c>
      <c r="F1693" t="s">
        <v>95</v>
      </c>
      <c r="G1693" t="s">
        <v>94</v>
      </c>
      <c r="H1693">
        <v>500.01</v>
      </c>
      <c r="I1693">
        <v>2000</v>
      </c>
      <c r="J1693">
        <f>Cálculo!$G$80</f>
        <v>7.5380000000000003</v>
      </c>
      <c r="K1693">
        <f>Cálculo!$H$80</f>
        <v>398.71</v>
      </c>
    </row>
    <row r="1694" spans="1:11">
      <c r="A1694" t="s">
        <v>56</v>
      </c>
      <c r="B1694" t="s">
        <v>198</v>
      </c>
      <c r="C1694" s="7" t="s">
        <v>209</v>
      </c>
      <c r="D1694" t="s">
        <v>199</v>
      </c>
      <c r="E1694" t="s">
        <v>54</v>
      </c>
      <c r="F1694" t="s">
        <v>95</v>
      </c>
      <c r="G1694" t="s">
        <v>94</v>
      </c>
      <c r="H1694">
        <v>2000.01</v>
      </c>
      <c r="I1694">
        <v>3500</v>
      </c>
      <c r="J1694">
        <f>Cálculo!$G$81</f>
        <v>6.819</v>
      </c>
      <c r="K1694">
        <f>Cálculo!$H$81</f>
        <v>1837.86</v>
      </c>
    </row>
    <row r="1695" spans="1:11">
      <c r="A1695" t="s">
        <v>56</v>
      </c>
      <c r="B1695" t="s">
        <v>198</v>
      </c>
      <c r="C1695" s="7" t="s">
        <v>209</v>
      </c>
      <c r="D1695" t="s">
        <v>199</v>
      </c>
      <c r="E1695" t="s">
        <v>54</v>
      </c>
      <c r="F1695" t="s">
        <v>95</v>
      </c>
      <c r="G1695" t="s">
        <v>94</v>
      </c>
      <c r="H1695">
        <v>3500.01</v>
      </c>
      <c r="I1695">
        <v>50000</v>
      </c>
      <c r="J1695">
        <f>Cálculo!$G$82</f>
        <v>5.3760000000000003</v>
      </c>
      <c r="K1695">
        <f>Cálculo!$H$82</f>
        <v>6892.16</v>
      </c>
    </row>
    <row r="1696" spans="1:11">
      <c r="A1696" t="s">
        <v>56</v>
      </c>
      <c r="B1696" t="s">
        <v>198</v>
      </c>
      <c r="C1696" s="7" t="s">
        <v>209</v>
      </c>
      <c r="D1696" t="s">
        <v>199</v>
      </c>
      <c r="E1696" t="s">
        <v>54</v>
      </c>
      <c r="F1696" t="s">
        <v>95</v>
      </c>
      <c r="G1696" t="s">
        <v>94</v>
      </c>
      <c r="H1696">
        <v>50000.01</v>
      </c>
      <c r="J1696">
        <f>Cálculo!$G$83</f>
        <v>5.1479999999999997</v>
      </c>
      <c r="K1696">
        <f>Cálculo!$H$83</f>
        <v>18284.09</v>
      </c>
    </row>
    <row r="1697" spans="1:11">
      <c r="A1697" t="s">
        <v>56</v>
      </c>
      <c r="B1697" t="s">
        <v>198</v>
      </c>
      <c r="C1697" s="7" t="s">
        <v>209</v>
      </c>
      <c r="D1697" t="s">
        <v>199</v>
      </c>
      <c r="E1697" t="s">
        <v>54</v>
      </c>
      <c r="F1697" t="s">
        <v>96</v>
      </c>
      <c r="G1697" t="s">
        <v>94</v>
      </c>
      <c r="H1697">
        <v>0</v>
      </c>
      <c r="I1697">
        <v>50000</v>
      </c>
      <c r="J1697">
        <f>Cálculo!$G$86</f>
        <v>4.726</v>
      </c>
      <c r="K1697">
        <f>Cálculo!$H$86</f>
        <v>387.36</v>
      </c>
    </row>
    <row r="1698" spans="1:11">
      <c r="A1698" t="s">
        <v>56</v>
      </c>
      <c r="B1698" t="s">
        <v>198</v>
      </c>
      <c r="C1698" s="7" t="s">
        <v>209</v>
      </c>
      <c r="D1698" t="s">
        <v>199</v>
      </c>
      <c r="E1698" t="s">
        <v>54</v>
      </c>
      <c r="F1698" t="s">
        <v>96</v>
      </c>
      <c r="G1698" t="s">
        <v>94</v>
      </c>
      <c r="H1698">
        <v>50000.01</v>
      </c>
      <c r="I1698">
        <v>300000</v>
      </c>
      <c r="J1698">
        <f>Cálculo!$G$87</f>
        <v>3.5019999999999998</v>
      </c>
      <c r="K1698">
        <f>Cálculo!$H$87</f>
        <v>61597.41</v>
      </c>
    </row>
    <row r="1699" spans="1:11">
      <c r="A1699" t="s">
        <v>56</v>
      </c>
      <c r="B1699" t="s">
        <v>198</v>
      </c>
      <c r="C1699" s="7" t="s">
        <v>209</v>
      </c>
      <c r="D1699" t="s">
        <v>199</v>
      </c>
      <c r="E1699" t="s">
        <v>54</v>
      </c>
      <c r="F1699" t="s">
        <v>96</v>
      </c>
      <c r="G1699" t="s">
        <v>94</v>
      </c>
      <c r="H1699">
        <v>300000.01</v>
      </c>
      <c r="I1699">
        <v>500000</v>
      </c>
      <c r="J1699">
        <f>Cálculo!$G$88</f>
        <v>3.36</v>
      </c>
      <c r="K1699">
        <f>Cálculo!$H$88</f>
        <v>110975.06</v>
      </c>
    </row>
    <row r="1700" spans="1:11">
      <c r="A1700" t="s">
        <v>56</v>
      </c>
      <c r="B1700" t="s">
        <v>198</v>
      </c>
      <c r="C1700" s="7" t="s">
        <v>209</v>
      </c>
      <c r="D1700" t="s">
        <v>199</v>
      </c>
      <c r="E1700" t="s">
        <v>54</v>
      </c>
      <c r="F1700" t="s">
        <v>96</v>
      </c>
      <c r="G1700" t="s">
        <v>94</v>
      </c>
      <c r="H1700">
        <v>500000.01</v>
      </c>
      <c r="I1700">
        <v>1000000</v>
      </c>
      <c r="J1700">
        <f>Cálculo!$G$89</f>
        <v>3.3340000000000001</v>
      </c>
      <c r="K1700">
        <f>Cálculo!$H$89</f>
        <v>124035.06</v>
      </c>
    </row>
    <row r="1701" spans="1:11">
      <c r="A1701" t="s">
        <v>56</v>
      </c>
      <c r="B1701" t="s">
        <v>198</v>
      </c>
      <c r="C1701" s="7" t="s">
        <v>209</v>
      </c>
      <c r="D1701" t="s">
        <v>199</v>
      </c>
      <c r="E1701" t="s">
        <v>54</v>
      </c>
      <c r="F1701" t="s">
        <v>96</v>
      </c>
      <c r="G1701" t="s">
        <v>94</v>
      </c>
      <c r="H1701">
        <v>1000000.01</v>
      </c>
      <c r="I1701">
        <v>2000000</v>
      </c>
      <c r="J1701">
        <f>Cálculo!$G$90</f>
        <v>3.2810000000000001</v>
      </c>
      <c r="K1701">
        <f>Cálculo!$H$90</f>
        <v>177422.21</v>
      </c>
    </row>
    <row r="1702" spans="1:11">
      <c r="A1702" t="s">
        <v>56</v>
      </c>
      <c r="B1702" t="s">
        <v>198</v>
      </c>
      <c r="C1702" s="7" t="s">
        <v>209</v>
      </c>
      <c r="D1702" t="s">
        <v>199</v>
      </c>
      <c r="E1702" t="s">
        <v>54</v>
      </c>
      <c r="F1702" t="s">
        <v>96</v>
      </c>
      <c r="G1702" t="s">
        <v>94</v>
      </c>
      <c r="H1702">
        <v>2000000.01</v>
      </c>
      <c r="J1702">
        <f>Cálculo!$G$91</f>
        <v>3.2330000000000001</v>
      </c>
      <c r="K1702">
        <f>Cálculo!$H$91</f>
        <v>316707.87</v>
      </c>
    </row>
    <row r="1703" spans="1:11">
      <c r="A1703" t="s">
        <v>56</v>
      </c>
      <c r="B1703" t="s">
        <v>198</v>
      </c>
      <c r="C1703" s="7" t="s">
        <v>209</v>
      </c>
      <c r="D1703" t="s">
        <v>199</v>
      </c>
      <c r="E1703" t="s">
        <v>54</v>
      </c>
      <c r="F1703" t="s">
        <v>97</v>
      </c>
      <c r="G1703" t="s">
        <v>98</v>
      </c>
      <c r="J1703">
        <f>Cálculo!$G$94</f>
        <v>3.2148460000000001</v>
      </c>
    </row>
    <row r="1704" spans="1:11">
      <c r="A1704" t="s">
        <v>56</v>
      </c>
      <c r="B1704" t="s">
        <v>198</v>
      </c>
      <c r="C1704" s="7" t="s">
        <v>210</v>
      </c>
      <c r="D1704" t="s">
        <v>199</v>
      </c>
      <c r="E1704" t="s">
        <v>54</v>
      </c>
      <c r="F1704" t="s">
        <v>93</v>
      </c>
      <c r="G1704" t="s">
        <v>94</v>
      </c>
      <c r="H1704">
        <v>0</v>
      </c>
      <c r="I1704">
        <v>1</v>
      </c>
      <c r="J1704">
        <f>Cálculo!$G$66</f>
        <v>3.2869999999999999</v>
      </c>
      <c r="K1704">
        <f>Cálculo!$H$66</f>
        <v>11.39</v>
      </c>
    </row>
    <row r="1705" spans="1:11">
      <c r="A1705" t="s">
        <v>56</v>
      </c>
      <c r="B1705" t="s">
        <v>198</v>
      </c>
      <c r="C1705" s="7" t="s">
        <v>210</v>
      </c>
      <c r="D1705" t="s">
        <v>199</v>
      </c>
      <c r="E1705" t="s">
        <v>54</v>
      </c>
      <c r="F1705" t="s">
        <v>93</v>
      </c>
      <c r="G1705" t="s">
        <v>94</v>
      </c>
      <c r="H1705">
        <v>1.01</v>
      </c>
      <c r="I1705">
        <v>3</v>
      </c>
      <c r="J1705">
        <f>Cálculo!$G$67</f>
        <v>10.834</v>
      </c>
      <c r="K1705">
        <f>Cálculo!$H$67</f>
        <v>14.87</v>
      </c>
    </row>
    <row r="1706" spans="1:11">
      <c r="A1706" t="s">
        <v>56</v>
      </c>
      <c r="B1706" t="s">
        <v>198</v>
      </c>
      <c r="C1706" s="7" t="s">
        <v>210</v>
      </c>
      <c r="D1706" t="s">
        <v>199</v>
      </c>
      <c r="E1706" t="s">
        <v>54</v>
      </c>
      <c r="F1706" t="s">
        <v>93</v>
      </c>
      <c r="G1706" t="s">
        <v>94</v>
      </c>
      <c r="H1706">
        <v>3.01</v>
      </c>
      <c r="I1706">
        <v>7</v>
      </c>
      <c r="J1706">
        <f>Cálculo!$G$68</f>
        <v>5.6470000000000002</v>
      </c>
      <c r="K1706">
        <f>Cálculo!$H$68</f>
        <v>14.87</v>
      </c>
    </row>
    <row r="1707" spans="1:11">
      <c r="A1707" t="s">
        <v>56</v>
      </c>
      <c r="B1707" t="s">
        <v>198</v>
      </c>
      <c r="C1707" s="7" t="s">
        <v>210</v>
      </c>
      <c r="D1707" t="s">
        <v>199</v>
      </c>
      <c r="E1707" t="s">
        <v>54</v>
      </c>
      <c r="F1707" t="s">
        <v>93</v>
      </c>
      <c r="G1707" t="s">
        <v>94</v>
      </c>
      <c r="H1707">
        <v>7.01</v>
      </c>
      <c r="I1707">
        <v>14</v>
      </c>
      <c r="J1707">
        <f>Cálculo!$G$69</f>
        <v>9.3699999999999992</v>
      </c>
      <c r="K1707">
        <f>Cálculo!$H$69</f>
        <v>16.739999999999998</v>
      </c>
    </row>
    <row r="1708" spans="1:11">
      <c r="A1708" t="s">
        <v>56</v>
      </c>
      <c r="B1708" t="s">
        <v>198</v>
      </c>
      <c r="C1708" s="7" t="s">
        <v>210</v>
      </c>
      <c r="D1708" t="s">
        <v>199</v>
      </c>
      <c r="E1708" t="s">
        <v>54</v>
      </c>
      <c r="F1708" t="s">
        <v>93</v>
      </c>
      <c r="G1708" t="s">
        <v>94</v>
      </c>
      <c r="H1708">
        <v>14.01</v>
      </c>
      <c r="I1708">
        <v>34</v>
      </c>
      <c r="J1708">
        <f>Cálculo!$G$70</f>
        <v>11.132</v>
      </c>
      <c r="K1708">
        <f>Cálculo!$H$70</f>
        <v>18.600000000000001</v>
      </c>
    </row>
    <row r="1709" spans="1:11">
      <c r="A1709" t="s">
        <v>56</v>
      </c>
      <c r="B1709" t="s">
        <v>198</v>
      </c>
      <c r="C1709" s="7" t="s">
        <v>210</v>
      </c>
      <c r="D1709" t="s">
        <v>199</v>
      </c>
      <c r="E1709" t="s">
        <v>54</v>
      </c>
      <c r="F1709" t="s">
        <v>93</v>
      </c>
      <c r="G1709" t="s">
        <v>94</v>
      </c>
      <c r="H1709">
        <v>34.01</v>
      </c>
      <c r="I1709">
        <v>600</v>
      </c>
      <c r="J1709">
        <f>Cálculo!$G$71</f>
        <v>11.92</v>
      </c>
      <c r="K1709">
        <f>Cálculo!$H$71</f>
        <v>18.600000000000001</v>
      </c>
    </row>
    <row r="1710" spans="1:11">
      <c r="A1710" t="s">
        <v>56</v>
      </c>
      <c r="B1710" t="s">
        <v>198</v>
      </c>
      <c r="C1710" s="7" t="s">
        <v>210</v>
      </c>
      <c r="D1710" t="s">
        <v>199</v>
      </c>
      <c r="E1710" t="s">
        <v>54</v>
      </c>
      <c r="F1710" t="s">
        <v>93</v>
      </c>
      <c r="G1710" t="s">
        <v>94</v>
      </c>
      <c r="H1710">
        <v>600.01</v>
      </c>
      <c r="I1710">
        <v>1000</v>
      </c>
      <c r="J1710">
        <f>Cálculo!$G$72</f>
        <v>10.324</v>
      </c>
      <c r="K1710">
        <f>Cálculo!$H$72</f>
        <v>18.600000000000001</v>
      </c>
    </row>
    <row r="1711" spans="1:11">
      <c r="A1711" t="s">
        <v>56</v>
      </c>
      <c r="B1711" t="s">
        <v>198</v>
      </c>
      <c r="C1711" s="7" t="s">
        <v>210</v>
      </c>
      <c r="D1711" t="s">
        <v>199</v>
      </c>
      <c r="E1711" t="s">
        <v>54</v>
      </c>
      <c r="F1711" t="s">
        <v>93</v>
      </c>
      <c r="G1711" t="s">
        <v>94</v>
      </c>
      <c r="H1711">
        <v>1000.01</v>
      </c>
      <c r="J1711">
        <f>Cálculo!$G$73</f>
        <v>7.2949999999999999</v>
      </c>
      <c r="K1711">
        <f>Cálculo!$H$73</f>
        <v>18.600000000000001</v>
      </c>
    </row>
    <row r="1712" spans="1:11">
      <c r="A1712" t="s">
        <v>56</v>
      </c>
      <c r="B1712" t="s">
        <v>198</v>
      </c>
      <c r="C1712" s="7" t="s">
        <v>210</v>
      </c>
      <c r="D1712" t="s">
        <v>199</v>
      </c>
      <c r="E1712" t="s">
        <v>54</v>
      </c>
      <c r="F1712" t="s">
        <v>95</v>
      </c>
      <c r="G1712" t="s">
        <v>94</v>
      </c>
      <c r="H1712">
        <v>0</v>
      </c>
      <c r="I1712">
        <v>0</v>
      </c>
      <c r="J1712">
        <f>Cálculo!$G$76</f>
        <v>0</v>
      </c>
      <c r="K1712">
        <f>Cálculo!$H$76</f>
        <v>0</v>
      </c>
    </row>
    <row r="1713" spans="1:11">
      <c r="A1713" t="s">
        <v>56</v>
      </c>
      <c r="B1713" t="s">
        <v>198</v>
      </c>
      <c r="C1713" s="7" t="s">
        <v>210</v>
      </c>
      <c r="D1713" t="s">
        <v>199</v>
      </c>
      <c r="E1713" t="s">
        <v>54</v>
      </c>
      <c r="F1713" t="s">
        <v>95</v>
      </c>
      <c r="G1713" t="s">
        <v>94</v>
      </c>
      <c r="H1713">
        <v>0.01</v>
      </c>
      <c r="I1713">
        <v>50</v>
      </c>
      <c r="J1713">
        <f>Cálculo!$G$77</f>
        <v>9.2490000000000006</v>
      </c>
      <c r="K1713">
        <f>Cálculo!$H$77</f>
        <v>60.76</v>
      </c>
    </row>
    <row r="1714" spans="1:11">
      <c r="A1714" t="s">
        <v>56</v>
      </c>
      <c r="B1714" t="s">
        <v>198</v>
      </c>
      <c r="C1714" s="7" t="s">
        <v>210</v>
      </c>
      <c r="D1714" t="s">
        <v>199</v>
      </c>
      <c r="E1714" t="s">
        <v>54</v>
      </c>
      <c r="F1714" t="s">
        <v>95</v>
      </c>
      <c r="G1714" t="s">
        <v>94</v>
      </c>
      <c r="H1714">
        <v>50.01</v>
      </c>
      <c r="I1714">
        <v>150</v>
      </c>
      <c r="J1714">
        <f>Cálculo!$G$78</f>
        <v>8.49</v>
      </c>
      <c r="K1714">
        <f>Cálculo!$H$78</f>
        <v>98.73</v>
      </c>
    </row>
    <row r="1715" spans="1:11">
      <c r="A1715" t="s">
        <v>56</v>
      </c>
      <c r="B1715" t="s">
        <v>198</v>
      </c>
      <c r="C1715" s="7" t="s">
        <v>210</v>
      </c>
      <c r="D1715" t="s">
        <v>199</v>
      </c>
      <c r="E1715" t="s">
        <v>54</v>
      </c>
      <c r="F1715" t="s">
        <v>95</v>
      </c>
      <c r="G1715" t="s">
        <v>94</v>
      </c>
      <c r="H1715">
        <v>150.01</v>
      </c>
      <c r="I1715">
        <v>500</v>
      </c>
      <c r="J1715">
        <f>Cálculo!$G$79</f>
        <v>7.9859999999999998</v>
      </c>
      <c r="K1715">
        <f>Cálculo!$H$79</f>
        <v>174.66</v>
      </c>
    </row>
    <row r="1716" spans="1:11">
      <c r="A1716" t="s">
        <v>56</v>
      </c>
      <c r="B1716" t="s">
        <v>198</v>
      </c>
      <c r="C1716" s="7" t="s">
        <v>210</v>
      </c>
      <c r="D1716" t="s">
        <v>199</v>
      </c>
      <c r="E1716" t="s">
        <v>54</v>
      </c>
      <c r="F1716" t="s">
        <v>95</v>
      </c>
      <c r="G1716" t="s">
        <v>94</v>
      </c>
      <c r="H1716">
        <v>500.01</v>
      </c>
      <c r="I1716">
        <v>2000</v>
      </c>
      <c r="J1716">
        <f>Cálculo!$G$80</f>
        <v>7.5380000000000003</v>
      </c>
      <c r="K1716">
        <f>Cálculo!$H$80</f>
        <v>398.71</v>
      </c>
    </row>
    <row r="1717" spans="1:11">
      <c r="A1717" t="s">
        <v>56</v>
      </c>
      <c r="B1717" t="s">
        <v>198</v>
      </c>
      <c r="C1717" s="7" t="s">
        <v>210</v>
      </c>
      <c r="D1717" t="s">
        <v>199</v>
      </c>
      <c r="E1717" t="s">
        <v>54</v>
      </c>
      <c r="F1717" t="s">
        <v>95</v>
      </c>
      <c r="G1717" t="s">
        <v>94</v>
      </c>
      <c r="H1717">
        <v>2000.01</v>
      </c>
      <c r="I1717">
        <v>3500</v>
      </c>
      <c r="J1717">
        <f>Cálculo!$G$81</f>
        <v>6.819</v>
      </c>
      <c r="K1717">
        <f>Cálculo!$H$81</f>
        <v>1837.86</v>
      </c>
    </row>
    <row r="1718" spans="1:11">
      <c r="A1718" t="s">
        <v>56</v>
      </c>
      <c r="B1718" t="s">
        <v>198</v>
      </c>
      <c r="C1718" s="7" t="s">
        <v>210</v>
      </c>
      <c r="D1718" t="s">
        <v>199</v>
      </c>
      <c r="E1718" t="s">
        <v>54</v>
      </c>
      <c r="F1718" t="s">
        <v>95</v>
      </c>
      <c r="G1718" t="s">
        <v>94</v>
      </c>
      <c r="H1718">
        <v>3500.01</v>
      </c>
      <c r="I1718">
        <v>50000</v>
      </c>
      <c r="J1718">
        <f>Cálculo!$G$82</f>
        <v>5.3760000000000003</v>
      </c>
      <c r="K1718">
        <f>Cálculo!$H$82</f>
        <v>6892.16</v>
      </c>
    </row>
    <row r="1719" spans="1:11">
      <c r="A1719" t="s">
        <v>56</v>
      </c>
      <c r="B1719" t="s">
        <v>198</v>
      </c>
      <c r="C1719" s="7" t="s">
        <v>210</v>
      </c>
      <c r="D1719" t="s">
        <v>199</v>
      </c>
      <c r="E1719" t="s">
        <v>54</v>
      </c>
      <c r="F1719" t="s">
        <v>95</v>
      </c>
      <c r="G1719" t="s">
        <v>94</v>
      </c>
      <c r="H1719">
        <v>50000.01</v>
      </c>
      <c r="J1719">
        <f>Cálculo!$G$83</f>
        <v>5.1479999999999997</v>
      </c>
      <c r="K1719">
        <f>Cálculo!$H$83</f>
        <v>18284.09</v>
      </c>
    </row>
    <row r="1720" spans="1:11">
      <c r="A1720" t="s">
        <v>56</v>
      </c>
      <c r="B1720" t="s">
        <v>198</v>
      </c>
      <c r="C1720" s="7" t="s">
        <v>210</v>
      </c>
      <c r="D1720" t="s">
        <v>199</v>
      </c>
      <c r="E1720" t="s">
        <v>54</v>
      </c>
      <c r="F1720" t="s">
        <v>96</v>
      </c>
      <c r="G1720" t="s">
        <v>94</v>
      </c>
      <c r="H1720">
        <v>0</v>
      </c>
      <c r="I1720">
        <v>50000</v>
      </c>
      <c r="J1720">
        <f>Cálculo!$G$86</f>
        <v>4.726</v>
      </c>
      <c r="K1720">
        <f>Cálculo!$H$86</f>
        <v>387.36</v>
      </c>
    </row>
    <row r="1721" spans="1:11">
      <c r="A1721" t="s">
        <v>56</v>
      </c>
      <c r="B1721" t="s">
        <v>198</v>
      </c>
      <c r="C1721" s="7" t="s">
        <v>210</v>
      </c>
      <c r="D1721" t="s">
        <v>199</v>
      </c>
      <c r="E1721" t="s">
        <v>54</v>
      </c>
      <c r="F1721" t="s">
        <v>96</v>
      </c>
      <c r="G1721" t="s">
        <v>94</v>
      </c>
      <c r="H1721">
        <v>50000.01</v>
      </c>
      <c r="I1721">
        <v>300000</v>
      </c>
      <c r="J1721">
        <f>Cálculo!$G$87</f>
        <v>3.5019999999999998</v>
      </c>
      <c r="K1721">
        <f>Cálculo!$H$87</f>
        <v>61597.41</v>
      </c>
    </row>
    <row r="1722" spans="1:11">
      <c r="A1722" t="s">
        <v>56</v>
      </c>
      <c r="B1722" t="s">
        <v>198</v>
      </c>
      <c r="C1722" s="7" t="s">
        <v>210</v>
      </c>
      <c r="D1722" t="s">
        <v>199</v>
      </c>
      <c r="E1722" t="s">
        <v>54</v>
      </c>
      <c r="F1722" t="s">
        <v>96</v>
      </c>
      <c r="G1722" t="s">
        <v>94</v>
      </c>
      <c r="H1722">
        <v>300000.01</v>
      </c>
      <c r="I1722">
        <v>500000</v>
      </c>
      <c r="J1722">
        <f>Cálculo!$G$88</f>
        <v>3.36</v>
      </c>
      <c r="K1722">
        <f>Cálculo!$H$88</f>
        <v>110975.06</v>
      </c>
    </row>
    <row r="1723" spans="1:11">
      <c r="A1723" t="s">
        <v>56</v>
      </c>
      <c r="B1723" t="s">
        <v>198</v>
      </c>
      <c r="C1723" s="7" t="s">
        <v>210</v>
      </c>
      <c r="D1723" t="s">
        <v>199</v>
      </c>
      <c r="E1723" t="s">
        <v>54</v>
      </c>
      <c r="F1723" t="s">
        <v>96</v>
      </c>
      <c r="G1723" t="s">
        <v>94</v>
      </c>
      <c r="H1723">
        <v>500000.01</v>
      </c>
      <c r="I1723">
        <v>1000000</v>
      </c>
      <c r="J1723">
        <f>Cálculo!$G$89</f>
        <v>3.3340000000000001</v>
      </c>
      <c r="K1723">
        <f>Cálculo!$H$89</f>
        <v>124035.06</v>
      </c>
    </row>
    <row r="1724" spans="1:11">
      <c r="A1724" t="s">
        <v>56</v>
      </c>
      <c r="B1724" t="s">
        <v>198</v>
      </c>
      <c r="C1724" s="7" t="s">
        <v>210</v>
      </c>
      <c r="D1724" t="s">
        <v>199</v>
      </c>
      <c r="E1724" t="s">
        <v>54</v>
      </c>
      <c r="F1724" t="s">
        <v>96</v>
      </c>
      <c r="G1724" t="s">
        <v>94</v>
      </c>
      <c r="H1724">
        <v>1000000.01</v>
      </c>
      <c r="I1724">
        <v>2000000</v>
      </c>
      <c r="J1724">
        <f>Cálculo!$G$90</f>
        <v>3.2810000000000001</v>
      </c>
      <c r="K1724">
        <f>Cálculo!$H$90</f>
        <v>177422.21</v>
      </c>
    </row>
    <row r="1725" spans="1:11">
      <c r="A1725" t="s">
        <v>56</v>
      </c>
      <c r="B1725" t="s">
        <v>198</v>
      </c>
      <c r="C1725" s="7" t="s">
        <v>210</v>
      </c>
      <c r="D1725" t="s">
        <v>199</v>
      </c>
      <c r="E1725" t="s">
        <v>54</v>
      </c>
      <c r="F1725" t="s">
        <v>96</v>
      </c>
      <c r="G1725" t="s">
        <v>94</v>
      </c>
      <c r="H1725">
        <v>2000000.01</v>
      </c>
      <c r="J1725">
        <f>Cálculo!$G$91</f>
        <v>3.2330000000000001</v>
      </c>
      <c r="K1725">
        <f>Cálculo!$H$91</f>
        <v>316707.87</v>
      </c>
    </row>
    <row r="1726" spans="1:11">
      <c r="A1726" t="s">
        <v>56</v>
      </c>
      <c r="B1726" t="s">
        <v>198</v>
      </c>
      <c r="C1726" s="7" t="s">
        <v>210</v>
      </c>
      <c r="D1726" t="s">
        <v>199</v>
      </c>
      <c r="E1726" t="s">
        <v>54</v>
      </c>
      <c r="F1726" t="s">
        <v>97</v>
      </c>
      <c r="G1726" t="s">
        <v>98</v>
      </c>
      <c r="J1726">
        <f>Cálculo!$G$94</f>
        <v>3.2148460000000001</v>
      </c>
    </row>
    <row r="1727" spans="1:11">
      <c r="A1727" t="s">
        <v>56</v>
      </c>
      <c r="B1727" t="s">
        <v>198</v>
      </c>
      <c r="C1727" s="7" t="s">
        <v>211</v>
      </c>
      <c r="D1727" t="s">
        <v>199</v>
      </c>
      <c r="E1727" t="s">
        <v>54</v>
      </c>
      <c r="F1727" t="s">
        <v>93</v>
      </c>
      <c r="G1727" t="s">
        <v>94</v>
      </c>
      <c r="H1727">
        <v>0</v>
      </c>
      <c r="I1727">
        <v>1</v>
      </c>
      <c r="J1727">
        <f>Cálculo!$G$66</f>
        <v>3.2869999999999999</v>
      </c>
      <c r="K1727">
        <f>Cálculo!$H$66</f>
        <v>11.39</v>
      </c>
    </row>
    <row r="1728" spans="1:11">
      <c r="A1728" t="s">
        <v>56</v>
      </c>
      <c r="B1728" t="s">
        <v>198</v>
      </c>
      <c r="C1728" s="7" t="s">
        <v>211</v>
      </c>
      <c r="D1728" t="s">
        <v>199</v>
      </c>
      <c r="E1728" t="s">
        <v>54</v>
      </c>
      <c r="F1728" t="s">
        <v>93</v>
      </c>
      <c r="G1728" t="s">
        <v>94</v>
      </c>
      <c r="H1728">
        <v>1.01</v>
      </c>
      <c r="I1728">
        <v>3</v>
      </c>
      <c r="J1728">
        <f>Cálculo!$G$67</f>
        <v>10.834</v>
      </c>
      <c r="K1728">
        <f>Cálculo!$H$67</f>
        <v>14.87</v>
      </c>
    </row>
    <row r="1729" spans="1:11">
      <c r="A1729" t="s">
        <v>56</v>
      </c>
      <c r="B1729" t="s">
        <v>198</v>
      </c>
      <c r="C1729" s="7" t="s">
        <v>211</v>
      </c>
      <c r="D1729" t="s">
        <v>199</v>
      </c>
      <c r="E1729" t="s">
        <v>54</v>
      </c>
      <c r="F1729" t="s">
        <v>93</v>
      </c>
      <c r="G1729" t="s">
        <v>94</v>
      </c>
      <c r="H1729">
        <v>3.01</v>
      </c>
      <c r="I1729">
        <v>7</v>
      </c>
      <c r="J1729">
        <f>Cálculo!$G$68</f>
        <v>5.6470000000000002</v>
      </c>
      <c r="K1729">
        <f>Cálculo!$H$68</f>
        <v>14.87</v>
      </c>
    </row>
    <row r="1730" spans="1:11">
      <c r="A1730" t="s">
        <v>56</v>
      </c>
      <c r="B1730" t="s">
        <v>198</v>
      </c>
      <c r="C1730" s="7" t="s">
        <v>211</v>
      </c>
      <c r="D1730" t="s">
        <v>199</v>
      </c>
      <c r="E1730" t="s">
        <v>54</v>
      </c>
      <c r="F1730" t="s">
        <v>93</v>
      </c>
      <c r="G1730" t="s">
        <v>94</v>
      </c>
      <c r="H1730">
        <v>7.01</v>
      </c>
      <c r="I1730">
        <v>14</v>
      </c>
      <c r="J1730">
        <f>Cálculo!$G$69</f>
        <v>9.3699999999999992</v>
      </c>
      <c r="K1730">
        <f>Cálculo!$H$69</f>
        <v>16.739999999999998</v>
      </c>
    </row>
    <row r="1731" spans="1:11">
      <c r="A1731" t="s">
        <v>56</v>
      </c>
      <c r="B1731" t="s">
        <v>198</v>
      </c>
      <c r="C1731" s="7" t="s">
        <v>211</v>
      </c>
      <c r="D1731" t="s">
        <v>199</v>
      </c>
      <c r="E1731" t="s">
        <v>54</v>
      </c>
      <c r="F1731" t="s">
        <v>93</v>
      </c>
      <c r="G1731" t="s">
        <v>94</v>
      </c>
      <c r="H1731">
        <v>14.01</v>
      </c>
      <c r="I1731">
        <v>34</v>
      </c>
      <c r="J1731">
        <f>Cálculo!$G$70</f>
        <v>11.132</v>
      </c>
      <c r="K1731">
        <f>Cálculo!$H$70</f>
        <v>18.600000000000001</v>
      </c>
    </row>
    <row r="1732" spans="1:11">
      <c r="A1732" t="s">
        <v>56</v>
      </c>
      <c r="B1732" t="s">
        <v>198</v>
      </c>
      <c r="C1732" s="7" t="s">
        <v>211</v>
      </c>
      <c r="D1732" t="s">
        <v>199</v>
      </c>
      <c r="E1732" t="s">
        <v>54</v>
      </c>
      <c r="F1732" t="s">
        <v>93</v>
      </c>
      <c r="G1732" t="s">
        <v>94</v>
      </c>
      <c r="H1732">
        <v>34.01</v>
      </c>
      <c r="I1732">
        <v>600</v>
      </c>
      <c r="J1732">
        <f>Cálculo!$G$71</f>
        <v>11.92</v>
      </c>
      <c r="K1732">
        <f>Cálculo!$H$71</f>
        <v>18.600000000000001</v>
      </c>
    </row>
    <row r="1733" spans="1:11">
      <c r="A1733" t="s">
        <v>56</v>
      </c>
      <c r="B1733" t="s">
        <v>198</v>
      </c>
      <c r="C1733" s="7" t="s">
        <v>211</v>
      </c>
      <c r="D1733" t="s">
        <v>199</v>
      </c>
      <c r="E1733" t="s">
        <v>54</v>
      </c>
      <c r="F1733" t="s">
        <v>93</v>
      </c>
      <c r="G1733" t="s">
        <v>94</v>
      </c>
      <c r="H1733">
        <v>600.01</v>
      </c>
      <c r="I1733">
        <v>1000</v>
      </c>
      <c r="J1733">
        <f>Cálculo!$G$72</f>
        <v>10.324</v>
      </c>
      <c r="K1733">
        <f>Cálculo!$H$72</f>
        <v>18.600000000000001</v>
      </c>
    </row>
    <row r="1734" spans="1:11">
      <c r="A1734" t="s">
        <v>56</v>
      </c>
      <c r="B1734" t="s">
        <v>198</v>
      </c>
      <c r="C1734" s="7" t="s">
        <v>211</v>
      </c>
      <c r="D1734" t="s">
        <v>199</v>
      </c>
      <c r="E1734" t="s">
        <v>54</v>
      </c>
      <c r="F1734" t="s">
        <v>93</v>
      </c>
      <c r="G1734" t="s">
        <v>94</v>
      </c>
      <c r="H1734">
        <v>1000.01</v>
      </c>
      <c r="J1734">
        <f>Cálculo!$G$73</f>
        <v>7.2949999999999999</v>
      </c>
      <c r="K1734">
        <f>Cálculo!$H$73</f>
        <v>18.600000000000001</v>
      </c>
    </row>
    <row r="1735" spans="1:11">
      <c r="A1735" t="s">
        <v>56</v>
      </c>
      <c r="B1735" t="s">
        <v>198</v>
      </c>
      <c r="C1735" s="7" t="s">
        <v>211</v>
      </c>
      <c r="D1735" t="s">
        <v>199</v>
      </c>
      <c r="E1735" t="s">
        <v>54</v>
      </c>
      <c r="F1735" t="s">
        <v>95</v>
      </c>
      <c r="G1735" t="s">
        <v>94</v>
      </c>
      <c r="H1735">
        <v>0</v>
      </c>
      <c r="I1735">
        <v>0</v>
      </c>
      <c r="J1735">
        <f>Cálculo!$G$76</f>
        <v>0</v>
      </c>
      <c r="K1735">
        <f>Cálculo!$H$76</f>
        <v>0</v>
      </c>
    </row>
    <row r="1736" spans="1:11">
      <c r="A1736" t="s">
        <v>56</v>
      </c>
      <c r="B1736" t="s">
        <v>198</v>
      </c>
      <c r="C1736" s="7" t="s">
        <v>211</v>
      </c>
      <c r="D1736" t="s">
        <v>199</v>
      </c>
      <c r="E1736" t="s">
        <v>54</v>
      </c>
      <c r="F1736" t="s">
        <v>95</v>
      </c>
      <c r="G1736" t="s">
        <v>94</v>
      </c>
      <c r="H1736">
        <v>0.01</v>
      </c>
      <c r="I1736">
        <v>50</v>
      </c>
      <c r="J1736">
        <f>Cálculo!$G$77</f>
        <v>9.2490000000000006</v>
      </c>
      <c r="K1736">
        <f>Cálculo!$H$77</f>
        <v>60.76</v>
      </c>
    </row>
    <row r="1737" spans="1:11">
      <c r="A1737" t="s">
        <v>56</v>
      </c>
      <c r="B1737" t="s">
        <v>198</v>
      </c>
      <c r="C1737" s="7" t="s">
        <v>211</v>
      </c>
      <c r="D1737" t="s">
        <v>199</v>
      </c>
      <c r="E1737" t="s">
        <v>54</v>
      </c>
      <c r="F1737" t="s">
        <v>95</v>
      </c>
      <c r="G1737" t="s">
        <v>94</v>
      </c>
      <c r="H1737">
        <v>50.01</v>
      </c>
      <c r="I1737">
        <v>150</v>
      </c>
      <c r="J1737">
        <f>Cálculo!$G$78</f>
        <v>8.49</v>
      </c>
      <c r="K1737">
        <f>Cálculo!$H$78</f>
        <v>98.73</v>
      </c>
    </row>
    <row r="1738" spans="1:11">
      <c r="A1738" t="s">
        <v>56</v>
      </c>
      <c r="B1738" t="s">
        <v>198</v>
      </c>
      <c r="C1738" s="7" t="s">
        <v>211</v>
      </c>
      <c r="D1738" t="s">
        <v>199</v>
      </c>
      <c r="E1738" t="s">
        <v>54</v>
      </c>
      <c r="F1738" t="s">
        <v>95</v>
      </c>
      <c r="G1738" t="s">
        <v>94</v>
      </c>
      <c r="H1738">
        <v>150.01</v>
      </c>
      <c r="I1738">
        <v>500</v>
      </c>
      <c r="J1738">
        <f>Cálculo!$G$79</f>
        <v>7.9859999999999998</v>
      </c>
      <c r="K1738">
        <f>Cálculo!$H$79</f>
        <v>174.66</v>
      </c>
    </row>
    <row r="1739" spans="1:11">
      <c r="A1739" t="s">
        <v>56</v>
      </c>
      <c r="B1739" t="s">
        <v>198</v>
      </c>
      <c r="C1739" s="7" t="s">
        <v>211</v>
      </c>
      <c r="D1739" t="s">
        <v>199</v>
      </c>
      <c r="E1739" t="s">
        <v>54</v>
      </c>
      <c r="F1739" t="s">
        <v>95</v>
      </c>
      <c r="G1739" t="s">
        <v>94</v>
      </c>
      <c r="H1739">
        <v>500.01</v>
      </c>
      <c r="I1739">
        <v>2000</v>
      </c>
      <c r="J1739">
        <f>Cálculo!$G$80</f>
        <v>7.5380000000000003</v>
      </c>
      <c r="K1739">
        <f>Cálculo!$H$80</f>
        <v>398.71</v>
      </c>
    </row>
    <row r="1740" spans="1:11">
      <c r="A1740" t="s">
        <v>56</v>
      </c>
      <c r="B1740" t="s">
        <v>198</v>
      </c>
      <c r="C1740" s="7" t="s">
        <v>211</v>
      </c>
      <c r="D1740" t="s">
        <v>199</v>
      </c>
      <c r="E1740" t="s">
        <v>54</v>
      </c>
      <c r="F1740" t="s">
        <v>95</v>
      </c>
      <c r="G1740" t="s">
        <v>94</v>
      </c>
      <c r="H1740">
        <v>2000.01</v>
      </c>
      <c r="I1740">
        <v>3500</v>
      </c>
      <c r="J1740">
        <f>Cálculo!$G$81</f>
        <v>6.819</v>
      </c>
      <c r="K1740">
        <f>Cálculo!$H$81</f>
        <v>1837.86</v>
      </c>
    </row>
    <row r="1741" spans="1:11">
      <c r="A1741" t="s">
        <v>56</v>
      </c>
      <c r="B1741" t="s">
        <v>198</v>
      </c>
      <c r="C1741" s="7" t="s">
        <v>211</v>
      </c>
      <c r="D1741" t="s">
        <v>199</v>
      </c>
      <c r="E1741" t="s">
        <v>54</v>
      </c>
      <c r="F1741" t="s">
        <v>95</v>
      </c>
      <c r="G1741" t="s">
        <v>94</v>
      </c>
      <c r="H1741">
        <v>3500.01</v>
      </c>
      <c r="I1741">
        <v>50000</v>
      </c>
      <c r="J1741">
        <f>Cálculo!$G$82</f>
        <v>5.3760000000000003</v>
      </c>
      <c r="K1741">
        <f>Cálculo!$H$82</f>
        <v>6892.16</v>
      </c>
    </row>
    <row r="1742" spans="1:11">
      <c r="A1742" t="s">
        <v>56</v>
      </c>
      <c r="B1742" t="s">
        <v>198</v>
      </c>
      <c r="C1742" s="7" t="s">
        <v>211</v>
      </c>
      <c r="D1742" t="s">
        <v>199</v>
      </c>
      <c r="E1742" t="s">
        <v>54</v>
      </c>
      <c r="F1742" t="s">
        <v>95</v>
      </c>
      <c r="G1742" t="s">
        <v>94</v>
      </c>
      <c r="H1742">
        <v>50000.01</v>
      </c>
      <c r="J1742">
        <f>Cálculo!$G$83</f>
        <v>5.1479999999999997</v>
      </c>
      <c r="K1742">
        <f>Cálculo!$H$83</f>
        <v>18284.09</v>
      </c>
    </row>
    <row r="1743" spans="1:11">
      <c r="A1743" t="s">
        <v>56</v>
      </c>
      <c r="B1743" t="s">
        <v>198</v>
      </c>
      <c r="C1743" s="7" t="s">
        <v>211</v>
      </c>
      <c r="D1743" t="s">
        <v>199</v>
      </c>
      <c r="E1743" t="s">
        <v>54</v>
      </c>
      <c r="F1743" t="s">
        <v>96</v>
      </c>
      <c r="G1743" t="s">
        <v>94</v>
      </c>
      <c r="H1743">
        <v>0</v>
      </c>
      <c r="I1743">
        <v>50000</v>
      </c>
      <c r="J1743">
        <f>Cálculo!$G$86</f>
        <v>4.726</v>
      </c>
      <c r="K1743">
        <f>Cálculo!$H$86</f>
        <v>387.36</v>
      </c>
    </row>
    <row r="1744" spans="1:11">
      <c r="A1744" t="s">
        <v>56</v>
      </c>
      <c r="B1744" t="s">
        <v>198</v>
      </c>
      <c r="C1744" s="7" t="s">
        <v>211</v>
      </c>
      <c r="D1744" t="s">
        <v>199</v>
      </c>
      <c r="E1744" t="s">
        <v>54</v>
      </c>
      <c r="F1744" t="s">
        <v>96</v>
      </c>
      <c r="G1744" t="s">
        <v>94</v>
      </c>
      <c r="H1744">
        <v>50000.01</v>
      </c>
      <c r="I1744">
        <v>300000</v>
      </c>
      <c r="J1744">
        <f>Cálculo!$G$87</f>
        <v>3.5019999999999998</v>
      </c>
      <c r="K1744">
        <f>Cálculo!$H$87</f>
        <v>61597.41</v>
      </c>
    </row>
    <row r="1745" spans="1:11">
      <c r="A1745" t="s">
        <v>56</v>
      </c>
      <c r="B1745" t="s">
        <v>198</v>
      </c>
      <c r="C1745" s="7" t="s">
        <v>211</v>
      </c>
      <c r="D1745" t="s">
        <v>199</v>
      </c>
      <c r="E1745" t="s">
        <v>54</v>
      </c>
      <c r="F1745" t="s">
        <v>96</v>
      </c>
      <c r="G1745" t="s">
        <v>94</v>
      </c>
      <c r="H1745">
        <v>300000.01</v>
      </c>
      <c r="I1745">
        <v>500000</v>
      </c>
      <c r="J1745">
        <f>Cálculo!$G$88</f>
        <v>3.36</v>
      </c>
      <c r="K1745">
        <f>Cálculo!$H$88</f>
        <v>110975.06</v>
      </c>
    </row>
    <row r="1746" spans="1:11">
      <c r="A1746" t="s">
        <v>56</v>
      </c>
      <c r="B1746" t="s">
        <v>198</v>
      </c>
      <c r="C1746" s="7" t="s">
        <v>211</v>
      </c>
      <c r="D1746" t="s">
        <v>199</v>
      </c>
      <c r="E1746" t="s">
        <v>54</v>
      </c>
      <c r="F1746" t="s">
        <v>96</v>
      </c>
      <c r="G1746" t="s">
        <v>94</v>
      </c>
      <c r="H1746">
        <v>500000.01</v>
      </c>
      <c r="I1746">
        <v>1000000</v>
      </c>
      <c r="J1746">
        <f>Cálculo!$G$89</f>
        <v>3.3340000000000001</v>
      </c>
      <c r="K1746">
        <f>Cálculo!$H$89</f>
        <v>124035.06</v>
      </c>
    </row>
    <row r="1747" spans="1:11">
      <c r="A1747" t="s">
        <v>56</v>
      </c>
      <c r="B1747" t="s">
        <v>198</v>
      </c>
      <c r="C1747" s="7" t="s">
        <v>211</v>
      </c>
      <c r="D1747" t="s">
        <v>199</v>
      </c>
      <c r="E1747" t="s">
        <v>54</v>
      </c>
      <c r="F1747" t="s">
        <v>96</v>
      </c>
      <c r="G1747" t="s">
        <v>94</v>
      </c>
      <c r="H1747">
        <v>1000000.01</v>
      </c>
      <c r="I1747">
        <v>2000000</v>
      </c>
      <c r="J1747">
        <f>Cálculo!$G$90</f>
        <v>3.2810000000000001</v>
      </c>
      <c r="K1747">
        <f>Cálculo!$H$90</f>
        <v>177422.21</v>
      </c>
    </row>
    <row r="1748" spans="1:11">
      <c r="A1748" t="s">
        <v>56</v>
      </c>
      <c r="B1748" t="s">
        <v>198</v>
      </c>
      <c r="C1748" s="7" t="s">
        <v>211</v>
      </c>
      <c r="D1748" t="s">
        <v>199</v>
      </c>
      <c r="E1748" t="s">
        <v>54</v>
      </c>
      <c r="F1748" t="s">
        <v>96</v>
      </c>
      <c r="G1748" t="s">
        <v>94</v>
      </c>
      <c r="H1748">
        <v>2000000.01</v>
      </c>
      <c r="J1748">
        <f>Cálculo!$G$91</f>
        <v>3.2330000000000001</v>
      </c>
      <c r="K1748">
        <f>Cálculo!$H$91</f>
        <v>316707.87</v>
      </c>
    </row>
    <row r="1749" spans="1:11">
      <c r="A1749" t="s">
        <v>56</v>
      </c>
      <c r="B1749" t="s">
        <v>198</v>
      </c>
      <c r="C1749" s="7" t="s">
        <v>211</v>
      </c>
      <c r="D1749" t="s">
        <v>199</v>
      </c>
      <c r="E1749" t="s">
        <v>54</v>
      </c>
      <c r="F1749" t="s">
        <v>97</v>
      </c>
      <c r="G1749" t="s">
        <v>98</v>
      </c>
      <c r="J1749">
        <f>Cálculo!$G$94</f>
        <v>3.2148460000000001</v>
      </c>
    </row>
    <row r="1750" spans="1:11">
      <c r="A1750" t="s">
        <v>56</v>
      </c>
      <c r="B1750" t="s">
        <v>198</v>
      </c>
      <c r="C1750" s="7" t="s">
        <v>212</v>
      </c>
      <c r="D1750" t="s">
        <v>199</v>
      </c>
      <c r="E1750" t="s">
        <v>54</v>
      </c>
      <c r="F1750" t="s">
        <v>93</v>
      </c>
      <c r="G1750" t="s">
        <v>94</v>
      </c>
      <c r="H1750">
        <v>0</v>
      </c>
      <c r="I1750">
        <v>1</v>
      </c>
      <c r="J1750">
        <f>Cálculo!$G$66</f>
        <v>3.2869999999999999</v>
      </c>
      <c r="K1750">
        <f>Cálculo!$H$66</f>
        <v>11.39</v>
      </c>
    </row>
    <row r="1751" spans="1:11">
      <c r="A1751" t="s">
        <v>56</v>
      </c>
      <c r="B1751" t="s">
        <v>198</v>
      </c>
      <c r="C1751" s="7" t="s">
        <v>212</v>
      </c>
      <c r="D1751" t="s">
        <v>199</v>
      </c>
      <c r="E1751" t="s">
        <v>54</v>
      </c>
      <c r="F1751" t="s">
        <v>93</v>
      </c>
      <c r="G1751" t="s">
        <v>94</v>
      </c>
      <c r="H1751">
        <v>1.01</v>
      </c>
      <c r="I1751">
        <v>3</v>
      </c>
      <c r="J1751">
        <f>Cálculo!$G$67</f>
        <v>10.834</v>
      </c>
      <c r="K1751">
        <f>Cálculo!$H$67</f>
        <v>14.87</v>
      </c>
    </row>
    <row r="1752" spans="1:11">
      <c r="A1752" t="s">
        <v>56</v>
      </c>
      <c r="B1752" t="s">
        <v>198</v>
      </c>
      <c r="C1752" s="7" t="s">
        <v>212</v>
      </c>
      <c r="D1752" t="s">
        <v>199</v>
      </c>
      <c r="E1752" t="s">
        <v>54</v>
      </c>
      <c r="F1752" t="s">
        <v>93</v>
      </c>
      <c r="G1752" t="s">
        <v>94</v>
      </c>
      <c r="H1752">
        <v>3.01</v>
      </c>
      <c r="I1752">
        <v>7</v>
      </c>
      <c r="J1752">
        <f>Cálculo!$G$68</f>
        <v>5.6470000000000002</v>
      </c>
      <c r="K1752">
        <f>Cálculo!$H$68</f>
        <v>14.87</v>
      </c>
    </row>
    <row r="1753" spans="1:11">
      <c r="A1753" t="s">
        <v>56</v>
      </c>
      <c r="B1753" t="s">
        <v>198</v>
      </c>
      <c r="C1753" s="7" t="s">
        <v>212</v>
      </c>
      <c r="D1753" t="s">
        <v>199</v>
      </c>
      <c r="E1753" t="s">
        <v>54</v>
      </c>
      <c r="F1753" t="s">
        <v>93</v>
      </c>
      <c r="G1753" t="s">
        <v>94</v>
      </c>
      <c r="H1753">
        <v>7.01</v>
      </c>
      <c r="I1753">
        <v>14</v>
      </c>
      <c r="J1753">
        <f>Cálculo!$G$69</f>
        <v>9.3699999999999992</v>
      </c>
      <c r="K1753">
        <f>Cálculo!$H$69</f>
        <v>16.739999999999998</v>
      </c>
    </row>
    <row r="1754" spans="1:11">
      <c r="A1754" t="s">
        <v>56</v>
      </c>
      <c r="B1754" t="s">
        <v>198</v>
      </c>
      <c r="C1754" s="7" t="s">
        <v>212</v>
      </c>
      <c r="D1754" t="s">
        <v>199</v>
      </c>
      <c r="E1754" t="s">
        <v>54</v>
      </c>
      <c r="F1754" t="s">
        <v>93</v>
      </c>
      <c r="G1754" t="s">
        <v>94</v>
      </c>
      <c r="H1754">
        <v>14.01</v>
      </c>
      <c r="I1754">
        <v>34</v>
      </c>
      <c r="J1754">
        <f>Cálculo!$G$70</f>
        <v>11.132</v>
      </c>
      <c r="K1754">
        <f>Cálculo!$H$70</f>
        <v>18.600000000000001</v>
      </c>
    </row>
    <row r="1755" spans="1:11">
      <c r="A1755" t="s">
        <v>56</v>
      </c>
      <c r="B1755" t="s">
        <v>198</v>
      </c>
      <c r="C1755" s="7" t="s">
        <v>212</v>
      </c>
      <c r="D1755" t="s">
        <v>199</v>
      </c>
      <c r="E1755" t="s">
        <v>54</v>
      </c>
      <c r="F1755" t="s">
        <v>93</v>
      </c>
      <c r="G1755" t="s">
        <v>94</v>
      </c>
      <c r="H1755">
        <v>34.01</v>
      </c>
      <c r="I1755">
        <v>600</v>
      </c>
      <c r="J1755">
        <f>Cálculo!$G$71</f>
        <v>11.92</v>
      </c>
      <c r="K1755">
        <f>Cálculo!$H$71</f>
        <v>18.600000000000001</v>
      </c>
    </row>
    <row r="1756" spans="1:11">
      <c r="A1756" t="s">
        <v>56</v>
      </c>
      <c r="B1756" t="s">
        <v>198</v>
      </c>
      <c r="C1756" s="7" t="s">
        <v>212</v>
      </c>
      <c r="D1756" t="s">
        <v>199</v>
      </c>
      <c r="E1756" t="s">
        <v>54</v>
      </c>
      <c r="F1756" t="s">
        <v>93</v>
      </c>
      <c r="G1756" t="s">
        <v>94</v>
      </c>
      <c r="H1756">
        <v>600.01</v>
      </c>
      <c r="I1756">
        <v>1000</v>
      </c>
      <c r="J1756">
        <f>Cálculo!$G$72</f>
        <v>10.324</v>
      </c>
      <c r="K1756">
        <f>Cálculo!$H$72</f>
        <v>18.600000000000001</v>
      </c>
    </row>
    <row r="1757" spans="1:11">
      <c r="A1757" t="s">
        <v>56</v>
      </c>
      <c r="B1757" t="s">
        <v>198</v>
      </c>
      <c r="C1757" s="7" t="s">
        <v>212</v>
      </c>
      <c r="D1757" t="s">
        <v>199</v>
      </c>
      <c r="E1757" t="s">
        <v>54</v>
      </c>
      <c r="F1757" t="s">
        <v>93</v>
      </c>
      <c r="G1757" t="s">
        <v>94</v>
      </c>
      <c r="H1757">
        <v>1000.01</v>
      </c>
      <c r="J1757">
        <f>Cálculo!$G$73</f>
        <v>7.2949999999999999</v>
      </c>
      <c r="K1757">
        <f>Cálculo!$H$73</f>
        <v>18.600000000000001</v>
      </c>
    </row>
    <row r="1758" spans="1:11">
      <c r="A1758" t="s">
        <v>56</v>
      </c>
      <c r="B1758" t="s">
        <v>198</v>
      </c>
      <c r="C1758" s="7" t="s">
        <v>212</v>
      </c>
      <c r="D1758" t="s">
        <v>199</v>
      </c>
      <c r="E1758" t="s">
        <v>54</v>
      </c>
      <c r="F1758" t="s">
        <v>95</v>
      </c>
      <c r="G1758" t="s">
        <v>94</v>
      </c>
      <c r="H1758">
        <v>0</v>
      </c>
      <c r="I1758">
        <v>0</v>
      </c>
      <c r="J1758">
        <f>Cálculo!$G$76</f>
        <v>0</v>
      </c>
      <c r="K1758">
        <f>Cálculo!$H$76</f>
        <v>0</v>
      </c>
    </row>
    <row r="1759" spans="1:11">
      <c r="A1759" t="s">
        <v>56</v>
      </c>
      <c r="B1759" t="s">
        <v>198</v>
      </c>
      <c r="C1759" s="7" t="s">
        <v>212</v>
      </c>
      <c r="D1759" t="s">
        <v>199</v>
      </c>
      <c r="E1759" t="s">
        <v>54</v>
      </c>
      <c r="F1759" t="s">
        <v>95</v>
      </c>
      <c r="G1759" t="s">
        <v>94</v>
      </c>
      <c r="H1759">
        <v>0.01</v>
      </c>
      <c r="I1759">
        <v>50</v>
      </c>
      <c r="J1759">
        <f>Cálculo!$G$77</f>
        <v>9.2490000000000006</v>
      </c>
      <c r="K1759">
        <f>Cálculo!$H$77</f>
        <v>60.76</v>
      </c>
    </row>
    <row r="1760" spans="1:11">
      <c r="A1760" t="s">
        <v>56</v>
      </c>
      <c r="B1760" t="s">
        <v>198</v>
      </c>
      <c r="C1760" s="7" t="s">
        <v>212</v>
      </c>
      <c r="D1760" t="s">
        <v>199</v>
      </c>
      <c r="E1760" t="s">
        <v>54</v>
      </c>
      <c r="F1760" t="s">
        <v>95</v>
      </c>
      <c r="G1760" t="s">
        <v>94</v>
      </c>
      <c r="H1760">
        <v>50.01</v>
      </c>
      <c r="I1760">
        <v>150</v>
      </c>
      <c r="J1760">
        <f>Cálculo!$G$78</f>
        <v>8.49</v>
      </c>
      <c r="K1760">
        <f>Cálculo!$H$78</f>
        <v>98.73</v>
      </c>
    </row>
    <row r="1761" spans="1:11">
      <c r="A1761" t="s">
        <v>56</v>
      </c>
      <c r="B1761" t="s">
        <v>198</v>
      </c>
      <c r="C1761" s="7" t="s">
        <v>212</v>
      </c>
      <c r="D1761" t="s">
        <v>199</v>
      </c>
      <c r="E1761" t="s">
        <v>54</v>
      </c>
      <c r="F1761" t="s">
        <v>95</v>
      </c>
      <c r="G1761" t="s">
        <v>94</v>
      </c>
      <c r="H1761">
        <v>150.01</v>
      </c>
      <c r="I1761">
        <v>500</v>
      </c>
      <c r="J1761">
        <f>Cálculo!$G$79</f>
        <v>7.9859999999999998</v>
      </c>
      <c r="K1761">
        <f>Cálculo!$H$79</f>
        <v>174.66</v>
      </c>
    </row>
    <row r="1762" spans="1:11">
      <c r="A1762" t="s">
        <v>56</v>
      </c>
      <c r="B1762" t="s">
        <v>198</v>
      </c>
      <c r="C1762" s="7" t="s">
        <v>212</v>
      </c>
      <c r="D1762" t="s">
        <v>199</v>
      </c>
      <c r="E1762" t="s">
        <v>54</v>
      </c>
      <c r="F1762" t="s">
        <v>95</v>
      </c>
      <c r="G1762" t="s">
        <v>94</v>
      </c>
      <c r="H1762">
        <v>500.01</v>
      </c>
      <c r="I1762">
        <v>2000</v>
      </c>
      <c r="J1762">
        <f>Cálculo!$G$80</f>
        <v>7.5380000000000003</v>
      </c>
      <c r="K1762">
        <f>Cálculo!$H$80</f>
        <v>398.71</v>
      </c>
    </row>
    <row r="1763" spans="1:11">
      <c r="A1763" t="s">
        <v>56</v>
      </c>
      <c r="B1763" t="s">
        <v>198</v>
      </c>
      <c r="C1763" s="7" t="s">
        <v>212</v>
      </c>
      <c r="D1763" t="s">
        <v>199</v>
      </c>
      <c r="E1763" t="s">
        <v>54</v>
      </c>
      <c r="F1763" t="s">
        <v>95</v>
      </c>
      <c r="G1763" t="s">
        <v>94</v>
      </c>
      <c r="H1763">
        <v>2000.01</v>
      </c>
      <c r="I1763">
        <v>3500</v>
      </c>
      <c r="J1763">
        <f>Cálculo!$G$81</f>
        <v>6.819</v>
      </c>
      <c r="K1763">
        <f>Cálculo!$H$81</f>
        <v>1837.86</v>
      </c>
    </row>
    <row r="1764" spans="1:11">
      <c r="A1764" t="s">
        <v>56</v>
      </c>
      <c r="B1764" t="s">
        <v>198</v>
      </c>
      <c r="C1764" s="7" t="s">
        <v>212</v>
      </c>
      <c r="D1764" t="s">
        <v>199</v>
      </c>
      <c r="E1764" t="s">
        <v>54</v>
      </c>
      <c r="F1764" t="s">
        <v>95</v>
      </c>
      <c r="G1764" t="s">
        <v>94</v>
      </c>
      <c r="H1764">
        <v>3500.01</v>
      </c>
      <c r="I1764">
        <v>50000</v>
      </c>
      <c r="J1764">
        <f>Cálculo!$G$82</f>
        <v>5.3760000000000003</v>
      </c>
      <c r="K1764">
        <f>Cálculo!$H$82</f>
        <v>6892.16</v>
      </c>
    </row>
    <row r="1765" spans="1:11">
      <c r="A1765" t="s">
        <v>56</v>
      </c>
      <c r="B1765" t="s">
        <v>198</v>
      </c>
      <c r="C1765" s="7" t="s">
        <v>212</v>
      </c>
      <c r="D1765" t="s">
        <v>199</v>
      </c>
      <c r="E1765" t="s">
        <v>54</v>
      </c>
      <c r="F1765" t="s">
        <v>95</v>
      </c>
      <c r="G1765" t="s">
        <v>94</v>
      </c>
      <c r="H1765">
        <v>50000.01</v>
      </c>
      <c r="J1765">
        <f>Cálculo!$G$83</f>
        <v>5.1479999999999997</v>
      </c>
      <c r="K1765">
        <f>Cálculo!$H$83</f>
        <v>18284.09</v>
      </c>
    </row>
    <row r="1766" spans="1:11">
      <c r="A1766" t="s">
        <v>56</v>
      </c>
      <c r="B1766" t="s">
        <v>198</v>
      </c>
      <c r="C1766" s="7" t="s">
        <v>212</v>
      </c>
      <c r="D1766" t="s">
        <v>199</v>
      </c>
      <c r="E1766" t="s">
        <v>54</v>
      </c>
      <c r="F1766" t="s">
        <v>96</v>
      </c>
      <c r="G1766" t="s">
        <v>94</v>
      </c>
      <c r="H1766">
        <v>0</v>
      </c>
      <c r="I1766">
        <v>50000</v>
      </c>
      <c r="J1766">
        <f>Cálculo!$G$86</f>
        <v>4.726</v>
      </c>
      <c r="K1766">
        <f>Cálculo!$H$86</f>
        <v>387.36</v>
      </c>
    </row>
    <row r="1767" spans="1:11">
      <c r="A1767" t="s">
        <v>56</v>
      </c>
      <c r="B1767" t="s">
        <v>198</v>
      </c>
      <c r="C1767" s="7" t="s">
        <v>212</v>
      </c>
      <c r="D1767" t="s">
        <v>199</v>
      </c>
      <c r="E1767" t="s">
        <v>54</v>
      </c>
      <c r="F1767" t="s">
        <v>96</v>
      </c>
      <c r="G1767" t="s">
        <v>94</v>
      </c>
      <c r="H1767">
        <v>50000.01</v>
      </c>
      <c r="I1767">
        <v>300000</v>
      </c>
      <c r="J1767">
        <f>Cálculo!$G$87</f>
        <v>3.5019999999999998</v>
      </c>
      <c r="K1767">
        <f>Cálculo!$H$87</f>
        <v>61597.41</v>
      </c>
    </row>
    <row r="1768" spans="1:11">
      <c r="A1768" t="s">
        <v>56</v>
      </c>
      <c r="B1768" t="s">
        <v>198</v>
      </c>
      <c r="C1768" s="7" t="s">
        <v>212</v>
      </c>
      <c r="D1768" t="s">
        <v>199</v>
      </c>
      <c r="E1768" t="s">
        <v>54</v>
      </c>
      <c r="F1768" t="s">
        <v>96</v>
      </c>
      <c r="G1768" t="s">
        <v>94</v>
      </c>
      <c r="H1768">
        <v>300000.01</v>
      </c>
      <c r="I1768">
        <v>500000</v>
      </c>
      <c r="J1768">
        <f>Cálculo!$G$88</f>
        <v>3.36</v>
      </c>
      <c r="K1768">
        <f>Cálculo!$H$88</f>
        <v>110975.06</v>
      </c>
    </row>
    <row r="1769" spans="1:11">
      <c r="A1769" t="s">
        <v>56</v>
      </c>
      <c r="B1769" t="s">
        <v>198</v>
      </c>
      <c r="C1769" s="7" t="s">
        <v>212</v>
      </c>
      <c r="D1769" t="s">
        <v>199</v>
      </c>
      <c r="E1769" t="s">
        <v>54</v>
      </c>
      <c r="F1769" t="s">
        <v>96</v>
      </c>
      <c r="G1769" t="s">
        <v>94</v>
      </c>
      <c r="H1769">
        <v>500000.01</v>
      </c>
      <c r="I1769">
        <v>1000000</v>
      </c>
      <c r="J1769">
        <f>Cálculo!$G$89</f>
        <v>3.3340000000000001</v>
      </c>
      <c r="K1769">
        <f>Cálculo!$H$89</f>
        <v>124035.06</v>
      </c>
    </row>
    <row r="1770" spans="1:11">
      <c r="A1770" t="s">
        <v>56</v>
      </c>
      <c r="B1770" t="s">
        <v>198</v>
      </c>
      <c r="C1770" s="7" t="s">
        <v>212</v>
      </c>
      <c r="D1770" t="s">
        <v>199</v>
      </c>
      <c r="E1770" t="s">
        <v>54</v>
      </c>
      <c r="F1770" t="s">
        <v>96</v>
      </c>
      <c r="G1770" t="s">
        <v>94</v>
      </c>
      <c r="H1770">
        <v>1000000.01</v>
      </c>
      <c r="I1770">
        <v>2000000</v>
      </c>
      <c r="J1770">
        <f>Cálculo!$G$90</f>
        <v>3.2810000000000001</v>
      </c>
      <c r="K1770">
        <f>Cálculo!$H$90</f>
        <v>177422.21</v>
      </c>
    </row>
    <row r="1771" spans="1:11">
      <c r="A1771" t="s">
        <v>56</v>
      </c>
      <c r="B1771" t="s">
        <v>198</v>
      </c>
      <c r="C1771" s="7" t="s">
        <v>212</v>
      </c>
      <c r="D1771" t="s">
        <v>199</v>
      </c>
      <c r="E1771" t="s">
        <v>54</v>
      </c>
      <c r="F1771" t="s">
        <v>96</v>
      </c>
      <c r="G1771" t="s">
        <v>94</v>
      </c>
      <c r="H1771">
        <v>2000000.01</v>
      </c>
      <c r="J1771">
        <f>Cálculo!$G$91</f>
        <v>3.2330000000000001</v>
      </c>
      <c r="K1771">
        <f>Cálculo!$H$91</f>
        <v>316707.87</v>
      </c>
    </row>
    <row r="1772" spans="1:11">
      <c r="A1772" t="s">
        <v>56</v>
      </c>
      <c r="B1772" t="s">
        <v>198</v>
      </c>
      <c r="C1772" s="7" t="s">
        <v>212</v>
      </c>
      <c r="D1772" t="s">
        <v>199</v>
      </c>
      <c r="E1772" t="s">
        <v>54</v>
      </c>
      <c r="F1772" t="s">
        <v>97</v>
      </c>
      <c r="G1772" t="s">
        <v>98</v>
      </c>
      <c r="J1772">
        <f>Cálculo!$G$94</f>
        <v>3.2148460000000001</v>
      </c>
    </row>
    <row r="1773" spans="1:11">
      <c r="A1773" t="s">
        <v>56</v>
      </c>
      <c r="B1773" t="s">
        <v>198</v>
      </c>
      <c r="C1773" s="7" t="s">
        <v>213</v>
      </c>
      <c r="D1773" t="s">
        <v>199</v>
      </c>
      <c r="E1773" t="s">
        <v>54</v>
      </c>
      <c r="F1773" t="s">
        <v>93</v>
      </c>
      <c r="G1773" t="s">
        <v>94</v>
      </c>
      <c r="H1773">
        <v>0</v>
      </c>
      <c r="I1773">
        <v>1</v>
      </c>
      <c r="J1773">
        <f>Cálculo!$G$66</f>
        <v>3.2869999999999999</v>
      </c>
      <c r="K1773">
        <f>Cálculo!$H$66</f>
        <v>11.39</v>
      </c>
    </row>
    <row r="1774" spans="1:11">
      <c r="A1774" t="s">
        <v>56</v>
      </c>
      <c r="B1774" t="s">
        <v>198</v>
      </c>
      <c r="C1774" s="7" t="s">
        <v>213</v>
      </c>
      <c r="D1774" t="s">
        <v>199</v>
      </c>
      <c r="E1774" t="s">
        <v>54</v>
      </c>
      <c r="F1774" t="s">
        <v>93</v>
      </c>
      <c r="G1774" t="s">
        <v>94</v>
      </c>
      <c r="H1774">
        <v>1.01</v>
      </c>
      <c r="I1774">
        <v>3</v>
      </c>
      <c r="J1774">
        <f>Cálculo!$G$67</f>
        <v>10.834</v>
      </c>
      <c r="K1774">
        <f>Cálculo!$H$67</f>
        <v>14.87</v>
      </c>
    </row>
    <row r="1775" spans="1:11">
      <c r="A1775" t="s">
        <v>56</v>
      </c>
      <c r="B1775" t="s">
        <v>198</v>
      </c>
      <c r="C1775" s="7" t="s">
        <v>213</v>
      </c>
      <c r="D1775" t="s">
        <v>199</v>
      </c>
      <c r="E1775" t="s">
        <v>54</v>
      </c>
      <c r="F1775" t="s">
        <v>93</v>
      </c>
      <c r="G1775" t="s">
        <v>94</v>
      </c>
      <c r="H1775">
        <v>3.01</v>
      </c>
      <c r="I1775">
        <v>7</v>
      </c>
      <c r="J1775">
        <f>Cálculo!$G$68</f>
        <v>5.6470000000000002</v>
      </c>
      <c r="K1775">
        <f>Cálculo!$H$68</f>
        <v>14.87</v>
      </c>
    </row>
    <row r="1776" spans="1:11">
      <c r="A1776" t="s">
        <v>56</v>
      </c>
      <c r="B1776" t="s">
        <v>198</v>
      </c>
      <c r="C1776" s="7" t="s">
        <v>213</v>
      </c>
      <c r="D1776" t="s">
        <v>199</v>
      </c>
      <c r="E1776" t="s">
        <v>54</v>
      </c>
      <c r="F1776" t="s">
        <v>93</v>
      </c>
      <c r="G1776" t="s">
        <v>94</v>
      </c>
      <c r="H1776">
        <v>7.01</v>
      </c>
      <c r="I1776">
        <v>14</v>
      </c>
      <c r="J1776">
        <f>Cálculo!$G$69</f>
        <v>9.3699999999999992</v>
      </c>
      <c r="K1776">
        <f>Cálculo!$H$69</f>
        <v>16.739999999999998</v>
      </c>
    </row>
    <row r="1777" spans="1:11">
      <c r="A1777" t="s">
        <v>56</v>
      </c>
      <c r="B1777" t="s">
        <v>198</v>
      </c>
      <c r="C1777" s="7" t="s">
        <v>213</v>
      </c>
      <c r="D1777" t="s">
        <v>199</v>
      </c>
      <c r="E1777" t="s">
        <v>54</v>
      </c>
      <c r="F1777" t="s">
        <v>93</v>
      </c>
      <c r="G1777" t="s">
        <v>94</v>
      </c>
      <c r="H1777">
        <v>14.01</v>
      </c>
      <c r="I1777">
        <v>34</v>
      </c>
      <c r="J1777">
        <f>Cálculo!$G$70</f>
        <v>11.132</v>
      </c>
      <c r="K1777">
        <f>Cálculo!$H$70</f>
        <v>18.600000000000001</v>
      </c>
    </row>
    <row r="1778" spans="1:11">
      <c r="A1778" t="s">
        <v>56</v>
      </c>
      <c r="B1778" t="s">
        <v>198</v>
      </c>
      <c r="C1778" s="7" t="s">
        <v>213</v>
      </c>
      <c r="D1778" t="s">
        <v>199</v>
      </c>
      <c r="E1778" t="s">
        <v>54</v>
      </c>
      <c r="F1778" t="s">
        <v>93</v>
      </c>
      <c r="G1778" t="s">
        <v>94</v>
      </c>
      <c r="H1778">
        <v>34.01</v>
      </c>
      <c r="I1778">
        <v>600</v>
      </c>
      <c r="J1778">
        <f>Cálculo!$G$71</f>
        <v>11.92</v>
      </c>
      <c r="K1778">
        <f>Cálculo!$H$71</f>
        <v>18.600000000000001</v>
      </c>
    </row>
    <row r="1779" spans="1:11">
      <c r="A1779" t="s">
        <v>56</v>
      </c>
      <c r="B1779" t="s">
        <v>198</v>
      </c>
      <c r="C1779" s="7" t="s">
        <v>213</v>
      </c>
      <c r="D1779" t="s">
        <v>199</v>
      </c>
      <c r="E1779" t="s">
        <v>54</v>
      </c>
      <c r="F1779" t="s">
        <v>93</v>
      </c>
      <c r="G1779" t="s">
        <v>94</v>
      </c>
      <c r="H1779">
        <v>600.01</v>
      </c>
      <c r="I1779">
        <v>1000</v>
      </c>
      <c r="J1779">
        <f>Cálculo!$G$72</f>
        <v>10.324</v>
      </c>
      <c r="K1779">
        <f>Cálculo!$H$72</f>
        <v>18.600000000000001</v>
      </c>
    </row>
    <row r="1780" spans="1:11">
      <c r="A1780" t="s">
        <v>56</v>
      </c>
      <c r="B1780" t="s">
        <v>198</v>
      </c>
      <c r="C1780" s="7" t="s">
        <v>213</v>
      </c>
      <c r="D1780" t="s">
        <v>199</v>
      </c>
      <c r="E1780" t="s">
        <v>54</v>
      </c>
      <c r="F1780" t="s">
        <v>93</v>
      </c>
      <c r="G1780" t="s">
        <v>94</v>
      </c>
      <c r="H1780">
        <v>1000.01</v>
      </c>
      <c r="J1780">
        <f>Cálculo!$G$73</f>
        <v>7.2949999999999999</v>
      </c>
      <c r="K1780">
        <f>Cálculo!$H$73</f>
        <v>18.600000000000001</v>
      </c>
    </row>
    <row r="1781" spans="1:11">
      <c r="A1781" t="s">
        <v>56</v>
      </c>
      <c r="B1781" t="s">
        <v>198</v>
      </c>
      <c r="C1781" s="7" t="s">
        <v>213</v>
      </c>
      <c r="D1781" t="s">
        <v>199</v>
      </c>
      <c r="E1781" t="s">
        <v>54</v>
      </c>
      <c r="F1781" t="s">
        <v>95</v>
      </c>
      <c r="G1781" t="s">
        <v>94</v>
      </c>
      <c r="H1781">
        <v>0</v>
      </c>
      <c r="I1781">
        <v>0</v>
      </c>
      <c r="J1781">
        <f>Cálculo!$G$76</f>
        <v>0</v>
      </c>
      <c r="K1781">
        <f>Cálculo!$H$76</f>
        <v>0</v>
      </c>
    </row>
    <row r="1782" spans="1:11">
      <c r="A1782" t="s">
        <v>56</v>
      </c>
      <c r="B1782" t="s">
        <v>198</v>
      </c>
      <c r="C1782" s="7" t="s">
        <v>213</v>
      </c>
      <c r="D1782" t="s">
        <v>199</v>
      </c>
      <c r="E1782" t="s">
        <v>54</v>
      </c>
      <c r="F1782" t="s">
        <v>95</v>
      </c>
      <c r="G1782" t="s">
        <v>94</v>
      </c>
      <c r="H1782">
        <v>0.01</v>
      </c>
      <c r="I1782">
        <v>50</v>
      </c>
      <c r="J1782">
        <f>Cálculo!$G$77</f>
        <v>9.2490000000000006</v>
      </c>
      <c r="K1782">
        <f>Cálculo!$H$77</f>
        <v>60.76</v>
      </c>
    </row>
    <row r="1783" spans="1:11">
      <c r="A1783" t="s">
        <v>56</v>
      </c>
      <c r="B1783" t="s">
        <v>198</v>
      </c>
      <c r="C1783" s="7" t="s">
        <v>213</v>
      </c>
      <c r="D1783" t="s">
        <v>199</v>
      </c>
      <c r="E1783" t="s">
        <v>54</v>
      </c>
      <c r="F1783" t="s">
        <v>95</v>
      </c>
      <c r="G1783" t="s">
        <v>94</v>
      </c>
      <c r="H1783">
        <v>50.01</v>
      </c>
      <c r="I1783">
        <v>150</v>
      </c>
      <c r="J1783">
        <f>Cálculo!$G$78</f>
        <v>8.49</v>
      </c>
      <c r="K1783">
        <f>Cálculo!$H$78</f>
        <v>98.73</v>
      </c>
    </row>
    <row r="1784" spans="1:11">
      <c r="A1784" t="s">
        <v>56</v>
      </c>
      <c r="B1784" t="s">
        <v>198</v>
      </c>
      <c r="C1784" s="7" t="s">
        <v>213</v>
      </c>
      <c r="D1784" t="s">
        <v>199</v>
      </c>
      <c r="E1784" t="s">
        <v>54</v>
      </c>
      <c r="F1784" t="s">
        <v>95</v>
      </c>
      <c r="G1784" t="s">
        <v>94</v>
      </c>
      <c r="H1784">
        <v>150.01</v>
      </c>
      <c r="I1784">
        <v>500</v>
      </c>
      <c r="J1784">
        <f>Cálculo!$G$79</f>
        <v>7.9859999999999998</v>
      </c>
      <c r="K1784">
        <f>Cálculo!$H$79</f>
        <v>174.66</v>
      </c>
    </row>
    <row r="1785" spans="1:11">
      <c r="A1785" t="s">
        <v>56</v>
      </c>
      <c r="B1785" t="s">
        <v>198</v>
      </c>
      <c r="C1785" s="7" t="s">
        <v>213</v>
      </c>
      <c r="D1785" t="s">
        <v>199</v>
      </c>
      <c r="E1785" t="s">
        <v>54</v>
      </c>
      <c r="F1785" t="s">
        <v>95</v>
      </c>
      <c r="G1785" t="s">
        <v>94</v>
      </c>
      <c r="H1785">
        <v>500.01</v>
      </c>
      <c r="I1785">
        <v>2000</v>
      </c>
      <c r="J1785">
        <f>Cálculo!$G$80</f>
        <v>7.5380000000000003</v>
      </c>
      <c r="K1785">
        <f>Cálculo!$H$80</f>
        <v>398.71</v>
      </c>
    </row>
    <row r="1786" spans="1:11">
      <c r="A1786" t="s">
        <v>56</v>
      </c>
      <c r="B1786" t="s">
        <v>198</v>
      </c>
      <c r="C1786" s="7" t="s">
        <v>213</v>
      </c>
      <c r="D1786" t="s">
        <v>199</v>
      </c>
      <c r="E1786" t="s">
        <v>54</v>
      </c>
      <c r="F1786" t="s">
        <v>95</v>
      </c>
      <c r="G1786" t="s">
        <v>94</v>
      </c>
      <c r="H1786">
        <v>2000.01</v>
      </c>
      <c r="I1786">
        <v>3500</v>
      </c>
      <c r="J1786">
        <f>Cálculo!$G$81</f>
        <v>6.819</v>
      </c>
      <c r="K1786">
        <f>Cálculo!$H$81</f>
        <v>1837.86</v>
      </c>
    </row>
    <row r="1787" spans="1:11">
      <c r="A1787" t="s">
        <v>56</v>
      </c>
      <c r="B1787" t="s">
        <v>198</v>
      </c>
      <c r="C1787" s="7" t="s">
        <v>213</v>
      </c>
      <c r="D1787" t="s">
        <v>199</v>
      </c>
      <c r="E1787" t="s">
        <v>54</v>
      </c>
      <c r="F1787" t="s">
        <v>95</v>
      </c>
      <c r="G1787" t="s">
        <v>94</v>
      </c>
      <c r="H1787">
        <v>3500.01</v>
      </c>
      <c r="I1787">
        <v>50000</v>
      </c>
      <c r="J1787">
        <f>Cálculo!$G$82</f>
        <v>5.3760000000000003</v>
      </c>
      <c r="K1787">
        <f>Cálculo!$H$82</f>
        <v>6892.16</v>
      </c>
    </row>
    <row r="1788" spans="1:11">
      <c r="A1788" t="s">
        <v>56</v>
      </c>
      <c r="B1788" t="s">
        <v>198</v>
      </c>
      <c r="C1788" s="7" t="s">
        <v>213</v>
      </c>
      <c r="D1788" t="s">
        <v>199</v>
      </c>
      <c r="E1788" t="s">
        <v>54</v>
      </c>
      <c r="F1788" t="s">
        <v>95</v>
      </c>
      <c r="G1788" t="s">
        <v>94</v>
      </c>
      <c r="H1788">
        <v>50000.01</v>
      </c>
      <c r="J1788">
        <f>Cálculo!$G$83</f>
        <v>5.1479999999999997</v>
      </c>
      <c r="K1788">
        <f>Cálculo!$H$83</f>
        <v>18284.09</v>
      </c>
    </row>
    <row r="1789" spans="1:11">
      <c r="A1789" t="s">
        <v>56</v>
      </c>
      <c r="B1789" t="s">
        <v>198</v>
      </c>
      <c r="C1789" s="7" t="s">
        <v>213</v>
      </c>
      <c r="D1789" t="s">
        <v>199</v>
      </c>
      <c r="E1789" t="s">
        <v>54</v>
      </c>
      <c r="F1789" t="s">
        <v>96</v>
      </c>
      <c r="G1789" t="s">
        <v>94</v>
      </c>
      <c r="H1789">
        <v>0</v>
      </c>
      <c r="I1789">
        <v>50000</v>
      </c>
      <c r="J1789">
        <f>Cálculo!$G$86</f>
        <v>4.726</v>
      </c>
      <c r="K1789">
        <f>Cálculo!$H$86</f>
        <v>387.36</v>
      </c>
    </row>
    <row r="1790" spans="1:11">
      <c r="A1790" t="s">
        <v>56</v>
      </c>
      <c r="B1790" t="s">
        <v>198</v>
      </c>
      <c r="C1790" s="7" t="s">
        <v>213</v>
      </c>
      <c r="D1790" t="s">
        <v>199</v>
      </c>
      <c r="E1790" t="s">
        <v>54</v>
      </c>
      <c r="F1790" t="s">
        <v>96</v>
      </c>
      <c r="G1790" t="s">
        <v>94</v>
      </c>
      <c r="H1790">
        <v>50000.01</v>
      </c>
      <c r="I1790">
        <v>300000</v>
      </c>
      <c r="J1790">
        <f>Cálculo!$G$87</f>
        <v>3.5019999999999998</v>
      </c>
      <c r="K1790">
        <f>Cálculo!$H$87</f>
        <v>61597.41</v>
      </c>
    </row>
    <row r="1791" spans="1:11">
      <c r="A1791" t="s">
        <v>56</v>
      </c>
      <c r="B1791" t="s">
        <v>198</v>
      </c>
      <c r="C1791" s="7" t="s">
        <v>213</v>
      </c>
      <c r="D1791" t="s">
        <v>199</v>
      </c>
      <c r="E1791" t="s">
        <v>54</v>
      </c>
      <c r="F1791" t="s">
        <v>96</v>
      </c>
      <c r="G1791" t="s">
        <v>94</v>
      </c>
      <c r="H1791">
        <v>300000.01</v>
      </c>
      <c r="I1791">
        <v>500000</v>
      </c>
      <c r="J1791">
        <f>Cálculo!$G$88</f>
        <v>3.36</v>
      </c>
      <c r="K1791">
        <f>Cálculo!$H$88</f>
        <v>110975.06</v>
      </c>
    </row>
    <row r="1792" spans="1:11">
      <c r="A1792" t="s">
        <v>56</v>
      </c>
      <c r="B1792" t="s">
        <v>198</v>
      </c>
      <c r="C1792" s="7" t="s">
        <v>213</v>
      </c>
      <c r="D1792" t="s">
        <v>199</v>
      </c>
      <c r="E1792" t="s">
        <v>54</v>
      </c>
      <c r="F1792" t="s">
        <v>96</v>
      </c>
      <c r="G1792" t="s">
        <v>94</v>
      </c>
      <c r="H1792">
        <v>500000.01</v>
      </c>
      <c r="I1792">
        <v>1000000</v>
      </c>
      <c r="J1792">
        <f>Cálculo!$G$89</f>
        <v>3.3340000000000001</v>
      </c>
      <c r="K1792">
        <f>Cálculo!$H$89</f>
        <v>124035.06</v>
      </c>
    </row>
    <row r="1793" spans="1:11">
      <c r="A1793" t="s">
        <v>56</v>
      </c>
      <c r="B1793" t="s">
        <v>198</v>
      </c>
      <c r="C1793" s="7" t="s">
        <v>213</v>
      </c>
      <c r="D1793" t="s">
        <v>199</v>
      </c>
      <c r="E1793" t="s">
        <v>54</v>
      </c>
      <c r="F1793" t="s">
        <v>96</v>
      </c>
      <c r="G1793" t="s">
        <v>94</v>
      </c>
      <c r="H1793">
        <v>1000000.01</v>
      </c>
      <c r="I1793">
        <v>2000000</v>
      </c>
      <c r="J1793">
        <f>Cálculo!$G$90</f>
        <v>3.2810000000000001</v>
      </c>
      <c r="K1793">
        <f>Cálculo!$H$90</f>
        <v>177422.21</v>
      </c>
    </row>
    <row r="1794" spans="1:11">
      <c r="A1794" t="s">
        <v>56</v>
      </c>
      <c r="B1794" t="s">
        <v>198</v>
      </c>
      <c r="C1794" s="7" t="s">
        <v>213</v>
      </c>
      <c r="D1794" t="s">
        <v>199</v>
      </c>
      <c r="E1794" t="s">
        <v>54</v>
      </c>
      <c r="F1794" t="s">
        <v>96</v>
      </c>
      <c r="G1794" t="s">
        <v>94</v>
      </c>
      <c r="H1794">
        <v>2000000.01</v>
      </c>
      <c r="J1794">
        <f>Cálculo!$G$91</f>
        <v>3.2330000000000001</v>
      </c>
      <c r="K1794">
        <f>Cálculo!$H$91</f>
        <v>316707.87</v>
      </c>
    </row>
    <row r="1795" spans="1:11">
      <c r="A1795" t="s">
        <v>56</v>
      </c>
      <c r="B1795" t="s">
        <v>198</v>
      </c>
      <c r="C1795" s="7" t="s">
        <v>213</v>
      </c>
      <c r="D1795" t="s">
        <v>199</v>
      </c>
      <c r="E1795" t="s">
        <v>54</v>
      </c>
      <c r="F1795" t="s">
        <v>97</v>
      </c>
      <c r="G1795" t="s">
        <v>98</v>
      </c>
      <c r="J1795">
        <f>Cálculo!$G$94</f>
        <v>3.2148460000000001</v>
      </c>
    </row>
    <row r="1796" spans="1:11">
      <c r="A1796" t="s">
        <v>56</v>
      </c>
      <c r="B1796" t="s">
        <v>198</v>
      </c>
      <c r="C1796" s="7" t="s">
        <v>214</v>
      </c>
      <c r="D1796" t="s">
        <v>199</v>
      </c>
      <c r="E1796" t="s">
        <v>54</v>
      </c>
      <c r="F1796" t="s">
        <v>93</v>
      </c>
      <c r="G1796" t="s">
        <v>94</v>
      </c>
      <c r="H1796">
        <v>0</v>
      </c>
      <c r="I1796">
        <v>1</v>
      </c>
      <c r="J1796">
        <f>Cálculo!$G$66</f>
        <v>3.2869999999999999</v>
      </c>
      <c r="K1796">
        <f>Cálculo!$H$66</f>
        <v>11.39</v>
      </c>
    </row>
    <row r="1797" spans="1:11">
      <c r="A1797" t="s">
        <v>56</v>
      </c>
      <c r="B1797" t="s">
        <v>198</v>
      </c>
      <c r="C1797" s="7" t="s">
        <v>214</v>
      </c>
      <c r="D1797" t="s">
        <v>199</v>
      </c>
      <c r="E1797" t="s">
        <v>54</v>
      </c>
      <c r="F1797" t="s">
        <v>93</v>
      </c>
      <c r="G1797" t="s">
        <v>94</v>
      </c>
      <c r="H1797">
        <v>1.01</v>
      </c>
      <c r="I1797">
        <v>3</v>
      </c>
      <c r="J1797">
        <f>Cálculo!$G$67</f>
        <v>10.834</v>
      </c>
      <c r="K1797">
        <f>Cálculo!$H$67</f>
        <v>14.87</v>
      </c>
    </row>
    <row r="1798" spans="1:11">
      <c r="A1798" t="s">
        <v>56</v>
      </c>
      <c r="B1798" t="s">
        <v>198</v>
      </c>
      <c r="C1798" s="7" t="s">
        <v>214</v>
      </c>
      <c r="D1798" t="s">
        <v>199</v>
      </c>
      <c r="E1798" t="s">
        <v>54</v>
      </c>
      <c r="F1798" t="s">
        <v>93</v>
      </c>
      <c r="G1798" t="s">
        <v>94</v>
      </c>
      <c r="H1798">
        <v>3.01</v>
      </c>
      <c r="I1798">
        <v>7</v>
      </c>
      <c r="J1798">
        <f>Cálculo!$G$68</f>
        <v>5.6470000000000002</v>
      </c>
      <c r="K1798">
        <f>Cálculo!$H$68</f>
        <v>14.87</v>
      </c>
    </row>
    <row r="1799" spans="1:11">
      <c r="A1799" t="s">
        <v>56</v>
      </c>
      <c r="B1799" t="s">
        <v>198</v>
      </c>
      <c r="C1799" s="7" t="s">
        <v>214</v>
      </c>
      <c r="D1799" t="s">
        <v>199</v>
      </c>
      <c r="E1799" t="s">
        <v>54</v>
      </c>
      <c r="F1799" t="s">
        <v>93</v>
      </c>
      <c r="G1799" t="s">
        <v>94</v>
      </c>
      <c r="H1799">
        <v>7.01</v>
      </c>
      <c r="I1799">
        <v>14</v>
      </c>
      <c r="J1799">
        <f>Cálculo!$G$69</f>
        <v>9.3699999999999992</v>
      </c>
      <c r="K1799">
        <f>Cálculo!$H$69</f>
        <v>16.739999999999998</v>
      </c>
    </row>
    <row r="1800" spans="1:11">
      <c r="A1800" t="s">
        <v>56</v>
      </c>
      <c r="B1800" t="s">
        <v>198</v>
      </c>
      <c r="C1800" s="7" t="s">
        <v>214</v>
      </c>
      <c r="D1800" t="s">
        <v>199</v>
      </c>
      <c r="E1800" t="s">
        <v>54</v>
      </c>
      <c r="F1800" t="s">
        <v>93</v>
      </c>
      <c r="G1800" t="s">
        <v>94</v>
      </c>
      <c r="H1800">
        <v>14.01</v>
      </c>
      <c r="I1800">
        <v>34</v>
      </c>
      <c r="J1800">
        <f>Cálculo!$G$70</f>
        <v>11.132</v>
      </c>
      <c r="K1800">
        <f>Cálculo!$H$70</f>
        <v>18.600000000000001</v>
      </c>
    </row>
    <row r="1801" spans="1:11">
      <c r="A1801" t="s">
        <v>56</v>
      </c>
      <c r="B1801" t="s">
        <v>198</v>
      </c>
      <c r="C1801" s="7" t="s">
        <v>214</v>
      </c>
      <c r="D1801" t="s">
        <v>199</v>
      </c>
      <c r="E1801" t="s">
        <v>54</v>
      </c>
      <c r="F1801" t="s">
        <v>93</v>
      </c>
      <c r="G1801" t="s">
        <v>94</v>
      </c>
      <c r="H1801">
        <v>34.01</v>
      </c>
      <c r="I1801">
        <v>600</v>
      </c>
      <c r="J1801">
        <f>Cálculo!$G$71</f>
        <v>11.92</v>
      </c>
      <c r="K1801">
        <f>Cálculo!$H$71</f>
        <v>18.600000000000001</v>
      </c>
    </row>
    <row r="1802" spans="1:11">
      <c r="A1802" t="s">
        <v>56</v>
      </c>
      <c r="B1802" t="s">
        <v>198</v>
      </c>
      <c r="C1802" s="7" t="s">
        <v>214</v>
      </c>
      <c r="D1802" t="s">
        <v>199</v>
      </c>
      <c r="E1802" t="s">
        <v>54</v>
      </c>
      <c r="F1802" t="s">
        <v>93</v>
      </c>
      <c r="G1802" t="s">
        <v>94</v>
      </c>
      <c r="H1802">
        <v>600.01</v>
      </c>
      <c r="I1802">
        <v>1000</v>
      </c>
      <c r="J1802">
        <f>Cálculo!$G$72</f>
        <v>10.324</v>
      </c>
      <c r="K1802">
        <f>Cálculo!$H$72</f>
        <v>18.600000000000001</v>
      </c>
    </row>
    <row r="1803" spans="1:11">
      <c r="A1803" t="s">
        <v>56</v>
      </c>
      <c r="B1803" t="s">
        <v>198</v>
      </c>
      <c r="C1803" s="7" t="s">
        <v>214</v>
      </c>
      <c r="D1803" t="s">
        <v>199</v>
      </c>
      <c r="E1803" t="s">
        <v>54</v>
      </c>
      <c r="F1803" t="s">
        <v>93</v>
      </c>
      <c r="G1803" t="s">
        <v>94</v>
      </c>
      <c r="H1803">
        <v>1000.01</v>
      </c>
      <c r="J1803">
        <f>Cálculo!$G$73</f>
        <v>7.2949999999999999</v>
      </c>
      <c r="K1803">
        <f>Cálculo!$H$73</f>
        <v>18.600000000000001</v>
      </c>
    </row>
    <row r="1804" spans="1:11">
      <c r="A1804" t="s">
        <v>56</v>
      </c>
      <c r="B1804" t="s">
        <v>198</v>
      </c>
      <c r="C1804" s="7" t="s">
        <v>214</v>
      </c>
      <c r="D1804" t="s">
        <v>199</v>
      </c>
      <c r="E1804" t="s">
        <v>54</v>
      </c>
      <c r="F1804" t="s">
        <v>95</v>
      </c>
      <c r="G1804" t="s">
        <v>94</v>
      </c>
      <c r="H1804">
        <v>0</v>
      </c>
      <c r="I1804">
        <v>0</v>
      </c>
      <c r="J1804">
        <f>Cálculo!$G$76</f>
        <v>0</v>
      </c>
      <c r="K1804">
        <f>Cálculo!$H$76</f>
        <v>0</v>
      </c>
    </row>
    <row r="1805" spans="1:11">
      <c r="A1805" t="s">
        <v>56</v>
      </c>
      <c r="B1805" t="s">
        <v>198</v>
      </c>
      <c r="C1805" s="7" t="s">
        <v>214</v>
      </c>
      <c r="D1805" t="s">
        <v>199</v>
      </c>
      <c r="E1805" t="s">
        <v>54</v>
      </c>
      <c r="F1805" t="s">
        <v>95</v>
      </c>
      <c r="G1805" t="s">
        <v>94</v>
      </c>
      <c r="H1805">
        <v>0.01</v>
      </c>
      <c r="I1805">
        <v>50</v>
      </c>
      <c r="J1805">
        <f>Cálculo!$G$77</f>
        <v>9.2490000000000006</v>
      </c>
      <c r="K1805">
        <f>Cálculo!$H$77</f>
        <v>60.76</v>
      </c>
    </row>
    <row r="1806" spans="1:11">
      <c r="A1806" t="s">
        <v>56</v>
      </c>
      <c r="B1806" t="s">
        <v>198</v>
      </c>
      <c r="C1806" s="7" t="s">
        <v>214</v>
      </c>
      <c r="D1806" t="s">
        <v>199</v>
      </c>
      <c r="E1806" t="s">
        <v>54</v>
      </c>
      <c r="F1806" t="s">
        <v>95</v>
      </c>
      <c r="G1806" t="s">
        <v>94</v>
      </c>
      <c r="H1806">
        <v>50.01</v>
      </c>
      <c r="I1806">
        <v>150</v>
      </c>
      <c r="J1806">
        <f>Cálculo!$G$78</f>
        <v>8.49</v>
      </c>
      <c r="K1806">
        <f>Cálculo!$H$78</f>
        <v>98.73</v>
      </c>
    </row>
    <row r="1807" spans="1:11">
      <c r="A1807" t="s">
        <v>56</v>
      </c>
      <c r="B1807" t="s">
        <v>198</v>
      </c>
      <c r="C1807" s="7" t="s">
        <v>214</v>
      </c>
      <c r="D1807" t="s">
        <v>199</v>
      </c>
      <c r="E1807" t="s">
        <v>54</v>
      </c>
      <c r="F1807" t="s">
        <v>95</v>
      </c>
      <c r="G1807" t="s">
        <v>94</v>
      </c>
      <c r="H1807">
        <v>150.01</v>
      </c>
      <c r="I1807">
        <v>500</v>
      </c>
      <c r="J1807">
        <f>Cálculo!$G$79</f>
        <v>7.9859999999999998</v>
      </c>
      <c r="K1807">
        <f>Cálculo!$H$79</f>
        <v>174.66</v>
      </c>
    </row>
    <row r="1808" spans="1:11">
      <c r="A1808" t="s">
        <v>56</v>
      </c>
      <c r="B1808" t="s">
        <v>198</v>
      </c>
      <c r="C1808" s="7" t="s">
        <v>214</v>
      </c>
      <c r="D1808" t="s">
        <v>199</v>
      </c>
      <c r="E1808" t="s">
        <v>54</v>
      </c>
      <c r="F1808" t="s">
        <v>95</v>
      </c>
      <c r="G1808" t="s">
        <v>94</v>
      </c>
      <c r="H1808">
        <v>500.01</v>
      </c>
      <c r="I1808">
        <v>2000</v>
      </c>
      <c r="J1808">
        <f>Cálculo!$G$80</f>
        <v>7.5380000000000003</v>
      </c>
      <c r="K1808">
        <f>Cálculo!$H$80</f>
        <v>398.71</v>
      </c>
    </row>
    <row r="1809" spans="1:11">
      <c r="A1809" t="s">
        <v>56</v>
      </c>
      <c r="B1809" t="s">
        <v>198</v>
      </c>
      <c r="C1809" s="7" t="s">
        <v>214</v>
      </c>
      <c r="D1809" t="s">
        <v>199</v>
      </c>
      <c r="E1809" t="s">
        <v>54</v>
      </c>
      <c r="F1809" t="s">
        <v>95</v>
      </c>
      <c r="G1809" t="s">
        <v>94</v>
      </c>
      <c r="H1809">
        <v>2000.01</v>
      </c>
      <c r="I1809">
        <v>3500</v>
      </c>
      <c r="J1809">
        <f>Cálculo!$G$81</f>
        <v>6.819</v>
      </c>
      <c r="K1809">
        <f>Cálculo!$H$81</f>
        <v>1837.86</v>
      </c>
    </row>
    <row r="1810" spans="1:11">
      <c r="A1810" t="s">
        <v>56</v>
      </c>
      <c r="B1810" t="s">
        <v>198</v>
      </c>
      <c r="C1810" s="7" t="s">
        <v>214</v>
      </c>
      <c r="D1810" t="s">
        <v>199</v>
      </c>
      <c r="E1810" t="s">
        <v>54</v>
      </c>
      <c r="F1810" t="s">
        <v>95</v>
      </c>
      <c r="G1810" t="s">
        <v>94</v>
      </c>
      <c r="H1810">
        <v>3500.01</v>
      </c>
      <c r="I1810">
        <v>50000</v>
      </c>
      <c r="J1810">
        <f>Cálculo!$G$82</f>
        <v>5.3760000000000003</v>
      </c>
      <c r="K1810">
        <f>Cálculo!$H$82</f>
        <v>6892.16</v>
      </c>
    </row>
    <row r="1811" spans="1:11">
      <c r="A1811" t="s">
        <v>56</v>
      </c>
      <c r="B1811" t="s">
        <v>198</v>
      </c>
      <c r="C1811" s="7" t="s">
        <v>214</v>
      </c>
      <c r="D1811" t="s">
        <v>199</v>
      </c>
      <c r="E1811" t="s">
        <v>54</v>
      </c>
      <c r="F1811" t="s">
        <v>95</v>
      </c>
      <c r="G1811" t="s">
        <v>94</v>
      </c>
      <c r="H1811">
        <v>50000.01</v>
      </c>
      <c r="J1811">
        <f>Cálculo!$G$83</f>
        <v>5.1479999999999997</v>
      </c>
      <c r="K1811">
        <f>Cálculo!$H$83</f>
        <v>18284.09</v>
      </c>
    </row>
    <row r="1812" spans="1:11">
      <c r="A1812" t="s">
        <v>56</v>
      </c>
      <c r="B1812" t="s">
        <v>198</v>
      </c>
      <c r="C1812" s="7" t="s">
        <v>214</v>
      </c>
      <c r="D1812" t="s">
        <v>199</v>
      </c>
      <c r="E1812" t="s">
        <v>54</v>
      </c>
      <c r="F1812" t="s">
        <v>96</v>
      </c>
      <c r="G1812" t="s">
        <v>94</v>
      </c>
      <c r="H1812">
        <v>0</v>
      </c>
      <c r="I1812">
        <v>50000</v>
      </c>
      <c r="J1812">
        <f>Cálculo!$G$86</f>
        <v>4.726</v>
      </c>
      <c r="K1812">
        <f>Cálculo!$H$86</f>
        <v>387.36</v>
      </c>
    </row>
    <row r="1813" spans="1:11">
      <c r="A1813" t="s">
        <v>56</v>
      </c>
      <c r="B1813" t="s">
        <v>198</v>
      </c>
      <c r="C1813" s="7" t="s">
        <v>214</v>
      </c>
      <c r="D1813" t="s">
        <v>199</v>
      </c>
      <c r="E1813" t="s">
        <v>54</v>
      </c>
      <c r="F1813" t="s">
        <v>96</v>
      </c>
      <c r="G1813" t="s">
        <v>94</v>
      </c>
      <c r="H1813">
        <v>50000.01</v>
      </c>
      <c r="I1813">
        <v>300000</v>
      </c>
      <c r="J1813">
        <f>Cálculo!$G$87</f>
        <v>3.5019999999999998</v>
      </c>
      <c r="K1813">
        <f>Cálculo!$H$87</f>
        <v>61597.41</v>
      </c>
    </row>
    <row r="1814" spans="1:11">
      <c r="A1814" t="s">
        <v>56</v>
      </c>
      <c r="B1814" t="s">
        <v>198</v>
      </c>
      <c r="C1814" s="7" t="s">
        <v>214</v>
      </c>
      <c r="D1814" t="s">
        <v>199</v>
      </c>
      <c r="E1814" t="s">
        <v>54</v>
      </c>
      <c r="F1814" t="s">
        <v>96</v>
      </c>
      <c r="G1814" t="s">
        <v>94</v>
      </c>
      <c r="H1814">
        <v>300000.01</v>
      </c>
      <c r="I1814">
        <v>500000</v>
      </c>
      <c r="J1814">
        <f>Cálculo!$G$88</f>
        <v>3.36</v>
      </c>
      <c r="K1814">
        <f>Cálculo!$H$88</f>
        <v>110975.06</v>
      </c>
    </row>
    <row r="1815" spans="1:11">
      <c r="A1815" t="s">
        <v>56</v>
      </c>
      <c r="B1815" t="s">
        <v>198</v>
      </c>
      <c r="C1815" s="7" t="s">
        <v>214</v>
      </c>
      <c r="D1815" t="s">
        <v>199</v>
      </c>
      <c r="E1815" t="s">
        <v>54</v>
      </c>
      <c r="F1815" t="s">
        <v>96</v>
      </c>
      <c r="G1815" t="s">
        <v>94</v>
      </c>
      <c r="H1815">
        <v>500000.01</v>
      </c>
      <c r="I1815">
        <v>1000000</v>
      </c>
      <c r="J1815">
        <f>Cálculo!$G$89</f>
        <v>3.3340000000000001</v>
      </c>
      <c r="K1815">
        <f>Cálculo!$H$89</f>
        <v>124035.06</v>
      </c>
    </row>
    <row r="1816" spans="1:11">
      <c r="A1816" t="s">
        <v>56</v>
      </c>
      <c r="B1816" t="s">
        <v>198</v>
      </c>
      <c r="C1816" s="7" t="s">
        <v>214</v>
      </c>
      <c r="D1816" t="s">
        <v>199</v>
      </c>
      <c r="E1816" t="s">
        <v>54</v>
      </c>
      <c r="F1816" t="s">
        <v>96</v>
      </c>
      <c r="G1816" t="s">
        <v>94</v>
      </c>
      <c r="H1816">
        <v>1000000.01</v>
      </c>
      <c r="I1816">
        <v>2000000</v>
      </c>
      <c r="J1816">
        <f>Cálculo!$G$90</f>
        <v>3.2810000000000001</v>
      </c>
      <c r="K1816">
        <f>Cálculo!$H$90</f>
        <v>177422.21</v>
      </c>
    </row>
    <row r="1817" spans="1:11">
      <c r="A1817" t="s">
        <v>56</v>
      </c>
      <c r="B1817" t="s">
        <v>198</v>
      </c>
      <c r="C1817" s="7" t="s">
        <v>214</v>
      </c>
      <c r="D1817" t="s">
        <v>199</v>
      </c>
      <c r="E1817" t="s">
        <v>54</v>
      </c>
      <c r="F1817" t="s">
        <v>96</v>
      </c>
      <c r="G1817" t="s">
        <v>94</v>
      </c>
      <c r="H1817">
        <v>2000000.01</v>
      </c>
      <c r="J1817">
        <f>Cálculo!$G$91</f>
        <v>3.2330000000000001</v>
      </c>
      <c r="K1817">
        <f>Cálculo!$H$91</f>
        <v>316707.87</v>
      </c>
    </row>
    <row r="1818" spans="1:11">
      <c r="A1818" t="s">
        <v>56</v>
      </c>
      <c r="B1818" t="s">
        <v>198</v>
      </c>
      <c r="C1818" s="7" t="s">
        <v>214</v>
      </c>
      <c r="D1818" t="s">
        <v>199</v>
      </c>
      <c r="E1818" t="s">
        <v>54</v>
      </c>
      <c r="F1818" t="s">
        <v>97</v>
      </c>
      <c r="G1818" t="s">
        <v>98</v>
      </c>
      <c r="J1818">
        <f>Cálculo!$G$94</f>
        <v>3.2148460000000001</v>
      </c>
    </row>
    <row r="1819" spans="1:11">
      <c r="A1819" t="s">
        <v>56</v>
      </c>
      <c r="B1819" t="s">
        <v>198</v>
      </c>
      <c r="C1819" s="7" t="s">
        <v>215</v>
      </c>
      <c r="D1819" t="s">
        <v>199</v>
      </c>
      <c r="E1819" t="s">
        <v>54</v>
      </c>
      <c r="F1819" t="s">
        <v>93</v>
      </c>
      <c r="G1819" t="s">
        <v>94</v>
      </c>
      <c r="H1819">
        <v>0</v>
      </c>
      <c r="I1819">
        <v>1</v>
      </c>
      <c r="J1819">
        <f>Cálculo!$G$66</f>
        <v>3.2869999999999999</v>
      </c>
      <c r="K1819">
        <f>Cálculo!$H$66</f>
        <v>11.39</v>
      </c>
    </row>
    <row r="1820" spans="1:11">
      <c r="A1820" t="s">
        <v>56</v>
      </c>
      <c r="B1820" t="s">
        <v>198</v>
      </c>
      <c r="C1820" s="7" t="s">
        <v>215</v>
      </c>
      <c r="D1820" t="s">
        <v>199</v>
      </c>
      <c r="E1820" t="s">
        <v>54</v>
      </c>
      <c r="F1820" t="s">
        <v>93</v>
      </c>
      <c r="G1820" t="s">
        <v>94</v>
      </c>
      <c r="H1820">
        <v>1.01</v>
      </c>
      <c r="I1820">
        <v>3</v>
      </c>
      <c r="J1820">
        <f>Cálculo!$G$67</f>
        <v>10.834</v>
      </c>
      <c r="K1820">
        <f>Cálculo!$H$67</f>
        <v>14.87</v>
      </c>
    </row>
    <row r="1821" spans="1:11">
      <c r="A1821" t="s">
        <v>56</v>
      </c>
      <c r="B1821" t="s">
        <v>198</v>
      </c>
      <c r="C1821" s="7" t="s">
        <v>215</v>
      </c>
      <c r="D1821" t="s">
        <v>199</v>
      </c>
      <c r="E1821" t="s">
        <v>54</v>
      </c>
      <c r="F1821" t="s">
        <v>93</v>
      </c>
      <c r="G1821" t="s">
        <v>94</v>
      </c>
      <c r="H1821">
        <v>3.01</v>
      </c>
      <c r="I1821">
        <v>7</v>
      </c>
      <c r="J1821">
        <f>Cálculo!$G$68</f>
        <v>5.6470000000000002</v>
      </c>
      <c r="K1821">
        <f>Cálculo!$H$68</f>
        <v>14.87</v>
      </c>
    </row>
    <row r="1822" spans="1:11">
      <c r="A1822" t="s">
        <v>56</v>
      </c>
      <c r="B1822" t="s">
        <v>198</v>
      </c>
      <c r="C1822" s="7" t="s">
        <v>215</v>
      </c>
      <c r="D1822" t="s">
        <v>199</v>
      </c>
      <c r="E1822" t="s">
        <v>54</v>
      </c>
      <c r="F1822" t="s">
        <v>93</v>
      </c>
      <c r="G1822" t="s">
        <v>94</v>
      </c>
      <c r="H1822">
        <v>7.01</v>
      </c>
      <c r="I1822">
        <v>14</v>
      </c>
      <c r="J1822">
        <f>Cálculo!$G$69</f>
        <v>9.3699999999999992</v>
      </c>
      <c r="K1822">
        <f>Cálculo!$H$69</f>
        <v>16.739999999999998</v>
      </c>
    </row>
    <row r="1823" spans="1:11">
      <c r="A1823" t="s">
        <v>56</v>
      </c>
      <c r="B1823" t="s">
        <v>198</v>
      </c>
      <c r="C1823" s="7" t="s">
        <v>215</v>
      </c>
      <c r="D1823" t="s">
        <v>199</v>
      </c>
      <c r="E1823" t="s">
        <v>54</v>
      </c>
      <c r="F1823" t="s">
        <v>93</v>
      </c>
      <c r="G1823" t="s">
        <v>94</v>
      </c>
      <c r="H1823">
        <v>14.01</v>
      </c>
      <c r="I1823">
        <v>34</v>
      </c>
      <c r="J1823">
        <f>Cálculo!$G$70</f>
        <v>11.132</v>
      </c>
      <c r="K1823">
        <f>Cálculo!$H$70</f>
        <v>18.600000000000001</v>
      </c>
    </row>
    <row r="1824" spans="1:11">
      <c r="A1824" t="s">
        <v>56</v>
      </c>
      <c r="B1824" t="s">
        <v>198</v>
      </c>
      <c r="C1824" s="7" t="s">
        <v>215</v>
      </c>
      <c r="D1824" t="s">
        <v>199</v>
      </c>
      <c r="E1824" t="s">
        <v>54</v>
      </c>
      <c r="F1824" t="s">
        <v>93</v>
      </c>
      <c r="G1824" t="s">
        <v>94</v>
      </c>
      <c r="H1824">
        <v>34.01</v>
      </c>
      <c r="I1824">
        <v>600</v>
      </c>
      <c r="J1824">
        <f>Cálculo!$G$71</f>
        <v>11.92</v>
      </c>
      <c r="K1824">
        <f>Cálculo!$H$71</f>
        <v>18.600000000000001</v>
      </c>
    </row>
    <row r="1825" spans="1:11">
      <c r="A1825" t="s">
        <v>56</v>
      </c>
      <c r="B1825" t="s">
        <v>198</v>
      </c>
      <c r="C1825" s="7" t="s">
        <v>215</v>
      </c>
      <c r="D1825" t="s">
        <v>199</v>
      </c>
      <c r="E1825" t="s">
        <v>54</v>
      </c>
      <c r="F1825" t="s">
        <v>93</v>
      </c>
      <c r="G1825" t="s">
        <v>94</v>
      </c>
      <c r="H1825">
        <v>600.01</v>
      </c>
      <c r="I1825">
        <v>1000</v>
      </c>
      <c r="J1825">
        <f>Cálculo!$G$72</f>
        <v>10.324</v>
      </c>
      <c r="K1825">
        <f>Cálculo!$H$72</f>
        <v>18.600000000000001</v>
      </c>
    </row>
    <row r="1826" spans="1:11">
      <c r="A1826" t="s">
        <v>56</v>
      </c>
      <c r="B1826" t="s">
        <v>198</v>
      </c>
      <c r="C1826" s="7" t="s">
        <v>215</v>
      </c>
      <c r="D1826" t="s">
        <v>199</v>
      </c>
      <c r="E1826" t="s">
        <v>54</v>
      </c>
      <c r="F1826" t="s">
        <v>93</v>
      </c>
      <c r="G1826" t="s">
        <v>94</v>
      </c>
      <c r="H1826">
        <v>1000.01</v>
      </c>
      <c r="J1826">
        <f>Cálculo!$G$73</f>
        <v>7.2949999999999999</v>
      </c>
      <c r="K1826">
        <f>Cálculo!$H$73</f>
        <v>18.600000000000001</v>
      </c>
    </row>
    <row r="1827" spans="1:11">
      <c r="A1827" t="s">
        <v>56</v>
      </c>
      <c r="B1827" t="s">
        <v>198</v>
      </c>
      <c r="C1827" s="7" t="s">
        <v>215</v>
      </c>
      <c r="D1827" t="s">
        <v>199</v>
      </c>
      <c r="E1827" t="s">
        <v>54</v>
      </c>
      <c r="F1827" t="s">
        <v>95</v>
      </c>
      <c r="G1827" t="s">
        <v>94</v>
      </c>
      <c r="H1827">
        <v>0</v>
      </c>
      <c r="I1827">
        <v>0</v>
      </c>
      <c r="J1827">
        <f>Cálculo!$G$76</f>
        <v>0</v>
      </c>
      <c r="K1827">
        <f>Cálculo!$H$76</f>
        <v>0</v>
      </c>
    </row>
    <row r="1828" spans="1:11">
      <c r="A1828" t="s">
        <v>56</v>
      </c>
      <c r="B1828" t="s">
        <v>198</v>
      </c>
      <c r="C1828" s="7" t="s">
        <v>215</v>
      </c>
      <c r="D1828" t="s">
        <v>199</v>
      </c>
      <c r="E1828" t="s">
        <v>54</v>
      </c>
      <c r="F1828" t="s">
        <v>95</v>
      </c>
      <c r="G1828" t="s">
        <v>94</v>
      </c>
      <c r="H1828">
        <v>0.01</v>
      </c>
      <c r="I1828">
        <v>50</v>
      </c>
      <c r="J1828">
        <f>Cálculo!$G$77</f>
        <v>9.2490000000000006</v>
      </c>
      <c r="K1828">
        <f>Cálculo!$H$77</f>
        <v>60.76</v>
      </c>
    </row>
    <row r="1829" spans="1:11">
      <c r="A1829" t="s">
        <v>56</v>
      </c>
      <c r="B1829" t="s">
        <v>198</v>
      </c>
      <c r="C1829" s="7" t="s">
        <v>215</v>
      </c>
      <c r="D1829" t="s">
        <v>199</v>
      </c>
      <c r="E1829" t="s">
        <v>54</v>
      </c>
      <c r="F1829" t="s">
        <v>95</v>
      </c>
      <c r="G1829" t="s">
        <v>94</v>
      </c>
      <c r="H1829">
        <v>50.01</v>
      </c>
      <c r="I1829">
        <v>150</v>
      </c>
      <c r="J1829">
        <f>Cálculo!$G$78</f>
        <v>8.49</v>
      </c>
      <c r="K1829">
        <f>Cálculo!$H$78</f>
        <v>98.73</v>
      </c>
    </row>
    <row r="1830" spans="1:11">
      <c r="A1830" t="s">
        <v>56</v>
      </c>
      <c r="B1830" t="s">
        <v>198</v>
      </c>
      <c r="C1830" s="7" t="s">
        <v>215</v>
      </c>
      <c r="D1830" t="s">
        <v>199</v>
      </c>
      <c r="E1830" t="s">
        <v>54</v>
      </c>
      <c r="F1830" t="s">
        <v>95</v>
      </c>
      <c r="G1830" t="s">
        <v>94</v>
      </c>
      <c r="H1830">
        <v>150.01</v>
      </c>
      <c r="I1830">
        <v>500</v>
      </c>
      <c r="J1830">
        <f>Cálculo!$G$79</f>
        <v>7.9859999999999998</v>
      </c>
      <c r="K1830">
        <f>Cálculo!$H$79</f>
        <v>174.66</v>
      </c>
    </row>
    <row r="1831" spans="1:11">
      <c r="A1831" t="s">
        <v>56</v>
      </c>
      <c r="B1831" t="s">
        <v>198</v>
      </c>
      <c r="C1831" s="7" t="s">
        <v>215</v>
      </c>
      <c r="D1831" t="s">
        <v>199</v>
      </c>
      <c r="E1831" t="s">
        <v>54</v>
      </c>
      <c r="F1831" t="s">
        <v>95</v>
      </c>
      <c r="G1831" t="s">
        <v>94</v>
      </c>
      <c r="H1831">
        <v>500.01</v>
      </c>
      <c r="I1831">
        <v>2000</v>
      </c>
      <c r="J1831">
        <f>Cálculo!$G$80</f>
        <v>7.5380000000000003</v>
      </c>
      <c r="K1831">
        <f>Cálculo!$H$80</f>
        <v>398.71</v>
      </c>
    </row>
    <row r="1832" spans="1:11">
      <c r="A1832" t="s">
        <v>56</v>
      </c>
      <c r="B1832" t="s">
        <v>198</v>
      </c>
      <c r="C1832" s="7" t="s">
        <v>215</v>
      </c>
      <c r="D1832" t="s">
        <v>199</v>
      </c>
      <c r="E1832" t="s">
        <v>54</v>
      </c>
      <c r="F1832" t="s">
        <v>95</v>
      </c>
      <c r="G1832" t="s">
        <v>94</v>
      </c>
      <c r="H1832">
        <v>2000.01</v>
      </c>
      <c r="I1832">
        <v>3500</v>
      </c>
      <c r="J1832">
        <f>Cálculo!$G$81</f>
        <v>6.819</v>
      </c>
      <c r="K1832">
        <f>Cálculo!$H$81</f>
        <v>1837.86</v>
      </c>
    </row>
    <row r="1833" spans="1:11">
      <c r="A1833" t="s">
        <v>56</v>
      </c>
      <c r="B1833" t="s">
        <v>198</v>
      </c>
      <c r="C1833" s="7" t="s">
        <v>215</v>
      </c>
      <c r="D1833" t="s">
        <v>199</v>
      </c>
      <c r="E1833" t="s">
        <v>54</v>
      </c>
      <c r="F1833" t="s">
        <v>95</v>
      </c>
      <c r="G1833" t="s">
        <v>94</v>
      </c>
      <c r="H1833">
        <v>3500.01</v>
      </c>
      <c r="I1833">
        <v>50000</v>
      </c>
      <c r="J1833">
        <f>Cálculo!$G$82</f>
        <v>5.3760000000000003</v>
      </c>
      <c r="K1833">
        <f>Cálculo!$H$82</f>
        <v>6892.16</v>
      </c>
    </row>
    <row r="1834" spans="1:11">
      <c r="A1834" t="s">
        <v>56</v>
      </c>
      <c r="B1834" t="s">
        <v>198</v>
      </c>
      <c r="C1834" s="7" t="s">
        <v>215</v>
      </c>
      <c r="D1834" t="s">
        <v>199</v>
      </c>
      <c r="E1834" t="s">
        <v>54</v>
      </c>
      <c r="F1834" t="s">
        <v>95</v>
      </c>
      <c r="G1834" t="s">
        <v>94</v>
      </c>
      <c r="H1834">
        <v>50000.01</v>
      </c>
      <c r="J1834">
        <f>Cálculo!$G$83</f>
        <v>5.1479999999999997</v>
      </c>
      <c r="K1834">
        <f>Cálculo!$H$83</f>
        <v>18284.09</v>
      </c>
    </row>
    <row r="1835" spans="1:11">
      <c r="A1835" t="s">
        <v>56</v>
      </c>
      <c r="B1835" t="s">
        <v>198</v>
      </c>
      <c r="C1835" s="7" t="s">
        <v>215</v>
      </c>
      <c r="D1835" t="s">
        <v>199</v>
      </c>
      <c r="E1835" t="s">
        <v>54</v>
      </c>
      <c r="F1835" t="s">
        <v>96</v>
      </c>
      <c r="G1835" t="s">
        <v>94</v>
      </c>
      <c r="H1835">
        <v>0</v>
      </c>
      <c r="I1835">
        <v>50000</v>
      </c>
      <c r="J1835">
        <f>Cálculo!$G$86</f>
        <v>4.726</v>
      </c>
      <c r="K1835">
        <f>Cálculo!$H$86</f>
        <v>387.36</v>
      </c>
    </row>
    <row r="1836" spans="1:11">
      <c r="A1836" t="s">
        <v>56</v>
      </c>
      <c r="B1836" t="s">
        <v>198</v>
      </c>
      <c r="C1836" s="7" t="s">
        <v>215</v>
      </c>
      <c r="D1836" t="s">
        <v>199</v>
      </c>
      <c r="E1836" t="s">
        <v>54</v>
      </c>
      <c r="F1836" t="s">
        <v>96</v>
      </c>
      <c r="G1836" t="s">
        <v>94</v>
      </c>
      <c r="H1836">
        <v>50000.01</v>
      </c>
      <c r="I1836">
        <v>300000</v>
      </c>
      <c r="J1836">
        <f>Cálculo!$G$87</f>
        <v>3.5019999999999998</v>
      </c>
      <c r="K1836">
        <f>Cálculo!$H$87</f>
        <v>61597.41</v>
      </c>
    </row>
    <row r="1837" spans="1:11">
      <c r="A1837" t="s">
        <v>56</v>
      </c>
      <c r="B1837" t="s">
        <v>198</v>
      </c>
      <c r="C1837" s="7" t="s">
        <v>215</v>
      </c>
      <c r="D1837" t="s">
        <v>199</v>
      </c>
      <c r="E1837" t="s">
        <v>54</v>
      </c>
      <c r="F1837" t="s">
        <v>96</v>
      </c>
      <c r="G1837" t="s">
        <v>94</v>
      </c>
      <c r="H1837">
        <v>300000.01</v>
      </c>
      <c r="I1837">
        <v>500000</v>
      </c>
      <c r="J1837">
        <f>Cálculo!$G$88</f>
        <v>3.36</v>
      </c>
      <c r="K1837">
        <f>Cálculo!$H$88</f>
        <v>110975.06</v>
      </c>
    </row>
    <row r="1838" spans="1:11">
      <c r="A1838" t="s">
        <v>56</v>
      </c>
      <c r="B1838" t="s">
        <v>198</v>
      </c>
      <c r="C1838" s="7" t="s">
        <v>215</v>
      </c>
      <c r="D1838" t="s">
        <v>199</v>
      </c>
      <c r="E1838" t="s">
        <v>54</v>
      </c>
      <c r="F1838" t="s">
        <v>96</v>
      </c>
      <c r="G1838" t="s">
        <v>94</v>
      </c>
      <c r="H1838">
        <v>500000.01</v>
      </c>
      <c r="I1838">
        <v>1000000</v>
      </c>
      <c r="J1838">
        <f>Cálculo!$G$89</f>
        <v>3.3340000000000001</v>
      </c>
      <c r="K1838">
        <f>Cálculo!$H$89</f>
        <v>124035.06</v>
      </c>
    </row>
    <row r="1839" spans="1:11">
      <c r="A1839" t="s">
        <v>56</v>
      </c>
      <c r="B1839" t="s">
        <v>198</v>
      </c>
      <c r="C1839" s="7" t="s">
        <v>215</v>
      </c>
      <c r="D1839" t="s">
        <v>199</v>
      </c>
      <c r="E1839" t="s">
        <v>54</v>
      </c>
      <c r="F1839" t="s">
        <v>96</v>
      </c>
      <c r="G1839" t="s">
        <v>94</v>
      </c>
      <c r="H1839">
        <v>1000000.01</v>
      </c>
      <c r="I1839">
        <v>2000000</v>
      </c>
      <c r="J1839">
        <f>Cálculo!$G$90</f>
        <v>3.2810000000000001</v>
      </c>
      <c r="K1839">
        <f>Cálculo!$H$90</f>
        <v>177422.21</v>
      </c>
    </row>
    <row r="1840" spans="1:11">
      <c r="A1840" t="s">
        <v>56</v>
      </c>
      <c r="B1840" t="s">
        <v>198</v>
      </c>
      <c r="C1840" s="7" t="s">
        <v>215</v>
      </c>
      <c r="D1840" t="s">
        <v>199</v>
      </c>
      <c r="E1840" t="s">
        <v>54</v>
      </c>
      <c r="F1840" t="s">
        <v>96</v>
      </c>
      <c r="G1840" t="s">
        <v>94</v>
      </c>
      <c r="H1840">
        <v>2000000.01</v>
      </c>
      <c r="J1840">
        <f>Cálculo!$G$91</f>
        <v>3.2330000000000001</v>
      </c>
      <c r="K1840">
        <f>Cálculo!$H$91</f>
        <v>316707.87</v>
      </c>
    </row>
    <row r="1841" spans="1:11">
      <c r="A1841" t="s">
        <v>56</v>
      </c>
      <c r="B1841" t="s">
        <v>198</v>
      </c>
      <c r="C1841" s="7" t="s">
        <v>215</v>
      </c>
      <c r="D1841" t="s">
        <v>199</v>
      </c>
      <c r="E1841" t="s">
        <v>54</v>
      </c>
      <c r="F1841" t="s">
        <v>97</v>
      </c>
      <c r="G1841" t="s">
        <v>98</v>
      </c>
      <c r="J1841">
        <f>Cálculo!$G$94</f>
        <v>3.2148460000000001</v>
      </c>
    </row>
    <row r="1842" spans="1:11">
      <c r="A1842" t="s">
        <v>56</v>
      </c>
      <c r="B1842" t="s">
        <v>198</v>
      </c>
      <c r="C1842" s="7" t="s">
        <v>216</v>
      </c>
      <c r="D1842" t="s">
        <v>199</v>
      </c>
      <c r="E1842" t="s">
        <v>54</v>
      </c>
      <c r="F1842" t="s">
        <v>93</v>
      </c>
      <c r="G1842" t="s">
        <v>94</v>
      </c>
      <c r="H1842">
        <v>0</v>
      </c>
      <c r="I1842">
        <v>1</v>
      </c>
      <c r="J1842">
        <f>Cálculo!$G$66</f>
        <v>3.2869999999999999</v>
      </c>
      <c r="K1842">
        <f>Cálculo!$H$66</f>
        <v>11.39</v>
      </c>
    </row>
    <row r="1843" spans="1:11">
      <c r="A1843" t="s">
        <v>56</v>
      </c>
      <c r="B1843" t="s">
        <v>198</v>
      </c>
      <c r="C1843" s="7" t="s">
        <v>216</v>
      </c>
      <c r="D1843" t="s">
        <v>199</v>
      </c>
      <c r="E1843" t="s">
        <v>54</v>
      </c>
      <c r="F1843" t="s">
        <v>93</v>
      </c>
      <c r="G1843" t="s">
        <v>94</v>
      </c>
      <c r="H1843">
        <v>1.01</v>
      </c>
      <c r="I1843">
        <v>3</v>
      </c>
      <c r="J1843">
        <f>Cálculo!$G$67</f>
        <v>10.834</v>
      </c>
      <c r="K1843">
        <f>Cálculo!$H$67</f>
        <v>14.87</v>
      </c>
    </row>
    <row r="1844" spans="1:11">
      <c r="A1844" t="s">
        <v>56</v>
      </c>
      <c r="B1844" t="s">
        <v>198</v>
      </c>
      <c r="C1844" s="7" t="s">
        <v>216</v>
      </c>
      <c r="D1844" t="s">
        <v>199</v>
      </c>
      <c r="E1844" t="s">
        <v>54</v>
      </c>
      <c r="F1844" t="s">
        <v>93</v>
      </c>
      <c r="G1844" t="s">
        <v>94</v>
      </c>
      <c r="H1844">
        <v>3.01</v>
      </c>
      <c r="I1844">
        <v>7</v>
      </c>
      <c r="J1844">
        <f>Cálculo!$G$68</f>
        <v>5.6470000000000002</v>
      </c>
      <c r="K1844">
        <f>Cálculo!$H$68</f>
        <v>14.87</v>
      </c>
    </row>
    <row r="1845" spans="1:11">
      <c r="A1845" t="s">
        <v>56</v>
      </c>
      <c r="B1845" t="s">
        <v>198</v>
      </c>
      <c r="C1845" s="7" t="s">
        <v>216</v>
      </c>
      <c r="D1845" t="s">
        <v>199</v>
      </c>
      <c r="E1845" t="s">
        <v>54</v>
      </c>
      <c r="F1845" t="s">
        <v>93</v>
      </c>
      <c r="G1845" t="s">
        <v>94</v>
      </c>
      <c r="H1845">
        <v>7.01</v>
      </c>
      <c r="I1845">
        <v>14</v>
      </c>
      <c r="J1845">
        <f>Cálculo!$G$69</f>
        <v>9.3699999999999992</v>
      </c>
      <c r="K1845">
        <f>Cálculo!$H$69</f>
        <v>16.739999999999998</v>
      </c>
    </row>
    <row r="1846" spans="1:11">
      <c r="A1846" t="s">
        <v>56</v>
      </c>
      <c r="B1846" t="s">
        <v>198</v>
      </c>
      <c r="C1846" s="7" t="s">
        <v>216</v>
      </c>
      <c r="D1846" t="s">
        <v>199</v>
      </c>
      <c r="E1846" t="s">
        <v>54</v>
      </c>
      <c r="F1846" t="s">
        <v>93</v>
      </c>
      <c r="G1846" t="s">
        <v>94</v>
      </c>
      <c r="H1846">
        <v>14.01</v>
      </c>
      <c r="I1846">
        <v>34</v>
      </c>
      <c r="J1846">
        <f>Cálculo!$G$70</f>
        <v>11.132</v>
      </c>
      <c r="K1846">
        <f>Cálculo!$H$70</f>
        <v>18.600000000000001</v>
      </c>
    </row>
    <row r="1847" spans="1:11">
      <c r="A1847" t="s">
        <v>56</v>
      </c>
      <c r="B1847" t="s">
        <v>198</v>
      </c>
      <c r="C1847" s="7" t="s">
        <v>216</v>
      </c>
      <c r="D1847" t="s">
        <v>199</v>
      </c>
      <c r="E1847" t="s">
        <v>54</v>
      </c>
      <c r="F1847" t="s">
        <v>93</v>
      </c>
      <c r="G1847" t="s">
        <v>94</v>
      </c>
      <c r="H1847">
        <v>34.01</v>
      </c>
      <c r="I1847">
        <v>600</v>
      </c>
      <c r="J1847">
        <f>Cálculo!$G$71</f>
        <v>11.92</v>
      </c>
      <c r="K1847">
        <f>Cálculo!$H$71</f>
        <v>18.600000000000001</v>
      </c>
    </row>
    <row r="1848" spans="1:11">
      <c r="A1848" t="s">
        <v>56</v>
      </c>
      <c r="B1848" t="s">
        <v>198</v>
      </c>
      <c r="C1848" s="7" t="s">
        <v>216</v>
      </c>
      <c r="D1848" t="s">
        <v>199</v>
      </c>
      <c r="E1848" t="s">
        <v>54</v>
      </c>
      <c r="F1848" t="s">
        <v>93</v>
      </c>
      <c r="G1848" t="s">
        <v>94</v>
      </c>
      <c r="H1848">
        <v>600.01</v>
      </c>
      <c r="I1848">
        <v>1000</v>
      </c>
      <c r="J1848">
        <f>Cálculo!$G$72</f>
        <v>10.324</v>
      </c>
      <c r="K1848">
        <f>Cálculo!$H$72</f>
        <v>18.600000000000001</v>
      </c>
    </row>
    <row r="1849" spans="1:11">
      <c r="A1849" t="s">
        <v>56</v>
      </c>
      <c r="B1849" t="s">
        <v>198</v>
      </c>
      <c r="C1849" s="7" t="s">
        <v>216</v>
      </c>
      <c r="D1849" t="s">
        <v>199</v>
      </c>
      <c r="E1849" t="s">
        <v>54</v>
      </c>
      <c r="F1849" t="s">
        <v>93</v>
      </c>
      <c r="G1849" t="s">
        <v>94</v>
      </c>
      <c r="H1849">
        <v>1000.01</v>
      </c>
      <c r="J1849">
        <f>Cálculo!$G$73</f>
        <v>7.2949999999999999</v>
      </c>
      <c r="K1849">
        <f>Cálculo!$H$73</f>
        <v>18.600000000000001</v>
      </c>
    </row>
    <row r="1850" spans="1:11">
      <c r="A1850" t="s">
        <v>56</v>
      </c>
      <c r="B1850" t="s">
        <v>198</v>
      </c>
      <c r="C1850" s="7" t="s">
        <v>216</v>
      </c>
      <c r="D1850" t="s">
        <v>199</v>
      </c>
      <c r="E1850" t="s">
        <v>54</v>
      </c>
      <c r="F1850" t="s">
        <v>95</v>
      </c>
      <c r="G1850" t="s">
        <v>94</v>
      </c>
      <c r="H1850">
        <v>0</v>
      </c>
      <c r="I1850">
        <v>0</v>
      </c>
      <c r="J1850">
        <f>Cálculo!$G$76</f>
        <v>0</v>
      </c>
      <c r="K1850">
        <f>Cálculo!$H$76</f>
        <v>0</v>
      </c>
    </row>
    <row r="1851" spans="1:11">
      <c r="A1851" t="s">
        <v>56</v>
      </c>
      <c r="B1851" t="s">
        <v>198</v>
      </c>
      <c r="C1851" s="7" t="s">
        <v>216</v>
      </c>
      <c r="D1851" t="s">
        <v>199</v>
      </c>
      <c r="E1851" t="s">
        <v>54</v>
      </c>
      <c r="F1851" t="s">
        <v>95</v>
      </c>
      <c r="G1851" t="s">
        <v>94</v>
      </c>
      <c r="H1851">
        <v>0.01</v>
      </c>
      <c r="I1851">
        <v>50</v>
      </c>
      <c r="J1851">
        <f>Cálculo!$G$77</f>
        <v>9.2490000000000006</v>
      </c>
      <c r="K1851">
        <f>Cálculo!$H$77</f>
        <v>60.76</v>
      </c>
    </row>
    <row r="1852" spans="1:11">
      <c r="A1852" t="s">
        <v>56</v>
      </c>
      <c r="B1852" t="s">
        <v>198</v>
      </c>
      <c r="C1852" s="7" t="s">
        <v>216</v>
      </c>
      <c r="D1852" t="s">
        <v>199</v>
      </c>
      <c r="E1852" t="s">
        <v>54</v>
      </c>
      <c r="F1852" t="s">
        <v>95</v>
      </c>
      <c r="G1852" t="s">
        <v>94</v>
      </c>
      <c r="H1852">
        <v>50.01</v>
      </c>
      <c r="I1852">
        <v>150</v>
      </c>
      <c r="J1852">
        <f>Cálculo!$G$78</f>
        <v>8.49</v>
      </c>
      <c r="K1852">
        <f>Cálculo!$H$78</f>
        <v>98.73</v>
      </c>
    </row>
    <row r="1853" spans="1:11">
      <c r="A1853" t="s">
        <v>56</v>
      </c>
      <c r="B1853" t="s">
        <v>198</v>
      </c>
      <c r="C1853" s="7" t="s">
        <v>216</v>
      </c>
      <c r="D1853" t="s">
        <v>199</v>
      </c>
      <c r="E1853" t="s">
        <v>54</v>
      </c>
      <c r="F1853" t="s">
        <v>95</v>
      </c>
      <c r="G1853" t="s">
        <v>94</v>
      </c>
      <c r="H1853">
        <v>150.01</v>
      </c>
      <c r="I1853">
        <v>500</v>
      </c>
      <c r="J1853">
        <f>Cálculo!$G$79</f>
        <v>7.9859999999999998</v>
      </c>
      <c r="K1853">
        <f>Cálculo!$H$79</f>
        <v>174.66</v>
      </c>
    </row>
    <row r="1854" spans="1:11">
      <c r="A1854" t="s">
        <v>56</v>
      </c>
      <c r="B1854" t="s">
        <v>198</v>
      </c>
      <c r="C1854" s="7" t="s">
        <v>216</v>
      </c>
      <c r="D1854" t="s">
        <v>199</v>
      </c>
      <c r="E1854" t="s">
        <v>54</v>
      </c>
      <c r="F1854" t="s">
        <v>95</v>
      </c>
      <c r="G1854" t="s">
        <v>94</v>
      </c>
      <c r="H1854">
        <v>500.01</v>
      </c>
      <c r="I1854">
        <v>2000</v>
      </c>
      <c r="J1854">
        <f>Cálculo!$G$80</f>
        <v>7.5380000000000003</v>
      </c>
      <c r="K1854">
        <f>Cálculo!$H$80</f>
        <v>398.71</v>
      </c>
    </row>
    <row r="1855" spans="1:11">
      <c r="A1855" t="s">
        <v>56</v>
      </c>
      <c r="B1855" t="s">
        <v>198</v>
      </c>
      <c r="C1855" s="7" t="s">
        <v>216</v>
      </c>
      <c r="D1855" t="s">
        <v>199</v>
      </c>
      <c r="E1855" t="s">
        <v>54</v>
      </c>
      <c r="F1855" t="s">
        <v>95</v>
      </c>
      <c r="G1855" t="s">
        <v>94</v>
      </c>
      <c r="H1855">
        <v>2000.01</v>
      </c>
      <c r="I1855">
        <v>3500</v>
      </c>
      <c r="J1855">
        <f>Cálculo!$G$81</f>
        <v>6.819</v>
      </c>
      <c r="K1855">
        <f>Cálculo!$H$81</f>
        <v>1837.86</v>
      </c>
    </row>
    <row r="1856" spans="1:11">
      <c r="A1856" t="s">
        <v>56</v>
      </c>
      <c r="B1856" t="s">
        <v>198</v>
      </c>
      <c r="C1856" s="7" t="s">
        <v>216</v>
      </c>
      <c r="D1856" t="s">
        <v>199</v>
      </c>
      <c r="E1856" t="s">
        <v>54</v>
      </c>
      <c r="F1856" t="s">
        <v>95</v>
      </c>
      <c r="G1856" t="s">
        <v>94</v>
      </c>
      <c r="H1856">
        <v>3500.01</v>
      </c>
      <c r="I1856">
        <v>50000</v>
      </c>
      <c r="J1856">
        <f>Cálculo!$G$82</f>
        <v>5.3760000000000003</v>
      </c>
      <c r="K1856">
        <f>Cálculo!$H$82</f>
        <v>6892.16</v>
      </c>
    </row>
    <row r="1857" spans="1:11">
      <c r="A1857" t="s">
        <v>56</v>
      </c>
      <c r="B1857" t="s">
        <v>198</v>
      </c>
      <c r="C1857" s="7" t="s">
        <v>216</v>
      </c>
      <c r="D1857" t="s">
        <v>199</v>
      </c>
      <c r="E1857" t="s">
        <v>54</v>
      </c>
      <c r="F1857" t="s">
        <v>95</v>
      </c>
      <c r="G1857" t="s">
        <v>94</v>
      </c>
      <c r="H1857">
        <v>50000.01</v>
      </c>
      <c r="J1857">
        <f>Cálculo!$G$83</f>
        <v>5.1479999999999997</v>
      </c>
      <c r="K1857">
        <f>Cálculo!$H$83</f>
        <v>18284.09</v>
      </c>
    </row>
    <row r="1858" spans="1:11">
      <c r="A1858" t="s">
        <v>56</v>
      </c>
      <c r="B1858" t="s">
        <v>198</v>
      </c>
      <c r="C1858" s="7" t="s">
        <v>216</v>
      </c>
      <c r="D1858" t="s">
        <v>199</v>
      </c>
      <c r="E1858" t="s">
        <v>54</v>
      </c>
      <c r="F1858" t="s">
        <v>96</v>
      </c>
      <c r="G1858" t="s">
        <v>94</v>
      </c>
      <c r="H1858">
        <v>0</v>
      </c>
      <c r="I1858">
        <v>50000</v>
      </c>
      <c r="J1858">
        <f>Cálculo!$G$86</f>
        <v>4.726</v>
      </c>
      <c r="K1858">
        <f>Cálculo!$H$86</f>
        <v>387.36</v>
      </c>
    </row>
    <row r="1859" spans="1:11">
      <c r="A1859" t="s">
        <v>56</v>
      </c>
      <c r="B1859" t="s">
        <v>198</v>
      </c>
      <c r="C1859" s="7" t="s">
        <v>216</v>
      </c>
      <c r="D1859" t="s">
        <v>199</v>
      </c>
      <c r="E1859" t="s">
        <v>54</v>
      </c>
      <c r="F1859" t="s">
        <v>96</v>
      </c>
      <c r="G1859" t="s">
        <v>94</v>
      </c>
      <c r="H1859">
        <v>50000.01</v>
      </c>
      <c r="I1859">
        <v>300000</v>
      </c>
      <c r="J1859">
        <f>Cálculo!$G$87</f>
        <v>3.5019999999999998</v>
      </c>
      <c r="K1859">
        <f>Cálculo!$H$87</f>
        <v>61597.41</v>
      </c>
    </row>
    <row r="1860" spans="1:11">
      <c r="A1860" t="s">
        <v>56</v>
      </c>
      <c r="B1860" t="s">
        <v>198</v>
      </c>
      <c r="C1860" s="7" t="s">
        <v>216</v>
      </c>
      <c r="D1860" t="s">
        <v>199</v>
      </c>
      <c r="E1860" t="s">
        <v>54</v>
      </c>
      <c r="F1860" t="s">
        <v>96</v>
      </c>
      <c r="G1860" t="s">
        <v>94</v>
      </c>
      <c r="H1860">
        <v>300000.01</v>
      </c>
      <c r="I1860">
        <v>500000</v>
      </c>
      <c r="J1860">
        <f>Cálculo!$G$88</f>
        <v>3.36</v>
      </c>
      <c r="K1860">
        <f>Cálculo!$H$88</f>
        <v>110975.06</v>
      </c>
    </row>
    <row r="1861" spans="1:11">
      <c r="A1861" t="s">
        <v>56</v>
      </c>
      <c r="B1861" t="s">
        <v>198</v>
      </c>
      <c r="C1861" s="7" t="s">
        <v>216</v>
      </c>
      <c r="D1861" t="s">
        <v>199</v>
      </c>
      <c r="E1861" t="s">
        <v>54</v>
      </c>
      <c r="F1861" t="s">
        <v>96</v>
      </c>
      <c r="G1861" t="s">
        <v>94</v>
      </c>
      <c r="H1861">
        <v>500000.01</v>
      </c>
      <c r="I1861">
        <v>1000000</v>
      </c>
      <c r="J1861">
        <f>Cálculo!$G$89</f>
        <v>3.3340000000000001</v>
      </c>
      <c r="K1861">
        <f>Cálculo!$H$89</f>
        <v>124035.06</v>
      </c>
    </row>
    <row r="1862" spans="1:11">
      <c r="A1862" t="s">
        <v>56</v>
      </c>
      <c r="B1862" t="s">
        <v>198</v>
      </c>
      <c r="C1862" s="7" t="s">
        <v>216</v>
      </c>
      <c r="D1862" t="s">
        <v>199</v>
      </c>
      <c r="E1862" t="s">
        <v>54</v>
      </c>
      <c r="F1862" t="s">
        <v>96</v>
      </c>
      <c r="G1862" t="s">
        <v>94</v>
      </c>
      <c r="H1862">
        <v>1000000.01</v>
      </c>
      <c r="I1862">
        <v>2000000</v>
      </c>
      <c r="J1862">
        <f>Cálculo!$G$90</f>
        <v>3.2810000000000001</v>
      </c>
      <c r="K1862">
        <f>Cálculo!$H$90</f>
        <v>177422.21</v>
      </c>
    </row>
    <row r="1863" spans="1:11">
      <c r="A1863" t="s">
        <v>56</v>
      </c>
      <c r="B1863" t="s">
        <v>198</v>
      </c>
      <c r="C1863" s="7" t="s">
        <v>216</v>
      </c>
      <c r="D1863" t="s">
        <v>199</v>
      </c>
      <c r="E1863" t="s">
        <v>54</v>
      </c>
      <c r="F1863" t="s">
        <v>96</v>
      </c>
      <c r="G1863" t="s">
        <v>94</v>
      </c>
      <c r="H1863">
        <v>2000000.01</v>
      </c>
      <c r="J1863">
        <f>Cálculo!$G$91</f>
        <v>3.2330000000000001</v>
      </c>
      <c r="K1863">
        <f>Cálculo!$H$91</f>
        <v>316707.87</v>
      </c>
    </row>
    <row r="1864" spans="1:11">
      <c r="A1864" t="s">
        <v>56</v>
      </c>
      <c r="B1864" t="s">
        <v>198</v>
      </c>
      <c r="C1864" s="7" t="s">
        <v>216</v>
      </c>
      <c r="D1864" t="s">
        <v>199</v>
      </c>
      <c r="E1864" t="s">
        <v>54</v>
      </c>
      <c r="F1864" t="s">
        <v>97</v>
      </c>
      <c r="G1864" t="s">
        <v>98</v>
      </c>
      <c r="J1864">
        <f>Cálculo!$G$94</f>
        <v>3.2148460000000001</v>
      </c>
    </row>
    <row r="1865" spans="1:11">
      <c r="A1865" t="s">
        <v>56</v>
      </c>
      <c r="B1865" t="s">
        <v>198</v>
      </c>
      <c r="C1865" s="7" t="s">
        <v>217</v>
      </c>
      <c r="D1865" t="s">
        <v>199</v>
      </c>
      <c r="E1865" t="s">
        <v>54</v>
      </c>
      <c r="F1865" t="s">
        <v>93</v>
      </c>
      <c r="G1865" t="s">
        <v>94</v>
      </c>
      <c r="H1865">
        <v>0</v>
      </c>
      <c r="I1865">
        <v>1</v>
      </c>
      <c r="J1865">
        <f>Cálculo!$G$66</f>
        <v>3.2869999999999999</v>
      </c>
      <c r="K1865">
        <f>Cálculo!$H$66</f>
        <v>11.39</v>
      </c>
    </row>
    <row r="1866" spans="1:11">
      <c r="A1866" t="s">
        <v>56</v>
      </c>
      <c r="B1866" t="s">
        <v>198</v>
      </c>
      <c r="C1866" s="7" t="s">
        <v>217</v>
      </c>
      <c r="D1866" t="s">
        <v>199</v>
      </c>
      <c r="E1866" t="s">
        <v>54</v>
      </c>
      <c r="F1866" t="s">
        <v>93</v>
      </c>
      <c r="G1866" t="s">
        <v>94</v>
      </c>
      <c r="H1866">
        <v>1.01</v>
      </c>
      <c r="I1866">
        <v>3</v>
      </c>
      <c r="J1866">
        <f>Cálculo!$G$67</f>
        <v>10.834</v>
      </c>
      <c r="K1866">
        <f>Cálculo!$H$67</f>
        <v>14.87</v>
      </c>
    </row>
    <row r="1867" spans="1:11">
      <c r="A1867" t="s">
        <v>56</v>
      </c>
      <c r="B1867" t="s">
        <v>198</v>
      </c>
      <c r="C1867" s="7" t="s">
        <v>217</v>
      </c>
      <c r="D1867" t="s">
        <v>199</v>
      </c>
      <c r="E1867" t="s">
        <v>54</v>
      </c>
      <c r="F1867" t="s">
        <v>93</v>
      </c>
      <c r="G1867" t="s">
        <v>94</v>
      </c>
      <c r="H1867">
        <v>3.01</v>
      </c>
      <c r="I1867">
        <v>7</v>
      </c>
      <c r="J1867">
        <f>Cálculo!$G$68</f>
        <v>5.6470000000000002</v>
      </c>
      <c r="K1867">
        <f>Cálculo!$H$68</f>
        <v>14.87</v>
      </c>
    </row>
    <row r="1868" spans="1:11">
      <c r="A1868" t="s">
        <v>56</v>
      </c>
      <c r="B1868" t="s">
        <v>198</v>
      </c>
      <c r="C1868" s="7" t="s">
        <v>217</v>
      </c>
      <c r="D1868" t="s">
        <v>199</v>
      </c>
      <c r="E1868" t="s">
        <v>54</v>
      </c>
      <c r="F1868" t="s">
        <v>93</v>
      </c>
      <c r="G1868" t="s">
        <v>94</v>
      </c>
      <c r="H1868">
        <v>7.01</v>
      </c>
      <c r="I1868">
        <v>14</v>
      </c>
      <c r="J1868">
        <f>Cálculo!$G$69</f>
        <v>9.3699999999999992</v>
      </c>
      <c r="K1868">
        <f>Cálculo!$H$69</f>
        <v>16.739999999999998</v>
      </c>
    </row>
    <row r="1869" spans="1:11">
      <c r="A1869" t="s">
        <v>56</v>
      </c>
      <c r="B1869" t="s">
        <v>198</v>
      </c>
      <c r="C1869" s="7" t="s">
        <v>217</v>
      </c>
      <c r="D1869" t="s">
        <v>199</v>
      </c>
      <c r="E1869" t="s">
        <v>54</v>
      </c>
      <c r="F1869" t="s">
        <v>93</v>
      </c>
      <c r="G1869" t="s">
        <v>94</v>
      </c>
      <c r="H1869">
        <v>14.01</v>
      </c>
      <c r="I1869">
        <v>34</v>
      </c>
      <c r="J1869">
        <f>Cálculo!$G$70</f>
        <v>11.132</v>
      </c>
      <c r="K1869">
        <f>Cálculo!$H$70</f>
        <v>18.600000000000001</v>
      </c>
    </row>
    <row r="1870" spans="1:11">
      <c r="A1870" t="s">
        <v>56</v>
      </c>
      <c r="B1870" t="s">
        <v>198</v>
      </c>
      <c r="C1870" s="7" t="s">
        <v>217</v>
      </c>
      <c r="D1870" t="s">
        <v>199</v>
      </c>
      <c r="E1870" t="s">
        <v>54</v>
      </c>
      <c r="F1870" t="s">
        <v>93</v>
      </c>
      <c r="G1870" t="s">
        <v>94</v>
      </c>
      <c r="H1870">
        <v>34.01</v>
      </c>
      <c r="I1870">
        <v>600</v>
      </c>
      <c r="J1870">
        <f>Cálculo!$G$71</f>
        <v>11.92</v>
      </c>
      <c r="K1870">
        <f>Cálculo!$H$71</f>
        <v>18.600000000000001</v>
      </c>
    </row>
    <row r="1871" spans="1:11">
      <c r="A1871" t="s">
        <v>56</v>
      </c>
      <c r="B1871" t="s">
        <v>198</v>
      </c>
      <c r="C1871" s="7" t="s">
        <v>217</v>
      </c>
      <c r="D1871" t="s">
        <v>199</v>
      </c>
      <c r="E1871" t="s">
        <v>54</v>
      </c>
      <c r="F1871" t="s">
        <v>93</v>
      </c>
      <c r="G1871" t="s">
        <v>94</v>
      </c>
      <c r="H1871">
        <v>600.01</v>
      </c>
      <c r="I1871">
        <v>1000</v>
      </c>
      <c r="J1871">
        <f>Cálculo!$G$72</f>
        <v>10.324</v>
      </c>
      <c r="K1871">
        <f>Cálculo!$H$72</f>
        <v>18.600000000000001</v>
      </c>
    </row>
    <row r="1872" spans="1:11">
      <c r="A1872" t="s">
        <v>56</v>
      </c>
      <c r="B1872" t="s">
        <v>198</v>
      </c>
      <c r="C1872" s="7" t="s">
        <v>217</v>
      </c>
      <c r="D1872" t="s">
        <v>199</v>
      </c>
      <c r="E1872" t="s">
        <v>54</v>
      </c>
      <c r="F1872" t="s">
        <v>93</v>
      </c>
      <c r="G1872" t="s">
        <v>94</v>
      </c>
      <c r="H1872">
        <v>1000.01</v>
      </c>
      <c r="J1872">
        <f>Cálculo!$G$73</f>
        <v>7.2949999999999999</v>
      </c>
      <c r="K1872">
        <f>Cálculo!$H$73</f>
        <v>18.600000000000001</v>
      </c>
    </row>
    <row r="1873" spans="1:11">
      <c r="A1873" t="s">
        <v>56</v>
      </c>
      <c r="B1873" t="s">
        <v>198</v>
      </c>
      <c r="C1873" s="7" t="s">
        <v>217</v>
      </c>
      <c r="D1873" t="s">
        <v>199</v>
      </c>
      <c r="E1873" t="s">
        <v>54</v>
      </c>
      <c r="F1873" t="s">
        <v>95</v>
      </c>
      <c r="G1873" t="s">
        <v>94</v>
      </c>
      <c r="H1873">
        <v>0</v>
      </c>
      <c r="I1873">
        <v>0</v>
      </c>
      <c r="J1873">
        <f>Cálculo!$G$76</f>
        <v>0</v>
      </c>
      <c r="K1873">
        <f>Cálculo!$H$76</f>
        <v>0</v>
      </c>
    </row>
    <row r="1874" spans="1:11">
      <c r="A1874" t="s">
        <v>56</v>
      </c>
      <c r="B1874" t="s">
        <v>198</v>
      </c>
      <c r="C1874" s="7" t="s">
        <v>217</v>
      </c>
      <c r="D1874" t="s">
        <v>199</v>
      </c>
      <c r="E1874" t="s">
        <v>54</v>
      </c>
      <c r="F1874" t="s">
        <v>95</v>
      </c>
      <c r="G1874" t="s">
        <v>94</v>
      </c>
      <c r="H1874">
        <v>0.01</v>
      </c>
      <c r="I1874">
        <v>50</v>
      </c>
      <c r="J1874">
        <f>Cálculo!$G$77</f>
        <v>9.2490000000000006</v>
      </c>
      <c r="K1874">
        <f>Cálculo!$H$77</f>
        <v>60.76</v>
      </c>
    </row>
    <row r="1875" spans="1:11">
      <c r="A1875" t="s">
        <v>56</v>
      </c>
      <c r="B1875" t="s">
        <v>198</v>
      </c>
      <c r="C1875" s="7" t="s">
        <v>217</v>
      </c>
      <c r="D1875" t="s">
        <v>199</v>
      </c>
      <c r="E1875" t="s">
        <v>54</v>
      </c>
      <c r="F1875" t="s">
        <v>95</v>
      </c>
      <c r="G1875" t="s">
        <v>94</v>
      </c>
      <c r="H1875">
        <v>50.01</v>
      </c>
      <c r="I1875">
        <v>150</v>
      </c>
      <c r="J1875">
        <f>Cálculo!$G$78</f>
        <v>8.49</v>
      </c>
      <c r="K1875">
        <f>Cálculo!$H$78</f>
        <v>98.73</v>
      </c>
    </row>
    <row r="1876" spans="1:11">
      <c r="A1876" t="s">
        <v>56</v>
      </c>
      <c r="B1876" t="s">
        <v>198</v>
      </c>
      <c r="C1876" s="7" t="s">
        <v>217</v>
      </c>
      <c r="D1876" t="s">
        <v>199</v>
      </c>
      <c r="E1876" t="s">
        <v>54</v>
      </c>
      <c r="F1876" t="s">
        <v>95</v>
      </c>
      <c r="G1876" t="s">
        <v>94</v>
      </c>
      <c r="H1876">
        <v>150.01</v>
      </c>
      <c r="I1876">
        <v>500</v>
      </c>
      <c r="J1876">
        <f>Cálculo!$G$79</f>
        <v>7.9859999999999998</v>
      </c>
      <c r="K1876">
        <f>Cálculo!$H$79</f>
        <v>174.66</v>
      </c>
    </row>
    <row r="1877" spans="1:11">
      <c r="A1877" t="s">
        <v>56</v>
      </c>
      <c r="B1877" t="s">
        <v>198</v>
      </c>
      <c r="C1877" s="7" t="s">
        <v>217</v>
      </c>
      <c r="D1877" t="s">
        <v>199</v>
      </c>
      <c r="E1877" t="s">
        <v>54</v>
      </c>
      <c r="F1877" t="s">
        <v>95</v>
      </c>
      <c r="G1877" t="s">
        <v>94</v>
      </c>
      <c r="H1877">
        <v>500.01</v>
      </c>
      <c r="I1877">
        <v>2000</v>
      </c>
      <c r="J1877">
        <f>Cálculo!$G$80</f>
        <v>7.5380000000000003</v>
      </c>
      <c r="K1877">
        <f>Cálculo!$H$80</f>
        <v>398.71</v>
      </c>
    </row>
    <row r="1878" spans="1:11">
      <c r="A1878" t="s">
        <v>56</v>
      </c>
      <c r="B1878" t="s">
        <v>198</v>
      </c>
      <c r="C1878" s="7" t="s">
        <v>217</v>
      </c>
      <c r="D1878" t="s">
        <v>199</v>
      </c>
      <c r="E1878" t="s">
        <v>54</v>
      </c>
      <c r="F1878" t="s">
        <v>95</v>
      </c>
      <c r="G1878" t="s">
        <v>94</v>
      </c>
      <c r="H1878">
        <v>2000.01</v>
      </c>
      <c r="I1878">
        <v>3500</v>
      </c>
      <c r="J1878">
        <f>Cálculo!$G$81</f>
        <v>6.819</v>
      </c>
      <c r="K1878">
        <f>Cálculo!$H$81</f>
        <v>1837.86</v>
      </c>
    </row>
    <row r="1879" spans="1:11">
      <c r="A1879" t="s">
        <v>56</v>
      </c>
      <c r="B1879" t="s">
        <v>198</v>
      </c>
      <c r="C1879" s="7" t="s">
        <v>217</v>
      </c>
      <c r="D1879" t="s">
        <v>199</v>
      </c>
      <c r="E1879" t="s">
        <v>54</v>
      </c>
      <c r="F1879" t="s">
        <v>95</v>
      </c>
      <c r="G1879" t="s">
        <v>94</v>
      </c>
      <c r="H1879">
        <v>3500.01</v>
      </c>
      <c r="I1879">
        <v>50000</v>
      </c>
      <c r="J1879">
        <f>Cálculo!$G$82</f>
        <v>5.3760000000000003</v>
      </c>
      <c r="K1879">
        <f>Cálculo!$H$82</f>
        <v>6892.16</v>
      </c>
    </row>
    <row r="1880" spans="1:11">
      <c r="A1880" t="s">
        <v>56</v>
      </c>
      <c r="B1880" t="s">
        <v>198</v>
      </c>
      <c r="C1880" s="7" t="s">
        <v>217</v>
      </c>
      <c r="D1880" t="s">
        <v>199</v>
      </c>
      <c r="E1880" t="s">
        <v>54</v>
      </c>
      <c r="F1880" t="s">
        <v>95</v>
      </c>
      <c r="G1880" t="s">
        <v>94</v>
      </c>
      <c r="H1880">
        <v>50000.01</v>
      </c>
      <c r="J1880">
        <f>Cálculo!$G$83</f>
        <v>5.1479999999999997</v>
      </c>
      <c r="K1880">
        <f>Cálculo!$H$83</f>
        <v>18284.09</v>
      </c>
    </row>
    <row r="1881" spans="1:11">
      <c r="A1881" t="s">
        <v>56</v>
      </c>
      <c r="B1881" t="s">
        <v>198</v>
      </c>
      <c r="C1881" s="7" t="s">
        <v>217</v>
      </c>
      <c r="D1881" t="s">
        <v>199</v>
      </c>
      <c r="E1881" t="s">
        <v>54</v>
      </c>
      <c r="F1881" t="s">
        <v>96</v>
      </c>
      <c r="G1881" t="s">
        <v>94</v>
      </c>
      <c r="H1881">
        <v>0</v>
      </c>
      <c r="I1881">
        <v>50000</v>
      </c>
      <c r="J1881">
        <f>Cálculo!$G$86</f>
        <v>4.726</v>
      </c>
      <c r="K1881">
        <f>Cálculo!$H$86</f>
        <v>387.36</v>
      </c>
    </row>
    <row r="1882" spans="1:11">
      <c r="A1882" t="s">
        <v>56</v>
      </c>
      <c r="B1882" t="s">
        <v>198</v>
      </c>
      <c r="C1882" s="7" t="s">
        <v>217</v>
      </c>
      <c r="D1882" t="s">
        <v>199</v>
      </c>
      <c r="E1882" t="s">
        <v>54</v>
      </c>
      <c r="F1882" t="s">
        <v>96</v>
      </c>
      <c r="G1882" t="s">
        <v>94</v>
      </c>
      <c r="H1882">
        <v>50000.01</v>
      </c>
      <c r="I1882">
        <v>300000</v>
      </c>
      <c r="J1882">
        <f>Cálculo!$G$87</f>
        <v>3.5019999999999998</v>
      </c>
      <c r="K1882">
        <f>Cálculo!$H$87</f>
        <v>61597.41</v>
      </c>
    </row>
    <row r="1883" spans="1:11">
      <c r="A1883" t="s">
        <v>56</v>
      </c>
      <c r="B1883" t="s">
        <v>198</v>
      </c>
      <c r="C1883" s="7" t="s">
        <v>217</v>
      </c>
      <c r="D1883" t="s">
        <v>199</v>
      </c>
      <c r="E1883" t="s">
        <v>54</v>
      </c>
      <c r="F1883" t="s">
        <v>96</v>
      </c>
      <c r="G1883" t="s">
        <v>94</v>
      </c>
      <c r="H1883">
        <v>300000.01</v>
      </c>
      <c r="I1883">
        <v>500000</v>
      </c>
      <c r="J1883">
        <f>Cálculo!$G$88</f>
        <v>3.36</v>
      </c>
      <c r="K1883">
        <f>Cálculo!$H$88</f>
        <v>110975.06</v>
      </c>
    </row>
    <row r="1884" spans="1:11">
      <c r="A1884" t="s">
        <v>56</v>
      </c>
      <c r="B1884" t="s">
        <v>198</v>
      </c>
      <c r="C1884" s="7" t="s">
        <v>217</v>
      </c>
      <c r="D1884" t="s">
        <v>199</v>
      </c>
      <c r="E1884" t="s">
        <v>54</v>
      </c>
      <c r="F1884" t="s">
        <v>96</v>
      </c>
      <c r="G1884" t="s">
        <v>94</v>
      </c>
      <c r="H1884">
        <v>500000.01</v>
      </c>
      <c r="I1884">
        <v>1000000</v>
      </c>
      <c r="J1884">
        <f>Cálculo!$G$89</f>
        <v>3.3340000000000001</v>
      </c>
      <c r="K1884">
        <f>Cálculo!$H$89</f>
        <v>124035.06</v>
      </c>
    </row>
    <row r="1885" spans="1:11">
      <c r="A1885" t="s">
        <v>56</v>
      </c>
      <c r="B1885" t="s">
        <v>198</v>
      </c>
      <c r="C1885" s="7" t="s">
        <v>217</v>
      </c>
      <c r="D1885" t="s">
        <v>199</v>
      </c>
      <c r="E1885" t="s">
        <v>54</v>
      </c>
      <c r="F1885" t="s">
        <v>96</v>
      </c>
      <c r="G1885" t="s">
        <v>94</v>
      </c>
      <c r="H1885">
        <v>1000000.01</v>
      </c>
      <c r="I1885">
        <v>2000000</v>
      </c>
      <c r="J1885">
        <f>Cálculo!$G$90</f>
        <v>3.2810000000000001</v>
      </c>
      <c r="K1885">
        <f>Cálculo!$H$90</f>
        <v>177422.21</v>
      </c>
    </row>
    <row r="1886" spans="1:11">
      <c r="A1886" t="s">
        <v>56</v>
      </c>
      <c r="B1886" t="s">
        <v>198</v>
      </c>
      <c r="C1886" s="7" t="s">
        <v>217</v>
      </c>
      <c r="D1886" t="s">
        <v>199</v>
      </c>
      <c r="E1886" t="s">
        <v>54</v>
      </c>
      <c r="F1886" t="s">
        <v>96</v>
      </c>
      <c r="G1886" t="s">
        <v>94</v>
      </c>
      <c r="H1886">
        <v>2000000.01</v>
      </c>
      <c r="J1886">
        <f>Cálculo!$G$91</f>
        <v>3.2330000000000001</v>
      </c>
      <c r="K1886">
        <f>Cálculo!$H$91</f>
        <v>316707.87</v>
      </c>
    </row>
    <row r="1887" spans="1:11">
      <c r="A1887" t="s">
        <v>56</v>
      </c>
      <c r="B1887" t="s">
        <v>198</v>
      </c>
      <c r="C1887" s="7" t="s">
        <v>217</v>
      </c>
      <c r="D1887" t="s">
        <v>199</v>
      </c>
      <c r="E1887" t="s">
        <v>54</v>
      </c>
      <c r="F1887" t="s">
        <v>97</v>
      </c>
      <c r="G1887" t="s">
        <v>98</v>
      </c>
      <c r="J1887">
        <f>Cálculo!$G$94</f>
        <v>3.2148460000000001</v>
      </c>
    </row>
    <row r="1888" spans="1:11">
      <c r="A1888" t="s">
        <v>56</v>
      </c>
      <c r="B1888" t="s">
        <v>198</v>
      </c>
      <c r="C1888" s="7" t="s">
        <v>218</v>
      </c>
      <c r="D1888" t="s">
        <v>199</v>
      </c>
      <c r="E1888" t="s">
        <v>54</v>
      </c>
      <c r="F1888" t="s">
        <v>93</v>
      </c>
      <c r="G1888" t="s">
        <v>94</v>
      </c>
      <c r="H1888">
        <v>0</v>
      </c>
      <c r="I1888">
        <v>1</v>
      </c>
      <c r="J1888">
        <f>Cálculo!$G$66</f>
        <v>3.2869999999999999</v>
      </c>
      <c r="K1888">
        <f>Cálculo!$H$66</f>
        <v>11.39</v>
      </c>
    </row>
    <row r="1889" spans="1:11">
      <c r="A1889" t="s">
        <v>56</v>
      </c>
      <c r="B1889" t="s">
        <v>198</v>
      </c>
      <c r="C1889" s="7" t="s">
        <v>218</v>
      </c>
      <c r="D1889" t="s">
        <v>199</v>
      </c>
      <c r="E1889" t="s">
        <v>54</v>
      </c>
      <c r="F1889" t="s">
        <v>93</v>
      </c>
      <c r="G1889" t="s">
        <v>94</v>
      </c>
      <c r="H1889">
        <v>1.01</v>
      </c>
      <c r="I1889">
        <v>3</v>
      </c>
      <c r="J1889">
        <f>Cálculo!$G$67</f>
        <v>10.834</v>
      </c>
      <c r="K1889">
        <f>Cálculo!$H$67</f>
        <v>14.87</v>
      </c>
    </row>
    <row r="1890" spans="1:11">
      <c r="A1890" t="s">
        <v>56</v>
      </c>
      <c r="B1890" t="s">
        <v>198</v>
      </c>
      <c r="C1890" s="7" t="s">
        <v>218</v>
      </c>
      <c r="D1890" t="s">
        <v>199</v>
      </c>
      <c r="E1890" t="s">
        <v>54</v>
      </c>
      <c r="F1890" t="s">
        <v>93</v>
      </c>
      <c r="G1890" t="s">
        <v>94</v>
      </c>
      <c r="H1890">
        <v>3.01</v>
      </c>
      <c r="I1890">
        <v>7</v>
      </c>
      <c r="J1890">
        <f>Cálculo!$G$68</f>
        <v>5.6470000000000002</v>
      </c>
      <c r="K1890">
        <f>Cálculo!$H$68</f>
        <v>14.87</v>
      </c>
    </row>
    <row r="1891" spans="1:11">
      <c r="A1891" t="s">
        <v>56</v>
      </c>
      <c r="B1891" t="s">
        <v>198</v>
      </c>
      <c r="C1891" s="7" t="s">
        <v>218</v>
      </c>
      <c r="D1891" t="s">
        <v>199</v>
      </c>
      <c r="E1891" t="s">
        <v>54</v>
      </c>
      <c r="F1891" t="s">
        <v>93</v>
      </c>
      <c r="G1891" t="s">
        <v>94</v>
      </c>
      <c r="H1891">
        <v>7.01</v>
      </c>
      <c r="I1891">
        <v>14</v>
      </c>
      <c r="J1891">
        <f>Cálculo!$G$69</f>
        <v>9.3699999999999992</v>
      </c>
      <c r="K1891">
        <f>Cálculo!$H$69</f>
        <v>16.739999999999998</v>
      </c>
    </row>
    <row r="1892" spans="1:11">
      <c r="A1892" t="s">
        <v>56</v>
      </c>
      <c r="B1892" t="s">
        <v>198</v>
      </c>
      <c r="C1892" s="7" t="s">
        <v>218</v>
      </c>
      <c r="D1892" t="s">
        <v>199</v>
      </c>
      <c r="E1892" t="s">
        <v>54</v>
      </c>
      <c r="F1892" t="s">
        <v>93</v>
      </c>
      <c r="G1892" t="s">
        <v>94</v>
      </c>
      <c r="H1892">
        <v>14.01</v>
      </c>
      <c r="I1892">
        <v>34</v>
      </c>
      <c r="J1892">
        <f>Cálculo!$G$70</f>
        <v>11.132</v>
      </c>
      <c r="K1892">
        <f>Cálculo!$H$70</f>
        <v>18.600000000000001</v>
      </c>
    </row>
    <row r="1893" spans="1:11">
      <c r="A1893" t="s">
        <v>56</v>
      </c>
      <c r="B1893" t="s">
        <v>198</v>
      </c>
      <c r="C1893" s="7" t="s">
        <v>218</v>
      </c>
      <c r="D1893" t="s">
        <v>199</v>
      </c>
      <c r="E1893" t="s">
        <v>54</v>
      </c>
      <c r="F1893" t="s">
        <v>93</v>
      </c>
      <c r="G1893" t="s">
        <v>94</v>
      </c>
      <c r="H1893">
        <v>34.01</v>
      </c>
      <c r="I1893">
        <v>600</v>
      </c>
      <c r="J1893">
        <f>Cálculo!$G$71</f>
        <v>11.92</v>
      </c>
      <c r="K1893">
        <f>Cálculo!$H$71</f>
        <v>18.600000000000001</v>
      </c>
    </row>
    <row r="1894" spans="1:11">
      <c r="A1894" t="s">
        <v>56</v>
      </c>
      <c r="B1894" t="s">
        <v>198</v>
      </c>
      <c r="C1894" s="7" t="s">
        <v>218</v>
      </c>
      <c r="D1894" t="s">
        <v>199</v>
      </c>
      <c r="E1894" t="s">
        <v>54</v>
      </c>
      <c r="F1894" t="s">
        <v>93</v>
      </c>
      <c r="G1894" t="s">
        <v>94</v>
      </c>
      <c r="H1894">
        <v>600.01</v>
      </c>
      <c r="I1894">
        <v>1000</v>
      </c>
      <c r="J1894">
        <f>Cálculo!$G$72</f>
        <v>10.324</v>
      </c>
      <c r="K1894">
        <f>Cálculo!$H$72</f>
        <v>18.600000000000001</v>
      </c>
    </row>
    <row r="1895" spans="1:11">
      <c r="A1895" t="s">
        <v>56</v>
      </c>
      <c r="B1895" t="s">
        <v>198</v>
      </c>
      <c r="C1895" s="7" t="s">
        <v>218</v>
      </c>
      <c r="D1895" t="s">
        <v>199</v>
      </c>
      <c r="E1895" t="s">
        <v>54</v>
      </c>
      <c r="F1895" t="s">
        <v>93</v>
      </c>
      <c r="G1895" t="s">
        <v>94</v>
      </c>
      <c r="H1895">
        <v>1000.01</v>
      </c>
      <c r="J1895">
        <f>Cálculo!$G$73</f>
        <v>7.2949999999999999</v>
      </c>
      <c r="K1895">
        <f>Cálculo!$H$73</f>
        <v>18.600000000000001</v>
      </c>
    </row>
    <row r="1896" spans="1:11">
      <c r="A1896" t="s">
        <v>56</v>
      </c>
      <c r="B1896" t="s">
        <v>198</v>
      </c>
      <c r="C1896" s="7" t="s">
        <v>218</v>
      </c>
      <c r="D1896" t="s">
        <v>199</v>
      </c>
      <c r="E1896" t="s">
        <v>54</v>
      </c>
      <c r="F1896" t="s">
        <v>95</v>
      </c>
      <c r="G1896" t="s">
        <v>94</v>
      </c>
      <c r="H1896">
        <v>0</v>
      </c>
      <c r="I1896">
        <v>0</v>
      </c>
      <c r="J1896">
        <f>Cálculo!$G$76</f>
        <v>0</v>
      </c>
      <c r="K1896">
        <f>Cálculo!$H$76</f>
        <v>0</v>
      </c>
    </row>
    <row r="1897" spans="1:11">
      <c r="A1897" t="s">
        <v>56</v>
      </c>
      <c r="B1897" t="s">
        <v>198</v>
      </c>
      <c r="C1897" s="7" t="s">
        <v>218</v>
      </c>
      <c r="D1897" t="s">
        <v>199</v>
      </c>
      <c r="E1897" t="s">
        <v>54</v>
      </c>
      <c r="F1897" t="s">
        <v>95</v>
      </c>
      <c r="G1897" t="s">
        <v>94</v>
      </c>
      <c r="H1897">
        <v>0.01</v>
      </c>
      <c r="I1897">
        <v>50</v>
      </c>
      <c r="J1897">
        <f>Cálculo!$G$77</f>
        <v>9.2490000000000006</v>
      </c>
      <c r="K1897">
        <f>Cálculo!$H$77</f>
        <v>60.76</v>
      </c>
    </row>
    <row r="1898" spans="1:11">
      <c r="A1898" t="s">
        <v>56</v>
      </c>
      <c r="B1898" t="s">
        <v>198</v>
      </c>
      <c r="C1898" s="7" t="s">
        <v>218</v>
      </c>
      <c r="D1898" t="s">
        <v>199</v>
      </c>
      <c r="E1898" t="s">
        <v>54</v>
      </c>
      <c r="F1898" t="s">
        <v>95</v>
      </c>
      <c r="G1898" t="s">
        <v>94</v>
      </c>
      <c r="H1898">
        <v>50.01</v>
      </c>
      <c r="I1898">
        <v>150</v>
      </c>
      <c r="J1898">
        <f>Cálculo!$G$78</f>
        <v>8.49</v>
      </c>
      <c r="K1898">
        <f>Cálculo!$H$78</f>
        <v>98.73</v>
      </c>
    </row>
    <row r="1899" spans="1:11">
      <c r="A1899" t="s">
        <v>56</v>
      </c>
      <c r="B1899" t="s">
        <v>198</v>
      </c>
      <c r="C1899" s="7" t="s">
        <v>218</v>
      </c>
      <c r="D1899" t="s">
        <v>199</v>
      </c>
      <c r="E1899" t="s">
        <v>54</v>
      </c>
      <c r="F1899" t="s">
        <v>95</v>
      </c>
      <c r="G1899" t="s">
        <v>94</v>
      </c>
      <c r="H1899">
        <v>150.01</v>
      </c>
      <c r="I1899">
        <v>500</v>
      </c>
      <c r="J1899">
        <f>Cálculo!$G$79</f>
        <v>7.9859999999999998</v>
      </c>
      <c r="K1899">
        <f>Cálculo!$H$79</f>
        <v>174.66</v>
      </c>
    </row>
    <row r="1900" spans="1:11">
      <c r="A1900" t="s">
        <v>56</v>
      </c>
      <c r="B1900" t="s">
        <v>198</v>
      </c>
      <c r="C1900" s="7" t="s">
        <v>218</v>
      </c>
      <c r="D1900" t="s">
        <v>199</v>
      </c>
      <c r="E1900" t="s">
        <v>54</v>
      </c>
      <c r="F1900" t="s">
        <v>95</v>
      </c>
      <c r="G1900" t="s">
        <v>94</v>
      </c>
      <c r="H1900">
        <v>500.01</v>
      </c>
      <c r="I1900">
        <v>2000</v>
      </c>
      <c r="J1900">
        <f>Cálculo!$G$80</f>
        <v>7.5380000000000003</v>
      </c>
      <c r="K1900">
        <f>Cálculo!$H$80</f>
        <v>398.71</v>
      </c>
    </row>
    <row r="1901" spans="1:11">
      <c r="A1901" t="s">
        <v>56</v>
      </c>
      <c r="B1901" t="s">
        <v>198</v>
      </c>
      <c r="C1901" s="7" t="s">
        <v>218</v>
      </c>
      <c r="D1901" t="s">
        <v>199</v>
      </c>
      <c r="E1901" t="s">
        <v>54</v>
      </c>
      <c r="F1901" t="s">
        <v>95</v>
      </c>
      <c r="G1901" t="s">
        <v>94</v>
      </c>
      <c r="H1901">
        <v>2000.01</v>
      </c>
      <c r="I1901">
        <v>3500</v>
      </c>
      <c r="J1901">
        <f>Cálculo!$G$81</f>
        <v>6.819</v>
      </c>
      <c r="K1901">
        <f>Cálculo!$H$81</f>
        <v>1837.86</v>
      </c>
    </row>
    <row r="1902" spans="1:11">
      <c r="A1902" t="s">
        <v>56</v>
      </c>
      <c r="B1902" t="s">
        <v>198</v>
      </c>
      <c r="C1902" s="7" t="s">
        <v>218</v>
      </c>
      <c r="D1902" t="s">
        <v>199</v>
      </c>
      <c r="E1902" t="s">
        <v>54</v>
      </c>
      <c r="F1902" t="s">
        <v>95</v>
      </c>
      <c r="G1902" t="s">
        <v>94</v>
      </c>
      <c r="H1902">
        <v>3500.01</v>
      </c>
      <c r="I1902">
        <v>50000</v>
      </c>
      <c r="J1902">
        <f>Cálculo!$G$82</f>
        <v>5.3760000000000003</v>
      </c>
      <c r="K1902">
        <f>Cálculo!$H$82</f>
        <v>6892.16</v>
      </c>
    </row>
    <row r="1903" spans="1:11">
      <c r="A1903" t="s">
        <v>56</v>
      </c>
      <c r="B1903" t="s">
        <v>198</v>
      </c>
      <c r="C1903" s="7" t="s">
        <v>218</v>
      </c>
      <c r="D1903" t="s">
        <v>199</v>
      </c>
      <c r="E1903" t="s">
        <v>54</v>
      </c>
      <c r="F1903" t="s">
        <v>95</v>
      </c>
      <c r="G1903" t="s">
        <v>94</v>
      </c>
      <c r="H1903">
        <v>50000.01</v>
      </c>
      <c r="J1903">
        <f>Cálculo!$G$83</f>
        <v>5.1479999999999997</v>
      </c>
      <c r="K1903">
        <f>Cálculo!$H$83</f>
        <v>18284.09</v>
      </c>
    </row>
    <row r="1904" spans="1:11">
      <c r="A1904" t="s">
        <v>56</v>
      </c>
      <c r="B1904" t="s">
        <v>198</v>
      </c>
      <c r="C1904" s="7" t="s">
        <v>218</v>
      </c>
      <c r="D1904" t="s">
        <v>199</v>
      </c>
      <c r="E1904" t="s">
        <v>54</v>
      </c>
      <c r="F1904" t="s">
        <v>96</v>
      </c>
      <c r="G1904" t="s">
        <v>94</v>
      </c>
      <c r="H1904">
        <v>0</v>
      </c>
      <c r="I1904">
        <v>50000</v>
      </c>
      <c r="J1904">
        <f>Cálculo!$G$86</f>
        <v>4.726</v>
      </c>
      <c r="K1904">
        <f>Cálculo!$H$86</f>
        <v>387.36</v>
      </c>
    </row>
    <row r="1905" spans="1:11">
      <c r="A1905" t="s">
        <v>56</v>
      </c>
      <c r="B1905" t="s">
        <v>198</v>
      </c>
      <c r="C1905" s="7" t="s">
        <v>218</v>
      </c>
      <c r="D1905" t="s">
        <v>199</v>
      </c>
      <c r="E1905" t="s">
        <v>54</v>
      </c>
      <c r="F1905" t="s">
        <v>96</v>
      </c>
      <c r="G1905" t="s">
        <v>94</v>
      </c>
      <c r="H1905">
        <v>50000.01</v>
      </c>
      <c r="I1905">
        <v>300000</v>
      </c>
      <c r="J1905">
        <f>Cálculo!$G$87</f>
        <v>3.5019999999999998</v>
      </c>
      <c r="K1905">
        <f>Cálculo!$H$87</f>
        <v>61597.41</v>
      </c>
    </row>
    <row r="1906" spans="1:11">
      <c r="A1906" t="s">
        <v>56</v>
      </c>
      <c r="B1906" t="s">
        <v>198</v>
      </c>
      <c r="C1906" s="7" t="s">
        <v>218</v>
      </c>
      <c r="D1906" t="s">
        <v>199</v>
      </c>
      <c r="E1906" t="s">
        <v>54</v>
      </c>
      <c r="F1906" t="s">
        <v>96</v>
      </c>
      <c r="G1906" t="s">
        <v>94</v>
      </c>
      <c r="H1906">
        <v>300000.01</v>
      </c>
      <c r="I1906">
        <v>500000</v>
      </c>
      <c r="J1906">
        <f>Cálculo!$G$88</f>
        <v>3.36</v>
      </c>
      <c r="K1906">
        <f>Cálculo!$H$88</f>
        <v>110975.06</v>
      </c>
    </row>
    <row r="1907" spans="1:11">
      <c r="A1907" t="s">
        <v>56</v>
      </c>
      <c r="B1907" t="s">
        <v>198</v>
      </c>
      <c r="C1907" s="7" t="s">
        <v>218</v>
      </c>
      <c r="D1907" t="s">
        <v>199</v>
      </c>
      <c r="E1907" t="s">
        <v>54</v>
      </c>
      <c r="F1907" t="s">
        <v>96</v>
      </c>
      <c r="G1907" t="s">
        <v>94</v>
      </c>
      <c r="H1907">
        <v>500000.01</v>
      </c>
      <c r="I1907">
        <v>1000000</v>
      </c>
      <c r="J1907">
        <f>Cálculo!$G$89</f>
        <v>3.3340000000000001</v>
      </c>
      <c r="K1907">
        <f>Cálculo!$H$89</f>
        <v>124035.06</v>
      </c>
    </row>
    <row r="1908" spans="1:11">
      <c r="A1908" t="s">
        <v>56</v>
      </c>
      <c r="B1908" t="s">
        <v>198</v>
      </c>
      <c r="C1908" s="7" t="s">
        <v>218</v>
      </c>
      <c r="D1908" t="s">
        <v>199</v>
      </c>
      <c r="E1908" t="s">
        <v>54</v>
      </c>
      <c r="F1908" t="s">
        <v>96</v>
      </c>
      <c r="G1908" t="s">
        <v>94</v>
      </c>
      <c r="H1908">
        <v>1000000.01</v>
      </c>
      <c r="I1908">
        <v>2000000</v>
      </c>
      <c r="J1908">
        <f>Cálculo!$G$90</f>
        <v>3.2810000000000001</v>
      </c>
      <c r="K1908">
        <f>Cálculo!$H$90</f>
        <v>177422.21</v>
      </c>
    </row>
    <row r="1909" spans="1:11">
      <c r="A1909" t="s">
        <v>56</v>
      </c>
      <c r="B1909" t="s">
        <v>198</v>
      </c>
      <c r="C1909" s="7" t="s">
        <v>218</v>
      </c>
      <c r="D1909" t="s">
        <v>199</v>
      </c>
      <c r="E1909" t="s">
        <v>54</v>
      </c>
      <c r="F1909" t="s">
        <v>96</v>
      </c>
      <c r="G1909" t="s">
        <v>94</v>
      </c>
      <c r="H1909">
        <v>2000000.01</v>
      </c>
      <c r="J1909">
        <f>Cálculo!$G$91</f>
        <v>3.2330000000000001</v>
      </c>
      <c r="K1909">
        <f>Cálculo!$H$91</f>
        <v>316707.87</v>
      </c>
    </row>
    <row r="1910" spans="1:11">
      <c r="A1910" t="s">
        <v>56</v>
      </c>
      <c r="B1910" t="s">
        <v>198</v>
      </c>
      <c r="C1910" s="7" t="s">
        <v>218</v>
      </c>
      <c r="D1910" t="s">
        <v>199</v>
      </c>
      <c r="E1910" t="s">
        <v>54</v>
      </c>
      <c r="F1910" t="s">
        <v>97</v>
      </c>
      <c r="G1910" t="s">
        <v>98</v>
      </c>
      <c r="J1910">
        <f>Cálculo!$G$94</f>
        <v>3.2148460000000001</v>
      </c>
    </row>
    <row r="1911" spans="1:11">
      <c r="A1911" t="s">
        <v>56</v>
      </c>
      <c r="B1911" t="s">
        <v>198</v>
      </c>
      <c r="C1911" s="7" t="s">
        <v>219</v>
      </c>
      <c r="D1911" t="s">
        <v>199</v>
      </c>
      <c r="E1911" t="s">
        <v>54</v>
      </c>
      <c r="F1911" t="s">
        <v>93</v>
      </c>
      <c r="G1911" t="s">
        <v>94</v>
      </c>
      <c r="H1911">
        <v>0</v>
      </c>
      <c r="I1911">
        <v>1</v>
      </c>
      <c r="J1911">
        <f>Cálculo!$G$66</f>
        <v>3.2869999999999999</v>
      </c>
      <c r="K1911">
        <f>Cálculo!$H$66</f>
        <v>11.39</v>
      </c>
    </row>
    <row r="1912" spans="1:11">
      <c r="A1912" t="s">
        <v>56</v>
      </c>
      <c r="B1912" t="s">
        <v>198</v>
      </c>
      <c r="C1912" s="7" t="s">
        <v>219</v>
      </c>
      <c r="D1912" t="s">
        <v>199</v>
      </c>
      <c r="E1912" t="s">
        <v>54</v>
      </c>
      <c r="F1912" t="s">
        <v>93</v>
      </c>
      <c r="G1912" t="s">
        <v>94</v>
      </c>
      <c r="H1912">
        <v>1.01</v>
      </c>
      <c r="I1912">
        <v>3</v>
      </c>
      <c r="J1912">
        <f>Cálculo!$G$67</f>
        <v>10.834</v>
      </c>
      <c r="K1912">
        <f>Cálculo!$H$67</f>
        <v>14.87</v>
      </c>
    </row>
    <row r="1913" spans="1:11">
      <c r="A1913" t="s">
        <v>56</v>
      </c>
      <c r="B1913" t="s">
        <v>198</v>
      </c>
      <c r="C1913" s="7" t="s">
        <v>219</v>
      </c>
      <c r="D1913" t="s">
        <v>199</v>
      </c>
      <c r="E1913" t="s">
        <v>54</v>
      </c>
      <c r="F1913" t="s">
        <v>93</v>
      </c>
      <c r="G1913" t="s">
        <v>94</v>
      </c>
      <c r="H1913">
        <v>3.01</v>
      </c>
      <c r="I1913">
        <v>7</v>
      </c>
      <c r="J1913">
        <f>Cálculo!$G$68</f>
        <v>5.6470000000000002</v>
      </c>
      <c r="K1913">
        <f>Cálculo!$H$68</f>
        <v>14.87</v>
      </c>
    </row>
    <row r="1914" spans="1:11">
      <c r="A1914" t="s">
        <v>56</v>
      </c>
      <c r="B1914" t="s">
        <v>198</v>
      </c>
      <c r="C1914" s="7" t="s">
        <v>219</v>
      </c>
      <c r="D1914" t="s">
        <v>199</v>
      </c>
      <c r="E1914" t="s">
        <v>54</v>
      </c>
      <c r="F1914" t="s">
        <v>93</v>
      </c>
      <c r="G1914" t="s">
        <v>94</v>
      </c>
      <c r="H1914">
        <v>7.01</v>
      </c>
      <c r="I1914">
        <v>14</v>
      </c>
      <c r="J1914">
        <f>Cálculo!$G$69</f>
        <v>9.3699999999999992</v>
      </c>
      <c r="K1914">
        <f>Cálculo!$H$69</f>
        <v>16.739999999999998</v>
      </c>
    </row>
    <row r="1915" spans="1:11">
      <c r="A1915" t="s">
        <v>56</v>
      </c>
      <c r="B1915" t="s">
        <v>198</v>
      </c>
      <c r="C1915" s="7" t="s">
        <v>219</v>
      </c>
      <c r="D1915" t="s">
        <v>199</v>
      </c>
      <c r="E1915" t="s">
        <v>54</v>
      </c>
      <c r="F1915" t="s">
        <v>93</v>
      </c>
      <c r="G1915" t="s">
        <v>94</v>
      </c>
      <c r="H1915">
        <v>14.01</v>
      </c>
      <c r="I1915">
        <v>34</v>
      </c>
      <c r="J1915">
        <f>Cálculo!$G$70</f>
        <v>11.132</v>
      </c>
      <c r="K1915">
        <f>Cálculo!$H$70</f>
        <v>18.600000000000001</v>
      </c>
    </row>
    <row r="1916" spans="1:11">
      <c r="A1916" t="s">
        <v>56</v>
      </c>
      <c r="B1916" t="s">
        <v>198</v>
      </c>
      <c r="C1916" s="7" t="s">
        <v>219</v>
      </c>
      <c r="D1916" t="s">
        <v>199</v>
      </c>
      <c r="E1916" t="s">
        <v>54</v>
      </c>
      <c r="F1916" t="s">
        <v>93</v>
      </c>
      <c r="G1916" t="s">
        <v>94</v>
      </c>
      <c r="H1916">
        <v>34.01</v>
      </c>
      <c r="I1916">
        <v>600</v>
      </c>
      <c r="J1916">
        <f>Cálculo!$G$71</f>
        <v>11.92</v>
      </c>
      <c r="K1916">
        <f>Cálculo!$H$71</f>
        <v>18.600000000000001</v>
      </c>
    </row>
    <row r="1917" spans="1:11">
      <c r="A1917" t="s">
        <v>56</v>
      </c>
      <c r="B1917" t="s">
        <v>198</v>
      </c>
      <c r="C1917" s="7" t="s">
        <v>219</v>
      </c>
      <c r="D1917" t="s">
        <v>199</v>
      </c>
      <c r="E1917" t="s">
        <v>54</v>
      </c>
      <c r="F1917" t="s">
        <v>93</v>
      </c>
      <c r="G1917" t="s">
        <v>94</v>
      </c>
      <c r="H1917">
        <v>600.01</v>
      </c>
      <c r="I1917">
        <v>1000</v>
      </c>
      <c r="J1917">
        <f>Cálculo!$G$72</f>
        <v>10.324</v>
      </c>
      <c r="K1917">
        <f>Cálculo!$H$72</f>
        <v>18.600000000000001</v>
      </c>
    </row>
    <row r="1918" spans="1:11">
      <c r="A1918" t="s">
        <v>56</v>
      </c>
      <c r="B1918" t="s">
        <v>198</v>
      </c>
      <c r="C1918" s="7" t="s">
        <v>219</v>
      </c>
      <c r="D1918" t="s">
        <v>199</v>
      </c>
      <c r="E1918" t="s">
        <v>54</v>
      </c>
      <c r="F1918" t="s">
        <v>93</v>
      </c>
      <c r="G1918" t="s">
        <v>94</v>
      </c>
      <c r="H1918">
        <v>1000.01</v>
      </c>
      <c r="J1918">
        <f>Cálculo!$G$73</f>
        <v>7.2949999999999999</v>
      </c>
      <c r="K1918">
        <f>Cálculo!$H$73</f>
        <v>18.600000000000001</v>
      </c>
    </row>
    <row r="1919" spans="1:11">
      <c r="A1919" t="s">
        <v>56</v>
      </c>
      <c r="B1919" t="s">
        <v>198</v>
      </c>
      <c r="C1919" s="7" t="s">
        <v>219</v>
      </c>
      <c r="D1919" t="s">
        <v>199</v>
      </c>
      <c r="E1919" t="s">
        <v>54</v>
      </c>
      <c r="F1919" t="s">
        <v>95</v>
      </c>
      <c r="G1919" t="s">
        <v>94</v>
      </c>
      <c r="H1919">
        <v>0</v>
      </c>
      <c r="I1919">
        <v>0</v>
      </c>
      <c r="J1919">
        <f>Cálculo!$G$76</f>
        <v>0</v>
      </c>
      <c r="K1919">
        <f>Cálculo!$H$76</f>
        <v>0</v>
      </c>
    </row>
    <row r="1920" spans="1:11">
      <c r="A1920" t="s">
        <v>56</v>
      </c>
      <c r="B1920" t="s">
        <v>198</v>
      </c>
      <c r="C1920" s="7" t="s">
        <v>219</v>
      </c>
      <c r="D1920" t="s">
        <v>199</v>
      </c>
      <c r="E1920" t="s">
        <v>54</v>
      </c>
      <c r="F1920" t="s">
        <v>95</v>
      </c>
      <c r="G1920" t="s">
        <v>94</v>
      </c>
      <c r="H1920">
        <v>0.01</v>
      </c>
      <c r="I1920">
        <v>50</v>
      </c>
      <c r="J1920">
        <f>Cálculo!$G$77</f>
        <v>9.2490000000000006</v>
      </c>
      <c r="K1920">
        <f>Cálculo!$H$77</f>
        <v>60.76</v>
      </c>
    </row>
    <row r="1921" spans="1:11">
      <c r="A1921" t="s">
        <v>56</v>
      </c>
      <c r="B1921" t="s">
        <v>198</v>
      </c>
      <c r="C1921" s="7" t="s">
        <v>219</v>
      </c>
      <c r="D1921" t="s">
        <v>199</v>
      </c>
      <c r="E1921" t="s">
        <v>54</v>
      </c>
      <c r="F1921" t="s">
        <v>95</v>
      </c>
      <c r="G1921" t="s">
        <v>94</v>
      </c>
      <c r="H1921">
        <v>50.01</v>
      </c>
      <c r="I1921">
        <v>150</v>
      </c>
      <c r="J1921">
        <f>Cálculo!$G$78</f>
        <v>8.49</v>
      </c>
      <c r="K1921">
        <f>Cálculo!$H$78</f>
        <v>98.73</v>
      </c>
    </row>
    <row r="1922" spans="1:11">
      <c r="A1922" t="s">
        <v>56</v>
      </c>
      <c r="B1922" t="s">
        <v>198</v>
      </c>
      <c r="C1922" s="7" t="s">
        <v>219</v>
      </c>
      <c r="D1922" t="s">
        <v>199</v>
      </c>
      <c r="E1922" t="s">
        <v>54</v>
      </c>
      <c r="F1922" t="s">
        <v>95</v>
      </c>
      <c r="G1922" t="s">
        <v>94</v>
      </c>
      <c r="H1922">
        <v>150.01</v>
      </c>
      <c r="I1922">
        <v>500</v>
      </c>
      <c r="J1922">
        <f>Cálculo!$G$79</f>
        <v>7.9859999999999998</v>
      </c>
      <c r="K1922">
        <f>Cálculo!$H$79</f>
        <v>174.66</v>
      </c>
    </row>
    <row r="1923" spans="1:11">
      <c r="A1923" t="s">
        <v>56</v>
      </c>
      <c r="B1923" t="s">
        <v>198</v>
      </c>
      <c r="C1923" s="7" t="s">
        <v>219</v>
      </c>
      <c r="D1923" t="s">
        <v>199</v>
      </c>
      <c r="E1923" t="s">
        <v>54</v>
      </c>
      <c r="F1923" t="s">
        <v>95</v>
      </c>
      <c r="G1923" t="s">
        <v>94</v>
      </c>
      <c r="H1923">
        <v>500.01</v>
      </c>
      <c r="I1923">
        <v>2000</v>
      </c>
      <c r="J1923">
        <f>Cálculo!$G$80</f>
        <v>7.5380000000000003</v>
      </c>
      <c r="K1923">
        <f>Cálculo!$H$80</f>
        <v>398.71</v>
      </c>
    </row>
    <row r="1924" spans="1:11">
      <c r="A1924" t="s">
        <v>56</v>
      </c>
      <c r="B1924" t="s">
        <v>198</v>
      </c>
      <c r="C1924" s="7" t="s">
        <v>219</v>
      </c>
      <c r="D1924" t="s">
        <v>199</v>
      </c>
      <c r="E1924" t="s">
        <v>54</v>
      </c>
      <c r="F1924" t="s">
        <v>95</v>
      </c>
      <c r="G1924" t="s">
        <v>94</v>
      </c>
      <c r="H1924">
        <v>2000.01</v>
      </c>
      <c r="I1924">
        <v>3500</v>
      </c>
      <c r="J1924">
        <f>Cálculo!$G$81</f>
        <v>6.819</v>
      </c>
      <c r="K1924">
        <f>Cálculo!$H$81</f>
        <v>1837.86</v>
      </c>
    </row>
    <row r="1925" spans="1:11">
      <c r="A1925" t="s">
        <v>56</v>
      </c>
      <c r="B1925" t="s">
        <v>198</v>
      </c>
      <c r="C1925" s="7" t="s">
        <v>219</v>
      </c>
      <c r="D1925" t="s">
        <v>199</v>
      </c>
      <c r="E1925" t="s">
        <v>54</v>
      </c>
      <c r="F1925" t="s">
        <v>95</v>
      </c>
      <c r="G1925" t="s">
        <v>94</v>
      </c>
      <c r="H1925">
        <v>3500.01</v>
      </c>
      <c r="I1925">
        <v>50000</v>
      </c>
      <c r="J1925">
        <f>Cálculo!$G$82</f>
        <v>5.3760000000000003</v>
      </c>
      <c r="K1925">
        <f>Cálculo!$H$82</f>
        <v>6892.16</v>
      </c>
    </row>
    <row r="1926" spans="1:11">
      <c r="A1926" t="s">
        <v>56</v>
      </c>
      <c r="B1926" t="s">
        <v>198</v>
      </c>
      <c r="C1926" s="7" t="s">
        <v>219</v>
      </c>
      <c r="D1926" t="s">
        <v>199</v>
      </c>
      <c r="E1926" t="s">
        <v>54</v>
      </c>
      <c r="F1926" t="s">
        <v>95</v>
      </c>
      <c r="G1926" t="s">
        <v>94</v>
      </c>
      <c r="H1926">
        <v>50000.01</v>
      </c>
      <c r="J1926">
        <f>Cálculo!$G$83</f>
        <v>5.1479999999999997</v>
      </c>
      <c r="K1926">
        <f>Cálculo!$H$83</f>
        <v>18284.09</v>
      </c>
    </row>
    <row r="1927" spans="1:11">
      <c r="A1927" t="s">
        <v>56</v>
      </c>
      <c r="B1927" t="s">
        <v>198</v>
      </c>
      <c r="C1927" s="7" t="s">
        <v>219</v>
      </c>
      <c r="D1927" t="s">
        <v>199</v>
      </c>
      <c r="E1927" t="s">
        <v>54</v>
      </c>
      <c r="F1927" t="s">
        <v>96</v>
      </c>
      <c r="G1927" t="s">
        <v>94</v>
      </c>
      <c r="H1927">
        <v>0</v>
      </c>
      <c r="I1927">
        <v>50000</v>
      </c>
      <c r="J1927">
        <f>Cálculo!$G$86</f>
        <v>4.726</v>
      </c>
      <c r="K1927">
        <f>Cálculo!$H$86</f>
        <v>387.36</v>
      </c>
    </row>
    <row r="1928" spans="1:11">
      <c r="A1928" t="s">
        <v>56</v>
      </c>
      <c r="B1928" t="s">
        <v>198</v>
      </c>
      <c r="C1928" s="7" t="s">
        <v>219</v>
      </c>
      <c r="D1928" t="s">
        <v>199</v>
      </c>
      <c r="E1928" t="s">
        <v>54</v>
      </c>
      <c r="F1928" t="s">
        <v>96</v>
      </c>
      <c r="G1928" t="s">
        <v>94</v>
      </c>
      <c r="H1928">
        <v>50000.01</v>
      </c>
      <c r="I1928">
        <v>300000</v>
      </c>
      <c r="J1928">
        <f>Cálculo!$G$87</f>
        <v>3.5019999999999998</v>
      </c>
      <c r="K1928">
        <f>Cálculo!$H$87</f>
        <v>61597.41</v>
      </c>
    </row>
    <row r="1929" spans="1:11">
      <c r="A1929" t="s">
        <v>56</v>
      </c>
      <c r="B1929" t="s">
        <v>198</v>
      </c>
      <c r="C1929" s="7" t="s">
        <v>219</v>
      </c>
      <c r="D1929" t="s">
        <v>199</v>
      </c>
      <c r="E1929" t="s">
        <v>54</v>
      </c>
      <c r="F1929" t="s">
        <v>96</v>
      </c>
      <c r="G1929" t="s">
        <v>94</v>
      </c>
      <c r="H1929">
        <v>300000.01</v>
      </c>
      <c r="I1929">
        <v>500000</v>
      </c>
      <c r="J1929">
        <f>Cálculo!$G$88</f>
        <v>3.36</v>
      </c>
      <c r="K1929">
        <f>Cálculo!$H$88</f>
        <v>110975.06</v>
      </c>
    </row>
    <row r="1930" spans="1:11">
      <c r="A1930" t="s">
        <v>56</v>
      </c>
      <c r="B1930" t="s">
        <v>198</v>
      </c>
      <c r="C1930" s="7" t="s">
        <v>219</v>
      </c>
      <c r="D1930" t="s">
        <v>199</v>
      </c>
      <c r="E1930" t="s">
        <v>54</v>
      </c>
      <c r="F1930" t="s">
        <v>96</v>
      </c>
      <c r="G1930" t="s">
        <v>94</v>
      </c>
      <c r="H1930">
        <v>500000.01</v>
      </c>
      <c r="I1930">
        <v>1000000</v>
      </c>
      <c r="J1930">
        <f>Cálculo!$G$89</f>
        <v>3.3340000000000001</v>
      </c>
      <c r="K1930">
        <f>Cálculo!$H$89</f>
        <v>124035.06</v>
      </c>
    </row>
    <row r="1931" spans="1:11">
      <c r="A1931" t="s">
        <v>56</v>
      </c>
      <c r="B1931" t="s">
        <v>198</v>
      </c>
      <c r="C1931" s="7" t="s">
        <v>219</v>
      </c>
      <c r="D1931" t="s">
        <v>199</v>
      </c>
      <c r="E1931" t="s">
        <v>54</v>
      </c>
      <c r="F1931" t="s">
        <v>96</v>
      </c>
      <c r="G1931" t="s">
        <v>94</v>
      </c>
      <c r="H1931">
        <v>1000000.01</v>
      </c>
      <c r="I1931">
        <v>2000000</v>
      </c>
      <c r="J1931">
        <f>Cálculo!$G$90</f>
        <v>3.2810000000000001</v>
      </c>
      <c r="K1931">
        <f>Cálculo!$H$90</f>
        <v>177422.21</v>
      </c>
    </row>
    <row r="1932" spans="1:11">
      <c r="A1932" t="s">
        <v>56</v>
      </c>
      <c r="B1932" t="s">
        <v>198</v>
      </c>
      <c r="C1932" s="7" t="s">
        <v>219</v>
      </c>
      <c r="D1932" t="s">
        <v>199</v>
      </c>
      <c r="E1932" t="s">
        <v>54</v>
      </c>
      <c r="F1932" t="s">
        <v>96</v>
      </c>
      <c r="G1932" t="s">
        <v>94</v>
      </c>
      <c r="H1932">
        <v>2000000.01</v>
      </c>
      <c r="J1932">
        <f>Cálculo!$G$91</f>
        <v>3.2330000000000001</v>
      </c>
      <c r="K1932">
        <f>Cálculo!$H$91</f>
        <v>316707.87</v>
      </c>
    </row>
    <row r="1933" spans="1:11">
      <c r="A1933" t="s">
        <v>56</v>
      </c>
      <c r="B1933" t="s">
        <v>198</v>
      </c>
      <c r="C1933" s="7" t="s">
        <v>219</v>
      </c>
      <c r="D1933" t="s">
        <v>199</v>
      </c>
      <c r="E1933" t="s">
        <v>54</v>
      </c>
      <c r="F1933" t="s">
        <v>97</v>
      </c>
      <c r="G1933" t="s">
        <v>98</v>
      </c>
      <c r="J1933">
        <f>Cálculo!$G$94</f>
        <v>3.2148460000000001</v>
      </c>
    </row>
    <row r="1934" spans="1:11">
      <c r="A1934" t="s">
        <v>56</v>
      </c>
      <c r="B1934" t="s">
        <v>198</v>
      </c>
      <c r="C1934" s="7" t="s">
        <v>220</v>
      </c>
      <c r="D1934" t="s">
        <v>199</v>
      </c>
      <c r="E1934" t="s">
        <v>54</v>
      </c>
      <c r="F1934" t="s">
        <v>93</v>
      </c>
      <c r="G1934" t="s">
        <v>94</v>
      </c>
      <c r="H1934">
        <v>0</v>
      </c>
      <c r="I1934">
        <v>1</v>
      </c>
      <c r="J1934">
        <f>Cálculo!$G$66</f>
        <v>3.2869999999999999</v>
      </c>
      <c r="K1934">
        <f>Cálculo!$H$66</f>
        <v>11.39</v>
      </c>
    </row>
    <row r="1935" spans="1:11">
      <c r="A1935" t="s">
        <v>56</v>
      </c>
      <c r="B1935" t="s">
        <v>198</v>
      </c>
      <c r="C1935" s="7" t="s">
        <v>220</v>
      </c>
      <c r="D1935" t="s">
        <v>199</v>
      </c>
      <c r="E1935" t="s">
        <v>54</v>
      </c>
      <c r="F1935" t="s">
        <v>93</v>
      </c>
      <c r="G1935" t="s">
        <v>94</v>
      </c>
      <c r="H1935">
        <v>1.01</v>
      </c>
      <c r="I1935">
        <v>3</v>
      </c>
      <c r="J1935">
        <f>Cálculo!$G$67</f>
        <v>10.834</v>
      </c>
      <c r="K1935">
        <f>Cálculo!$H$67</f>
        <v>14.87</v>
      </c>
    </row>
    <row r="1936" spans="1:11">
      <c r="A1936" t="s">
        <v>56</v>
      </c>
      <c r="B1936" t="s">
        <v>198</v>
      </c>
      <c r="C1936" s="7" t="s">
        <v>220</v>
      </c>
      <c r="D1936" t="s">
        <v>199</v>
      </c>
      <c r="E1936" t="s">
        <v>54</v>
      </c>
      <c r="F1936" t="s">
        <v>93</v>
      </c>
      <c r="G1936" t="s">
        <v>94</v>
      </c>
      <c r="H1936">
        <v>3.01</v>
      </c>
      <c r="I1936">
        <v>7</v>
      </c>
      <c r="J1936">
        <f>Cálculo!$G$68</f>
        <v>5.6470000000000002</v>
      </c>
      <c r="K1936">
        <f>Cálculo!$H$68</f>
        <v>14.87</v>
      </c>
    </row>
    <row r="1937" spans="1:11">
      <c r="A1937" t="s">
        <v>56</v>
      </c>
      <c r="B1937" t="s">
        <v>198</v>
      </c>
      <c r="C1937" s="7" t="s">
        <v>220</v>
      </c>
      <c r="D1937" t="s">
        <v>199</v>
      </c>
      <c r="E1937" t="s">
        <v>54</v>
      </c>
      <c r="F1937" t="s">
        <v>93</v>
      </c>
      <c r="G1937" t="s">
        <v>94</v>
      </c>
      <c r="H1937">
        <v>7.01</v>
      </c>
      <c r="I1937">
        <v>14</v>
      </c>
      <c r="J1937">
        <f>Cálculo!$G$69</f>
        <v>9.3699999999999992</v>
      </c>
      <c r="K1937">
        <f>Cálculo!$H$69</f>
        <v>16.739999999999998</v>
      </c>
    </row>
    <row r="1938" spans="1:11">
      <c r="A1938" t="s">
        <v>56</v>
      </c>
      <c r="B1938" t="s">
        <v>198</v>
      </c>
      <c r="C1938" s="7" t="s">
        <v>220</v>
      </c>
      <c r="D1938" t="s">
        <v>199</v>
      </c>
      <c r="E1938" t="s">
        <v>54</v>
      </c>
      <c r="F1938" t="s">
        <v>93</v>
      </c>
      <c r="G1938" t="s">
        <v>94</v>
      </c>
      <c r="H1938">
        <v>14.01</v>
      </c>
      <c r="I1938">
        <v>34</v>
      </c>
      <c r="J1938">
        <f>Cálculo!$G$70</f>
        <v>11.132</v>
      </c>
      <c r="K1938">
        <f>Cálculo!$H$70</f>
        <v>18.600000000000001</v>
      </c>
    </row>
    <row r="1939" spans="1:11">
      <c r="A1939" t="s">
        <v>56</v>
      </c>
      <c r="B1939" t="s">
        <v>198</v>
      </c>
      <c r="C1939" s="7" t="s">
        <v>220</v>
      </c>
      <c r="D1939" t="s">
        <v>199</v>
      </c>
      <c r="E1939" t="s">
        <v>54</v>
      </c>
      <c r="F1939" t="s">
        <v>93</v>
      </c>
      <c r="G1939" t="s">
        <v>94</v>
      </c>
      <c r="H1939">
        <v>34.01</v>
      </c>
      <c r="I1939">
        <v>600</v>
      </c>
      <c r="J1939">
        <f>Cálculo!$G$71</f>
        <v>11.92</v>
      </c>
      <c r="K1939">
        <f>Cálculo!$H$71</f>
        <v>18.600000000000001</v>
      </c>
    </row>
    <row r="1940" spans="1:11">
      <c r="A1940" t="s">
        <v>56</v>
      </c>
      <c r="B1940" t="s">
        <v>198</v>
      </c>
      <c r="C1940" s="7" t="s">
        <v>220</v>
      </c>
      <c r="D1940" t="s">
        <v>199</v>
      </c>
      <c r="E1940" t="s">
        <v>54</v>
      </c>
      <c r="F1940" t="s">
        <v>93</v>
      </c>
      <c r="G1940" t="s">
        <v>94</v>
      </c>
      <c r="H1940">
        <v>600.01</v>
      </c>
      <c r="I1940">
        <v>1000</v>
      </c>
      <c r="J1940">
        <f>Cálculo!$G$72</f>
        <v>10.324</v>
      </c>
      <c r="K1940">
        <f>Cálculo!$H$72</f>
        <v>18.600000000000001</v>
      </c>
    </row>
    <row r="1941" spans="1:11">
      <c r="A1941" t="s">
        <v>56</v>
      </c>
      <c r="B1941" t="s">
        <v>198</v>
      </c>
      <c r="C1941" s="7" t="s">
        <v>220</v>
      </c>
      <c r="D1941" t="s">
        <v>199</v>
      </c>
      <c r="E1941" t="s">
        <v>54</v>
      </c>
      <c r="F1941" t="s">
        <v>93</v>
      </c>
      <c r="G1941" t="s">
        <v>94</v>
      </c>
      <c r="H1941">
        <v>1000.01</v>
      </c>
      <c r="J1941">
        <f>Cálculo!$G$73</f>
        <v>7.2949999999999999</v>
      </c>
      <c r="K1941">
        <f>Cálculo!$H$73</f>
        <v>18.600000000000001</v>
      </c>
    </row>
    <row r="1942" spans="1:11">
      <c r="A1942" t="s">
        <v>56</v>
      </c>
      <c r="B1942" t="s">
        <v>198</v>
      </c>
      <c r="C1942" s="7" t="s">
        <v>220</v>
      </c>
      <c r="D1942" t="s">
        <v>199</v>
      </c>
      <c r="E1942" t="s">
        <v>54</v>
      </c>
      <c r="F1942" t="s">
        <v>95</v>
      </c>
      <c r="G1942" t="s">
        <v>94</v>
      </c>
      <c r="H1942">
        <v>0</v>
      </c>
      <c r="I1942">
        <v>0</v>
      </c>
      <c r="J1942">
        <f>Cálculo!$G$76</f>
        <v>0</v>
      </c>
      <c r="K1942">
        <f>Cálculo!$H$76</f>
        <v>0</v>
      </c>
    </row>
    <row r="1943" spans="1:11">
      <c r="A1943" t="s">
        <v>56</v>
      </c>
      <c r="B1943" t="s">
        <v>198</v>
      </c>
      <c r="C1943" s="7" t="s">
        <v>220</v>
      </c>
      <c r="D1943" t="s">
        <v>199</v>
      </c>
      <c r="E1943" t="s">
        <v>54</v>
      </c>
      <c r="F1943" t="s">
        <v>95</v>
      </c>
      <c r="G1943" t="s">
        <v>94</v>
      </c>
      <c r="H1943">
        <v>0.01</v>
      </c>
      <c r="I1943">
        <v>50</v>
      </c>
      <c r="J1943">
        <f>Cálculo!$G$77</f>
        <v>9.2490000000000006</v>
      </c>
      <c r="K1943">
        <f>Cálculo!$H$77</f>
        <v>60.76</v>
      </c>
    </row>
    <row r="1944" spans="1:11">
      <c r="A1944" t="s">
        <v>56</v>
      </c>
      <c r="B1944" t="s">
        <v>198</v>
      </c>
      <c r="C1944" s="7" t="s">
        <v>220</v>
      </c>
      <c r="D1944" t="s">
        <v>199</v>
      </c>
      <c r="E1944" t="s">
        <v>54</v>
      </c>
      <c r="F1944" t="s">
        <v>95</v>
      </c>
      <c r="G1944" t="s">
        <v>94</v>
      </c>
      <c r="H1944">
        <v>50.01</v>
      </c>
      <c r="I1944">
        <v>150</v>
      </c>
      <c r="J1944">
        <f>Cálculo!$G$78</f>
        <v>8.49</v>
      </c>
      <c r="K1944">
        <f>Cálculo!$H$78</f>
        <v>98.73</v>
      </c>
    </row>
    <row r="1945" spans="1:11">
      <c r="A1945" t="s">
        <v>56</v>
      </c>
      <c r="B1945" t="s">
        <v>198</v>
      </c>
      <c r="C1945" s="7" t="s">
        <v>220</v>
      </c>
      <c r="D1945" t="s">
        <v>199</v>
      </c>
      <c r="E1945" t="s">
        <v>54</v>
      </c>
      <c r="F1945" t="s">
        <v>95</v>
      </c>
      <c r="G1945" t="s">
        <v>94</v>
      </c>
      <c r="H1945">
        <v>150.01</v>
      </c>
      <c r="I1945">
        <v>500</v>
      </c>
      <c r="J1945">
        <f>Cálculo!$G$79</f>
        <v>7.9859999999999998</v>
      </c>
      <c r="K1945">
        <f>Cálculo!$H$79</f>
        <v>174.66</v>
      </c>
    </row>
    <row r="1946" spans="1:11">
      <c r="A1946" t="s">
        <v>56</v>
      </c>
      <c r="B1946" t="s">
        <v>198</v>
      </c>
      <c r="C1946" s="7" t="s">
        <v>220</v>
      </c>
      <c r="D1946" t="s">
        <v>199</v>
      </c>
      <c r="E1946" t="s">
        <v>54</v>
      </c>
      <c r="F1946" t="s">
        <v>95</v>
      </c>
      <c r="G1946" t="s">
        <v>94</v>
      </c>
      <c r="H1946">
        <v>500.01</v>
      </c>
      <c r="I1946">
        <v>2000</v>
      </c>
      <c r="J1946">
        <f>Cálculo!$G$80</f>
        <v>7.5380000000000003</v>
      </c>
      <c r="K1946">
        <f>Cálculo!$H$80</f>
        <v>398.71</v>
      </c>
    </row>
    <row r="1947" spans="1:11">
      <c r="A1947" t="s">
        <v>56</v>
      </c>
      <c r="B1947" t="s">
        <v>198</v>
      </c>
      <c r="C1947" s="7" t="s">
        <v>220</v>
      </c>
      <c r="D1947" t="s">
        <v>199</v>
      </c>
      <c r="E1947" t="s">
        <v>54</v>
      </c>
      <c r="F1947" t="s">
        <v>95</v>
      </c>
      <c r="G1947" t="s">
        <v>94</v>
      </c>
      <c r="H1947">
        <v>2000.01</v>
      </c>
      <c r="I1947">
        <v>3500</v>
      </c>
      <c r="J1947">
        <f>Cálculo!$G$81</f>
        <v>6.819</v>
      </c>
      <c r="K1947">
        <f>Cálculo!$H$81</f>
        <v>1837.86</v>
      </c>
    </row>
    <row r="1948" spans="1:11">
      <c r="A1948" t="s">
        <v>56</v>
      </c>
      <c r="B1948" t="s">
        <v>198</v>
      </c>
      <c r="C1948" s="7" t="s">
        <v>220</v>
      </c>
      <c r="D1948" t="s">
        <v>199</v>
      </c>
      <c r="E1948" t="s">
        <v>54</v>
      </c>
      <c r="F1948" t="s">
        <v>95</v>
      </c>
      <c r="G1948" t="s">
        <v>94</v>
      </c>
      <c r="H1948">
        <v>3500.01</v>
      </c>
      <c r="I1948">
        <v>50000</v>
      </c>
      <c r="J1948">
        <f>Cálculo!$G$82</f>
        <v>5.3760000000000003</v>
      </c>
      <c r="K1948">
        <f>Cálculo!$H$82</f>
        <v>6892.16</v>
      </c>
    </row>
    <row r="1949" spans="1:11">
      <c r="A1949" t="s">
        <v>56</v>
      </c>
      <c r="B1949" t="s">
        <v>198</v>
      </c>
      <c r="C1949" s="7" t="s">
        <v>220</v>
      </c>
      <c r="D1949" t="s">
        <v>199</v>
      </c>
      <c r="E1949" t="s">
        <v>54</v>
      </c>
      <c r="F1949" t="s">
        <v>95</v>
      </c>
      <c r="G1949" t="s">
        <v>94</v>
      </c>
      <c r="H1949">
        <v>50000.01</v>
      </c>
      <c r="J1949">
        <f>Cálculo!$G$83</f>
        <v>5.1479999999999997</v>
      </c>
      <c r="K1949">
        <f>Cálculo!$H$83</f>
        <v>18284.09</v>
      </c>
    </row>
    <row r="1950" spans="1:11">
      <c r="A1950" t="s">
        <v>56</v>
      </c>
      <c r="B1950" t="s">
        <v>198</v>
      </c>
      <c r="C1950" s="7" t="s">
        <v>220</v>
      </c>
      <c r="D1950" t="s">
        <v>199</v>
      </c>
      <c r="E1950" t="s">
        <v>54</v>
      </c>
      <c r="F1950" t="s">
        <v>96</v>
      </c>
      <c r="G1950" t="s">
        <v>94</v>
      </c>
      <c r="H1950">
        <v>0</v>
      </c>
      <c r="I1950">
        <v>50000</v>
      </c>
      <c r="J1950">
        <f>Cálculo!$G$86</f>
        <v>4.726</v>
      </c>
      <c r="K1950">
        <f>Cálculo!$H$86</f>
        <v>387.36</v>
      </c>
    </row>
    <row r="1951" spans="1:11">
      <c r="A1951" t="s">
        <v>56</v>
      </c>
      <c r="B1951" t="s">
        <v>198</v>
      </c>
      <c r="C1951" s="7" t="s">
        <v>220</v>
      </c>
      <c r="D1951" t="s">
        <v>199</v>
      </c>
      <c r="E1951" t="s">
        <v>54</v>
      </c>
      <c r="F1951" t="s">
        <v>96</v>
      </c>
      <c r="G1951" t="s">
        <v>94</v>
      </c>
      <c r="H1951">
        <v>50000.01</v>
      </c>
      <c r="I1951">
        <v>300000</v>
      </c>
      <c r="J1951">
        <f>Cálculo!$G$87</f>
        <v>3.5019999999999998</v>
      </c>
      <c r="K1951">
        <f>Cálculo!$H$87</f>
        <v>61597.41</v>
      </c>
    </row>
    <row r="1952" spans="1:11">
      <c r="A1952" t="s">
        <v>56</v>
      </c>
      <c r="B1952" t="s">
        <v>198</v>
      </c>
      <c r="C1952" s="7" t="s">
        <v>220</v>
      </c>
      <c r="D1952" t="s">
        <v>199</v>
      </c>
      <c r="E1952" t="s">
        <v>54</v>
      </c>
      <c r="F1952" t="s">
        <v>96</v>
      </c>
      <c r="G1952" t="s">
        <v>94</v>
      </c>
      <c r="H1952">
        <v>300000.01</v>
      </c>
      <c r="I1952">
        <v>500000</v>
      </c>
      <c r="J1952">
        <f>Cálculo!$G$88</f>
        <v>3.36</v>
      </c>
      <c r="K1952">
        <f>Cálculo!$H$88</f>
        <v>110975.06</v>
      </c>
    </row>
    <row r="1953" spans="1:11">
      <c r="A1953" t="s">
        <v>56</v>
      </c>
      <c r="B1953" t="s">
        <v>198</v>
      </c>
      <c r="C1953" s="7" t="s">
        <v>220</v>
      </c>
      <c r="D1953" t="s">
        <v>199</v>
      </c>
      <c r="E1953" t="s">
        <v>54</v>
      </c>
      <c r="F1953" t="s">
        <v>96</v>
      </c>
      <c r="G1953" t="s">
        <v>94</v>
      </c>
      <c r="H1953">
        <v>500000.01</v>
      </c>
      <c r="I1953">
        <v>1000000</v>
      </c>
      <c r="J1953">
        <f>Cálculo!$G$89</f>
        <v>3.3340000000000001</v>
      </c>
      <c r="K1953">
        <f>Cálculo!$H$89</f>
        <v>124035.06</v>
      </c>
    </row>
    <row r="1954" spans="1:11">
      <c r="A1954" t="s">
        <v>56</v>
      </c>
      <c r="B1954" t="s">
        <v>198</v>
      </c>
      <c r="C1954" s="7" t="s">
        <v>220</v>
      </c>
      <c r="D1954" t="s">
        <v>199</v>
      </c>
      <c r="E1954" t="s">
        <v>54</v>
      </c>
      <c r="F1954" t="s">
        <v>96</v>
      </c>
      <c r="G1954" t="s">
        <v>94</v>
      </c>
      <c r="H1954">
        <v>1000000.01</v>
      </c>
      <c r="I1954">
        <v>2000000</v>
      </c>
      <c r="J1954">
        <f>Cálculo!$G$90</f>
        <v>3.2810000000000001</v>
      </c>
      <c r="K1954">
        <f>Cálculo!$H$90</f>
        <v>177422.21</v>
      </c>
    </row>
    <row r="1955" spans="1:11">
      <c r="A1955" t="s">
        <v>56</v>
      </c>
      <c r="B1955" t="s">
        <v>198</v>
      </c>
      <c r="C1955" s="7" t="s">
        <v>220</v>
      </c>
      <c r="D1955" t="s">
        <v>199</v>
      </c>
      <c r="E1955" t="s">
        <v>54</v>
      </c>
      <c r="F1955" t="s">
        <v>96</v>
      </c>
      <c r="G1955" t="s">
        <v>94</v>
      </c>
      <c r="H1955">
        <v>2000000.01</v>
      </c>
      <c r="J1955">
        <f>Cálculo!$G$91</f>
        <v>3.2330000000000001</v>
      </c>
      <c r="K1955">
        <f>Cálculo!$H$91</f>
        <v>316707.87</v>
      </c>
    </row>
    <row r="1956" spans="1:11">
      <c r="A1956" t="s">
        <v>56</v>
      </c>
      <c r="B1956" t="s">
        <v>198</v>
      </c>
      <c r="C1956" s="7" t="s">
        <v>220</v>
      </c>
      <c r="D1956" t="s">
        <v>199</v>
      </c>
      <c r="E1956" t="s">
        <v>54</v>
      </c>
      <c r="F1956" t="s">
        <v>97</v>
      </c>
      <c r="G1956" t="s">
        <v>98</v>
      </c>
      <c r="J1956">
        <f>Cálculo!$G$94</f>
        <v>3.2148460000000001</v>
      </c>
    </row>
    <row r="1957" spans="1:11">
      <c r="A1957" t="s">
        <v>56</v>
      </c>
      <c r="B1957" t="s">
        <v>198</v>
      </c>
      <c r="C1957" s="7" t="s">
        <v>221</v>
      </c>
      <c r="D1957" t="s">
        <v>199</v>
      </c>
      <c r="E1957" t="s">
        <v>54</v>
      </c>
      <c r="F1957" t="s">
        <v>93</v>
      </c>
      <c r="G1957" t="s">
        <v>94</v>
      </c>
      <c r="H1957">
        <v>0</v>
      </c>
      <c r="I1957">
        <v>1</v>
      </c>
      <c r="J1957">
        <f>Cálculo!$G$66</f>
        <v>3.2869999999999999</v>
      </c>
      <c r="K1957">
        <f>Cálculo!$H$66</f>
        <v>11.39</v>
      </c>
    </row>
    <row r="1958" spans="1:11">
      <c r="A1958" t="s">
        <v>56</v>
      </c>
      <c r="B1958" t="s">
        <v>198</v>
      </c>
      <c r="C1958" s="7" t="s">
        <v>221</v>
      </c>
      <c r="D1958" t="s">
        <v>199</v>
      </c>
      <c r="E1958" t="s">
        <v>54</v>
      </c>
      <c r="F1958" t="s">
        <v>93</v>
      </c>
      <c r="G1958" t="s">
        <v>94</v>
      </c>
      <c r="H1958">
        <v>1.01</v>
      </c>
      <c r="I1958">
        <v>3</v>
      </c>
      <c r="J1958">
        <f>Cálculo!$G$67</f>
        <v>10.834</v>
      </c>
      <c r="K1958">
        <f>Cálculo!$H$67</f>
        <v>14.87</v>
      </c>
    </row>
    <row r="1959" spans="1:11">
      <c r="A1959" t="s">
        <v>56</v>
      </c>
      <c r="B1959" t="s">
        <v>198</v>
      </c>
      <c r="C1959" s="7" t="s">
        <v>221</v>
      </c>
      <c r="D1959" t="s">
        <v>199</v>
      </c>
      <c r="E1959" t="s">
        <v>54</v>
      </c>
      <c r="F1959" t="s">
        <v>93</v>
      </c>
      <c r="G1959" t="s">
        <v>94</v>
      </c>
      <c r="H1959">
        <v>3.01</v>
      </c>
      <c r="I1959">
        <v>7</v>
      </c>
      <c r="J1959">
        <f>Cálculo!$G$68</f>
        <v>5.6470000000000002</v>
      </c>
      <c r="K1959">
        <f>Cálculo!$H$68</f>
        <v>14.87</v>
      </c>
    </row>
    <row r="1960" spans="1:11">
      <c r="A1960" t="s">
        <v>56</v>
      </c>
      <c r="B1960" t="s">
        <v>198</v>
      </c>
      <c r="C1960" s="7" t="s">
        <v>221</v>
      </c>
      <c r="D1960" t="s">
        <v>199</v>
      </c>
      <c r="E1960" t="s">
        <v>54</v>
      </c>
      <c r="F1960" t="s">
        <v>93</v>
      </c>
      <c r="G1960" t="s">
        <v>94</v>
      </c>
      <c r="H1960">
        <v>7.01</v>
      </c>
      <c r="I1960">
        <v>14</v>
      </c>
      <c r="J1960">
        <f>Cálculo!$G$69</f>
        <v>9.3699999999999992</v>
      </c>
      <c r="K1960">
        <f>Cálculo!$H$69</f>
        <v>16.739999999999998</v>
      </c>
    </row>
    <row r="1961" spans="1:11">
      <c r="A1961" t="s">
        <v>56</v>
      </c>
      <c r="B1961" t="s">
        <v>198</v>
      </c>
      <c r="C1961" s="7" t="s">
        <v>221</v>
      </c>
      <c r="D1961" t="s">
        <v>199</v>
      </c>
      <c r="E1961" t="s">
        <v>54</v>
      </c>
      <c r="F1961" t="s">
        <v>93</v>
      </c>
      <c r="G1961" t="s">
        <v>94</v>
      </c>
      <c r="H1961">
        <v>14.01</v>
      </c>
      <c r="I1961">
        <v>34</v>
      </c>
      <c r="J1961">
        <f>Cálculo!$G$70</f>
        <v>11.132</v>
      </c>
      <c r="K1961">
        <f>Cálculo!$H$70</f>
        <v>18.600000000000001</v>
      </c>
    </row>
    <row r="1962" spans="1:11">
      <c r="A1962" t="s">
        <v>56</v>
      </c>
      <c r="B1962" t="s">
        <v>198</v>
      </c>
      <c r="C1962" s="7" t="s">
        <v>221</v>
      </c>
      <c r="D1962" t="s">
        <v>199</v>
      </c>
      <c r="E1962" t="s">
        <v>54</v>
      </c>
      <c r="F1962" t="s">
        <v>93</v>
      </c>
      <c r="G1962" t="s">
        <v>94</v>
      </c>
      <c r="H1962">
        <v>34.01</v>
      </c>
      <c r="I1962">
        <v>600</v>
      </c>
      <c r="J1962">
        <f>Cálculo!$G$71</f>
        <v>11.92</v>
      </c>
      <c r="K1962">
        <f>Cálculo!$H$71</f>
        <v>18.600000000000001</v>
      </c>
    </row>
    <row r="1963" spans="1:11">
      <c r="A1963" t="s">
        <v>56</v>
      </c>
      <c r="B1963" t="s">
        <v>198</v>
      </c>
      <c r="C1963" s="7" t="s">
        <v>221</v>
      </c>
      <c r="D1963" t="s">
        <v>199</v>
      </c>
      <c r="E1963" t="s">
        <v>54</v>
      </c>
      <c r="F1963" t="s">
        <v>93</v>
      </c>
      <c r="G1963" t="s">
        <v>94</v>
      </c>
      <c r="H1963">
        <v>600.01</v>
      </c>
      <c r="I1963">
        <v>1000</v>
      </c>
      <c r="J1963">
        <f>Cálculo!$G$72</f>
        <v>10.324</v>
      </c>
      <c r="K1963">
        <f>Cálculo!$H$72</f>
        <v>18.600000000000001</v>
      </c>
    </row>
    <row r="1964" spans="1:11">
      <c r="A1964" t="s">
        <v>56</v>
      </c>
      <c r="B1964" t="s">
        <v>198</v>
      </c>
      <c r="C1964" s="7" t="s">
        <v>221</v>
      </c>
      <c r="D1964" t="s">
        <v>199</v>
      </c>
      <c r="E1964" t="s">
        <v>54</v>
      </c>
      <c r="F1964" t="s">
        <v>93</v>
      </c>
      <c r="G1964" t="s">
        <v>94</v>
      </c>
      <c r="H1964">
        <v>1000.01</v>
      </c>
      <c r="J1964">
        <f>Cálculo!$G$73</f>
        <v>7.2949999999999999</v>
      </c>
      <c r="K1964">
        <f>Cálculo!$H$73</f>
        <v>18.600000000000001</v>
      </c>
    </row>
    <row r="1965" spans="1:11">
      <c r="A1965" t="s">
        <v>56</v>
      </c>
      <c r="B1965" t="s">
        <v>198</v>
      </c>
      <c r="C1965" s="7" t="s">
        <v>221</v>
      </c>
      <c r="D1965" t="s">
        <v>199</v>
      </c>
      <c r="E1965" t="s">
        <v>54</v>
      </c>
      <c r="F1965" t="s">
        <v>95</v>
      </c>
      <c r="G1965" t="s">
        <v>94</v>
      </c>
      <c r="H1965">
        <v>0</v>
      </c>
      <c r="I1965">
        <v>0</v>
      </c>
      <c r="J1965">
        <f>Cálculo!$G$76</f>
        <v>0</v>
      </c>
      <c r="K1965">
        <f>Cálculo!$H$76</f>
        <v>0</v>
      </c>
    </row>
    <row r="1966" spans="1:11">
      <c r="A1966" t="s">
        <v>56</v>
      </c>
      <c r="B1966" t="s">
        <v>198</v>
      </c>
      <c r="C1966" s="7" t="s">
        <v>221</v>
      </c>
      <c r="D1966" t="s">
        <v>199</v>
      </c>
      <c r="E1966" t="s">
        <v>54</v>
      </c>
      <c r="F1966" t="s">
        <v>95</v>
      </c>
      <c r="G1966" t="s">
        <v>94</v>
      </c>
      <c r="H1966">
        <v>0.01</v>
      </c>
      <c r="I1966">
        <v>50</v>
      </c>
      <c r="J1966">
        <f>Cálculo!$G$77</f>
        <v>9.2490000000000006</v>
      </c>
      <c r="K1966">
        <f>Cálculo!$H$77</f>
        <v>60.76</v>
      </c>
    </row>
    <row r="1967" spans="1:11">
      <c r="A1967" t="s">
        <v>56</v>
      </c>
      <c r="B1967" t="s">
        <v>198</v>
      </c>
      <c r="C1967" s="7" t="s">
        <v>221</v>
      </c>
      <c r="D1967" t="s">
        <v>199</v>
      </c>
      <c r="E1967" t="s">
        <v>54</v>
      </c>
      <c r="F1967" t="s">
        <v>95</v>
      </c>
      <c r="G1967" t="s">
        <v>94</v>
      </c>
      <c r="H1967">
        <v>50.01</v>
      </c>
      <c r="I1967">
        <v>150</v>
      </c>
      <c r="J1967">
        <f>Cálculo!$G$78</f>
        <v>8.49</v>
      </c>
      <c r="K1967">
        <f>Cálculo!$H$78</f>
        <v>98.73</v>
      </c>
    </row>
    <row r="1968" spans="1:11">
      <c r="A1968" t="s">
        <v>56</v>
      </c>
      <c r="B1968" t="s">
        <v>198</v>
      </c>
      <c r="C1968" s="7" t="s">
        <v>221</v>
      </c>
      <c r="D1968" t="s">
        <v>199</v>
      </c>
      <c r="E1968" t="s">
        <v>54</v>
      </c>
      <c r="F1968" t="s">
        <v>95</v>
      </c>
      <c r="G1968" t="s">
        <v>94</v>
      </c>
      <c r="H1968">
        <v>150.01</v>
      </c>
      <c r="I1968">
        <v>500</v>
      </c>
      <c r="J1968">
        <f>Cálculo!$G$79</f>
        <v>7.9859999999999998</v>
      </c>
      <c r="K1968">
        <f>Cálculo!$H$79</f>
        <v>174.66</v>
      </c>
    </row>
    <row r="1969" spans="1:11">
      <c r="A1969" t="s">
        <v>56</v>
      </c>
      <c r="B1969" t="s">
        <v>198</v>
      </c>
      <c r="C1969" s="7" t="s">
        <v>221</v>
      </c>
      <c r="D1969" t="s">
        <v>199</v>
      </c>
      <c r="E1969" t="s">
        <v>54</v>
      </c>
      <c r="F1969" t="s">
        <v>95</v>
      </c>
      <c r="G1969" t="s">
        <v>94</v>
      </c>
      <c r="H1969">
        <v>500.01</v>
      </c>
      <c r="I1969">
        <v>2000</v>
      </c>
      <c r="J1969">
        <f>Cálculo!$G$80</f>
        <v>7.5380000000000003</v>
      </c>
      <c r="K1969">
        <f>Cálculo!$H$80</f>
        <v>398.71</v>
      </c>
    </row>
    <row r="1970" spans="1:11">
      <c r="A1970" t="s">
        <v>56</v>
      </c>
      <c r="B1970" t="s">
        <v>198</v>
      </c>
      <c r="C1970" s="7" t="s">
        <v>221</v>
      </c>
      <c r="D1970" t="s">
        <v>199</v>
      </c>
      <c r="E1970" t="s">
        <v>54</v>
      </c>
      <c r="F1970" t="s">
        <v>95</v>
      </c>
      <c r="G1970" t="s">
        <v>94</v>
      </c>
      <c r="H1970">
        <v>2000.01</v>
      </c>
      <c r="I1970">
        <v>3500</v>
      </c>
      <c r="J1970">
        <f>Cálculo!$G$81</f>
        <v>6.819</v>
      </c>
      <c r="K1970">
        <f>Cálculo!$H$81</f>
        <v>1837.86</v>
      </c>
    </row>
    <row r="1971" spans="1:11">
      <c r="A1971" t="s">
        <v>56</v>
      </c>
      <c r="B1971" t="s">
        <v>198</v>
      </c>
      <c r="C1971" s="7" t="s">
        <v>221</v>
      </c>
      <c r="D1971" t="s">
        <v>199</v>
      </c>
      <c r="E1971" t="s">
        <v>54</v>
      </c>
      <c r="F1971" t="s">
        <v>95</v>
      </c>
      <c r="G1971" t="s">
        <v>94</v>
      </c>
      <c r="H1971">
        <v>3500.01</v>
      </c>
      <c r="I1971">
        <v>50000</v>
      </c>
      <c r="J1971">
        <f>Cálculo!$G$82</f>
        <v>5.3760000000000003</v>
      </c>
      <c r="K1971">
        <f>Cálculo!$H$82</f>
        <v>6892.16</v>
      </c>
    </row>
    <row r="1972" spans="1:11">
      <c r="A1972" t="s">
        <v>56</v>
      </c>
      <c r="B1972" t="s">
        <v>198</v>
      </c>
      <c r="C1972" s="7" t="s">
        <v>221</v>
      </c>
      <c r="D1972" t="s">
        <v>199</v>
      </c>
      <c r="E1972" t="s">
        <v>54</v>
      </c>
      <c r="F1972" t="s">
        <v>95</v>
      </c>
      <c r="G1972" t="s">
        <v>94</v>
      </c>
      <c r="H1972">
        <v>50000.01</v>
      </c>
      <c r="J1972">
        <f>Cálculo!$G$83</f>
        <v>5.1479999999999997</v>
      </c>
      <c r="K1972">
        <f>Cálculo!$H$83</f>
        <v>18284.09</v>
      </c>
    </row>
    <row r="1973" spans="1:11">
      <c r="A1973" t="s">
        <v>56</v>
      </c>
      <c r="B1973" t="s">
        <v>198</v>
      </c>
      <c r="C1973" s="7" t="s">
        <v>221</v>
      </c>
      <c r="D1973" t="s">
        <v>199</v>
      </c>
      <c r="E1973" t="s">
        <v>54</v>
      </c>
      <c r="F1973" t="s">
        <v>96</v>
      </c>
      <c r="G1973" t="s">
        <v>94</v>
      </c>
      <c r="H1973">
        <v>0</v>
      </c>
      <c r="I1973">
        <v>50000</v>
      </c>
      <c r="J1973">
        <f>Cálculo!$G$86</f>
        <v>4.726</v>
      </c>
      <c r="K1973">
        <f>Cálculo!$H$86</f>
        <v>387.36</v>
      </c>
    </row>
    <row r="1974" spans="1:11">
      <c r="A1974" t="s">
        <v>56</v>
      </c>
      <c r="B1974" t="s">
        <v>198</v>
      </c>
      <c r="C1974" s="7" t="s">
        <v>221</v>
      </c>
      <c r="D1974" t="s">
        <v>199</v>
      </c>
      <c r="E1974" t="s">
        <v>54</v>
      </c>
      <c r="F1974" t="s">
        <v>96</v>
      </c>
      <c r="G1974" t="s">
        <v>94</v>
      </c>
      <c r="H1974">
        <v>50000.01</v>
      </c>
      <c r="I1974">
        <v>300000</v>
      </c>
      <c r="J1974">
        <f>Cálculo!$G$87</f>
        <v>3.5019999999999998</v>
      </c>
      <c r="K1974">
        <f>Cálculo!$H$87</f>
        <v>61597.41</v>
      </c>
    </row>
    <row r="1975" spans="1:11">
      <c r="A1975" t="s">
        <v>56</v>
      </c>
      <c r="B1975" t="s">
        <v>198</v>
      </c>
      <c r="C1975" s="7" t="s">
        <v>221</v>
      </c>
      <c r="D1975" t="s">
        <v>199</v>
      </c>
      <c r="E1975" t="s">
        <v>54</v>
      </c>
      <c r="F1975" t="s">
        <v>96</v>
      </c>
      <c r="G1975" t="s">
        <v>94</v>
      </c>
      <c r="H1975">
        <v>300000.01</v>
      </c>
      <c r="I1975">
        <v>500000</v>
      </c>
      <c r="J1975">
        <f>Cálculo!$G$88</f>
        <v>3.36</v>
      </c>
      <c r="K1975">
        <f>Cálculo!$H$88</f>
        <v>110975.06</v>
      </c>
    </row>
    <row r="1976" spans="1:11">
      <c r="A1976" t="s">
        <v>56</v>
      </c>
      <c r="B1976" t="s">
        <v>198</v>
      </c>
      <c r="C1976" s="7" t="s">
        <v>221</v>
      </c>
      <c r="D1976" t="s">
        <v>199</v>
      </c>
      <c r="E1976" t="s">
        <v>54</v>
      </c>
      <c r="F1976" t="s">
        <v>96</v>
      </c>
      <c r="G1976" t="s">
        <v>94</v>
      </c>
      <c r="H1976">
        <v>500000.01</v>
      </c>
      <c r="I1976">
        <v>1000000</v>
      </c>
      <c r="J1976">
        <f>Cálculo!$G$89</f>
        <v>3.3340000000000001</v>
      </c>
      <c r="K1976">
        <f>Cálculo!$H$89</f>
        <v>124035.06</v>
      </c>
    </row>
    <row r="1977" spans="1:11">
      <c r="A1977" t="s">
        <v>56</v>
      </c>
      <c r="B1977" t="s">
        <v>198</v>
      </c>
      <c r="C1977" s="7" t="s">
        <v>221</v>
      </c>
      <c r="D1977" t="s">
        <v>199</v>
      </c>
      <c r="E1977" t="s">
        <v>54</v>
      </c>
      <c r="F1977" t="s">
        <v>96</v>
      </c>
      <c r="G1977" t="s">
        <v>94</v>
      </c>
      <c r="H1977">
        <v>1000000.01</v>
      </c>
      <c r="I1977">
        <v>2000000</v>
      </c>
      <c r="J1977">
        <f>Cálculo!$G$90</f>
        <v>3.2810000000000001</v>
      </c>
      <c r="K1977">
        <f>Cálculo!$H$90</f>
        <v>177422.21</v>
      </c>
    </row>
    <row r="1978" spans="1:11">
      <c r="A1978" t="s">
        <v>56</v>
      </c>
      <c r="B1978" t="s">
        <v>198</v>
      </c>
      <c r="C1978" s="7" t="s">
        <v>221</v>
      </c>
      <c r="D1978" t="s">
        <v>199</v>
      </c>
      <c r="E1978" t="s">
        <v>54</v>
      </c>
      <c r="F1978" t="s">
        <v>96</v>
      </c>
      <c r="G1978" t="s">
        <v>94</v>
      </c>
      <c r="H1978">
        <v>2000000.01</v>
      </c>
      <c r="J1978">
        <f>Cálculo!$G$91</f>
        <v>3.2330000000000001</v>
      </c>
      <c r="K1978">
        <f>Cálculo!$H$91</f>
        <v>316707.87</v>
      </c>
    </row>
    <row r="1979" spans="1:11">
      <c r="A1979" t="s">
        <v>56</v>
      </c>
      <c r="B1979" t="s">
        <v>198</v>
      </c>
      <c r="C1979" s="7" t="s">
        <v>221</v>
      </c>
      <c r="D1979" t="s">
        <v>199</v>
      </c>
      <c r="E1979" t="s">
        <v>54</v>
      </c>
      <c r="F1979" t="s">
        <v>97</v>
      </c>
      <c r="G1979" t="s">
        <v>98</v>
      </c>
      <c r="J1979">
        <f>Cálculo!$G$94</f>
        <v>3.2148460000000001</v>
      </c>
    </row>
    <row r="1980" spans="1:11">
      <c r="A1980" t="s">
        <v>56</v>
      </c>
      <c r="B1980" t="s">
        <v>198</v>
      </c>
      <c r="C1980" s="7" t="s">
        <v>222</v>
      </c>
      <c r="D1980" t="s">
        <v>199</v>
      </c>
      <c r="E1980" t="s">
        <v>54</v>
      </c>
      <c r="F1980" t="s">
        <v>93</v>
      </c>
      <c r="G1980" t="s">
        <v>94</v>
      </c>
      <c r="H1980">
        <v>0</v>
      </c>
      <c r="I1980">
        <v>1</v>
      </c>
      <c r="J1980">
        <f>Cálculo!$G$66</f>
        <v>3.2869999999999999</v>
      </c>
      <c r="K1980">
        <f>Cálculo!$H$66</f>
        <v>11.39</v>
      </c>
    </row>
    <row r="1981" spans="1:11">
      <c r="A1981" t="s">
        <v>56</v>
      </c>
      <c r="B1981" t="s">
        <v>198</v>
      </c>
      <c r="C1981" s="7" t="s">
        <v>222</v>
      </c>
      <c r="D1981" t="s">
        <v>199</v>
      </c>
      <c r="E1981" t="s">
        <v>54</v>
      </c>
      <c r="F1981" t="s">
        <v>93</v>
      </c>
      <c r="G1981" t="s">
        <v>94</v>
      </c>
      <c r="H1981">
        <v>1.01</v>
      </c>
      <c r="I1981">
        <v>3</v>
      </c>
      <c r="J1981">
        <f>Cálculo!$G$67</f>
        <v>10.834</v>
      </c>
      <c r="K1981">
        <f>Cálculo!$H$67</f>
        <v>14.87</v>
      </c>
    </row>
    <row r="1982" spans="1:11">
      <c r="A1982" t="s">
        <v>56</v>
      </c>
      <c r="B1982" t="s">
        <v>198</v>
      </c>
      <c r="C1982" s="7" t="s">
        <v>222</v>
      </c>
      <c r="D1982" t="s">
        <v>199</v>
      </c>
      <c r="E1982" t="s">
        <v>54</v>
      </c>
      <c r="F1982" t="s">
        <v>93</v>
      </c>
      <c r="G1982" t="s">
        <v>94</v>
      </c>
      <c r="H1982">
        <v>3.01</v>
      </c>
      <c r="I1982">
        <v>7</v>
      </c>
      <c r="J1982">
        <f>Cálculo!$G$68</f>
        <v>5.6470000000000002</v>
      </c>
      <c r="K1982">
        <f>Cálculo!$H$68</f>
        <v>14.87</v>
      </c>
    </row>
    <row r="1983" spans="1:11">
      <c r="A1983" t="s">
        <v>56</v>
      </c>
      <c r="B1983" t="s">
        <v>198</v>
      </c>
      <c r="C1983" s="7" t="s">
        <v>222</v>
      </c>
      <c r="D1983" t="s">
        <v>199</v>
      </c>
      <c r="E1983" t="s">
        <v>54</v>
      </c>
      <c r="F1983" t="s">
        <v>93</v>
      </c>
      <c r="G1983" t="s">
        <v>94</v>
      </c>
      <c r="H1983">
        <v>7.01</v>
      </c>
      <c r="I1983">
        <v>14</v>
      </c>
      <c r="J1983">
        <f>Cálculo!$G$69</f>
        <v>9.3699999999999992</v>
      </c>
      <c r="K1983">
        <f>Cálculo!$H$69</f>
        <v>16.739999999999998</v>
      </c>
    </row>
    <row r="1984" spans="1:11">
      <c r="A1984" t="s">
        <v>56</v>
      </c>
      <c r="B1984" t="s">
        <v>198</v>
      </c>
      <c r="C1984" s="7" t="s">
        <v>222</v>
      </c>
      <c r="D1984" t="s">
        <v>199</v>
      </c>
      <c r="E1984" t="s">
        <v>54</v>
      </c>
      <c r="F1984" t="s">
        <v>93</v>
      </c>
      <c r="G1984" t="s">
        <v>94</v>
      </c>
      <c r="H1984">
        <v>14.01</v>
      </c>
      <c r="I1984">
        <v>34</v>
      </c>
      <c r="J1984">
        <f>Cálculo!$G$70</f>
        <v>11.132</v>
      </c>
      <c r="K1984">
        <f>Cálculo!$H$70</f>
        <v>18.600000000000001</v>
      </c>
    </row>
    <row r="1985" spans="1:11">
      <c r="A1985" t="s">
        <v>56</v>
      </c>
      <c r="B1985" t="s">
        <v>198</v>
      </c>
      <c r="C1985" s="7" t="s">
        <v>222</v>
      </c>
      <c r="D1985" t="s">
        <v>199</v>
      </c>
      <c r="E1985" t="s">
        <v>54</v>
      </c>
      <c r="F1985" t="s">
        <v>93</v>
      </c>
      <c r="G1985" t="s">
        <v>94</v>
      </c>
      <c r="H1985">
        <v>34.01</v>
      </c>
      <c r="I1985">
        <v>600</v>
      </c>
      <c r="J1985">
        <f>Cálculo!$G$71</f>
        <v>11.92</v>
      </c>
      <c r="K1985">
        <f>Cálculo!$H$71</f>
        <v>18.600000000000001</v>
      </c>
    </row>
    <row r="1986" spans="1:11">
      <c r="A1986" t="s">
        <v>56</v>
      </c>
      <c r="B1986" t="s">
        <v>198</v>
      </c>
      <c r="C1986" s="7" t="s">
        <v>222</v>
      </c>
      <c r="D1986" t="s">
        <v>199</v>
      </c>
      <c r="E1986" t="s">
        <v>54</v>
      </c>
      <c r="F1986" t="s">
        <v>93</v>
      </c>
      <c r="G1986" t="s">
        <v>94</v>
      </c>
      <c r="H1986">
        <v>600.01</v>
      </c>
      <c r="I1986">
        <v>1000</v>
      </c>
      <c r="J1986">
        <f>Cálculo!$G$72</f>
        <v>10.324</v>
      </c>
      <c r="K1986">
        <f>Cálculo!$H$72</f>
        <v>18.600000000000001</v>
      </c>
    </row>
    <row r="1987" spans="1:11">
      <c r="A1987" t="s">
        <v>56</v>
      </c>
      <c r="B1987" t="s">
        <v>198</v>
      </c>
      <c r="C1987" s="7" t="s">
        <v>222</v>
      </c>
      <c r="D1987" t="s">
        <v>199</v>
      </c>
      <c r="E1987" t="s">
        <v>54</v>
      </c>
      <c r="F1987" t="s">
        <v>93</v>
      </c>
      <c r="G1987" t="s">
        <v>94</v>
      </c>
      <c r="H1987">
        <v>1000.01</v>
      </c>
      <c r="J1987">
        <f>Cálculo!$G$73</f>
        <v>7.2949999999999999</v>
      </c>
      <c r="K1987">
        <f>Cálculo!$H$73</f>
        <v>18.600000000000001</v>
      </c>
    </row>
    <row r="1988" spans="1:11">
      <c r="A1988" t="s">
        <v>56</v>
      </c>
      <c r="B1988" t="s">
        <v>198</v>
      </c>
      <c r="C1988" s="7" t="s">
        <v>222</v>
      </c>
      <c r="D1988" t="s">
        <v>199</v>
      </c>
      <c r="E1988" t="s">
        <v>54</v>
      </c>
      <c r="F1988" t="s">
        <v>95</v>
      </c>
      <c r="G1988" t="s">
        <v>94</v>
      </c>
      <c r="H1988">
        <v>0</v>
      </c>
      <c r="I1988">
        <v>0</v>
      </c>
      <c r="J1988">
        <f>Cálculo!$G$76</f>
        <v>0</v>
      </c>
      <c r="K1988">
        <f>Cálculo!$H$76</f>
        <v>0</v>
      </c>
    </row>
    <row r="1989" spans="1:11">
      <c r="A1989" t="s">
        <v>56</v>
      </c>
      <c r="B1989" t="s">
        <v>198</v>
      </c>
      <c r="C1989" s="7" t="s">
        <v>222</v>
      </c>
      <c r="D1989" t="s">
        <v>199</v>
      </c>
      <c r="E1989" t="s">
        <v>54</v>
      </c>
      <c r="F1989" t="s">
        <v>95</v>
      </c>
      <c r="G1989" t="s">
        <v>94</v>
      </c>
      <c r="H1989">
        <v>0.01</v>
      </c>
      <c r="I1989">
        <v>50</v>
      </c>
      <c r="J1989">
        <f>Cálculo!$G$77</f>
        <v>9.2490000000000006</v>
      </c>
      <c r="K1989">
        <f>Cálculo!$H$77</f>
        <v>60.76</v>
      </c>
    </row>
    <row r="1990" spans="1:11">
      <c r="A1990" t="s">
        <v>56</v>
      </c>
      <c r="B1990" t="s">
        <v>198</v>
      </c>
      <c r="C1990" s="7" t="s">
        <v>222</v>
      </c>
      <c r="D1990" t="s">
        <v>199</v>
      </c>
      <c r="E1990" t="s">
        <v>54</v>
      </c>
      <c r="F1990" t="s">
        <v>95</v>
      </c>
      <c r="G1990" t="s">
        <v>94</v>
      </c>
      <c r="H1990">
        <v>50.01</v>
      </c>
      <c r="I1990">
        <v>150</v>
      </c>
      <c r="J1990">
        <f>Cálculo!$G$78</f>
        <v>8.49</v>
      </c>
      <c r="K1990">
        <f>Cálculo!$H$78</f>
        <v>98.73</v>
      </c>
    </row>
    <row r="1991" spans="1:11">
      <c r="A1991" t="s">
        <v>56</v>
      </c>
      <c r="B1991" t="s">
        <v>198</v>
      </c>
      <c r="C1991" s="7" t="s">
        <v>222</v>
      </c>
      <c r="D1991" t="s">
        <v>199</v>
      </c>
      <c r="E1991" t="s">
        <v>54</v>
      </c>
      <c r="F1991" t="s">
        <v>95</v>
      </c>
      <c r="G1991" t="s">
        <v>94</v>
      </c>
      <c r="H1991">
        <v>150.01</v>
      </c>
      <c r="I1991">
        <v>500</v>
      </c>
      <c r="J1991">
        <f>Cálculo!$G$79</f>
        <v>7.9859999999999998</v>
      </c>
      <c r="K1991">
        <f>Cálculo!$H$79</f>
        <v>174.66</v>
      </c>
    </row>
    <row r="1992" spans="1:11">
      <c r="A1992" t="s">
        <v>56</v>
      </c>
      <c r="B1992" t="s">
        <v>198</v>
      </c>
      <c r="C1992" s="7" t="s">
        <v>222</v>
      </c>
      <c r="D1992" t="s">
        <v>199</v>
      </c>
      <c r="E1992" t="s">
        <v>54</v>
      </c>
      <c r="F1992" t="s">
        <v>95</v>
      </c>
      <c r="G1992" t="s">
        <v>94</v>
      </c>
      <c r="H1992">
        <v>500.01</v>
      </c>
      <c r="I1992">
        <v>2000</v>
      </c>
      <c r="J1992">
        <f>Cálculo!$G$80</f>
        <v>7.5380000000000003</v>
      </c>
      <c r="K1992">
        <f>Cálculo!$H$80</f>
        <v>398.71</v>
      </c>
    </row>
    <row r="1993" spans="1:11">
      <c r="A1993" t="s">
        <v>56</v>
      </c>
      <c r="B1993" t="s">
        <v>198</v>
      </c>
      <c r="C1993" s="7" t="s">
        <v>222</v>
      </c>
      <c r="D1993" t="s">
        <v>199</v>
      </c>
      <c r="E1993" t="s">
        <v>54</v>
      </c>
      <c r="F1993" t="s">
        <v>95</v>
      </c>
      <c r="G1993" t="s">
        <v>94</v>
      </c>
      <c r="H1993">
        <v>2000.01</v>
      </c>
      <c r="I1993">
        <v>3500</v>
      </c>
      <c r="J1993">
        <f>Cálculo!$G$81</f>
        <v>6.819</v>
      </c>
      <c r="K1993">
        <f>Cálculo!$H$81</f>
        <v>1837.86</v>
      </c>
    </row>
    <row r="1994" spans="1:11">
      <c r="A1994" t="s">
        <v>56</v>
      </c>
      <c r="B1994" t="s">
        <v>198</v>
      </c>
      <c r="C1994" s="7" t="s">
        <v>222</v>
      </c>
      <c r="D1994" t="s">
        <v>199</v>
      </c>
      <c r="E1994" t="s">
        <v>54</v>
      </c>
      <c r="F1994" t="s">
        <v>95</v>
      </c>
      <c r="G1994" t="s">
        <v>94</v>
      </c>
      <c r="H1994">
        <v>3500.01</v>
      </c>
      <c r="I1994">
        <v>50000</v>
      </c>
      <c r="J1994">
        <f>Cálculo!$G$82</f>
        <v>5.3760000000000003</v>
      </c>
      <c r="K1994">
        <f>Cálculo!$H$82</f>
        <v>6892.16</v>
      </c>
    </row>
    <row r="1995" spans="1:11">
      <c r="A1995" t="s">
        <v>56</v>
      </c>
      <c r="B1995" t="s">
        <v>198</v>
      </c>
      <c r="C1995" s="7" t="s">
        <v>222</v>
      </c>
      <c r="D1995" t="s">
        <v>199</v>
      </c>
      <c r="E1995" t="s">
        <v>54</v>
      </c>
      <c r="F1995" t="s">
        <v>95</v>
      </c>
      <c r="G1995" t="s">
        <v>94</v>
      </c>
      <c r="H1995">
        <v>50000.01</v>
      </c>
      <c r="J1995">
        <f>Cálculo!$G$83</f>
        <v>5.1479999999999997</v>
      </c>
      <c r="K1995">
        <f>Cálculo!$H$83</f>
        <v>18284.09</v>
      </c>
    </row>
    <row r="1996" spans="1:11">
      <c r="A1996" t="s">
        <v>56</v>
      </c>
      <c r="B1996" t="s">
        <v>198</v>
      </c>
      <c r="C1996" s="7" t="s">
        <v>222</v>
      </c>
      <c r="D1996" t="s">
        <v>199</v>
      </c>
      <c r="E1996" t="s">
        <v>54</v>
      </c>
      <c r="F1996" t="s">
        <v>96</v>
      </c>
      <c r="G1996" t="s">
        <v>94</v>
      </c>
      <c r="H1996">
        <v>0</v>
      </c>
      <c r="I1996">
        <v>50000</v>
      </c>
      <c r="J1996">
        <f>Cálculo!$G$86</f>
        <v>4.726</v>
      </c>
      <c r="K1996">
        <f>Cálculo!$H$86</f>
        <v>387.36</v>
      </c>
    </row>
    <row r="1997" spans="1:11">
      <c r="A1997" t="s">
        <v>56</v>
      </c>
      <c r="B1997" t="s">
        <v>198</v>
      </c>
      <c r="C1997" s="7" t="s">
        <v>222</v>
      </c>
      <c r="D1997" t="s">
        <v>199</v>
      </c>
      <c r="E1997" t="s">
        <v>54</v>
      </c>
      <c r="F1997" t="s">
        <v>96</v>
      </c>
      <c r="G1997" t="s">
        <v>94</v>
      </c>
      <c r="H1997">
        <v>50000.01</v>
      </c>
      <c r="I1997">
        <v>300000</v>
      </c>
      <c r="J1997">
        <f>Cálculo!$G$87</f>
        <v>3.5019999999999998</v>
      </c>
      <c r="K1997">
        <f>Cálculo!$H$87</f>
        <v>61597.41</v>
      </c>
    </row>
    <row r="1998" spans="1:11">
      <c r="A1998" t="s">
        <v>56</v>
      </c>
      <c r="B1998" t="s">
        <v>198</v>
      </c>
      <c r="C1998" s="7" t="s">
        <v>222</v>
      </c>
      <c r="D1998" t="s">
        <v>199</v>
      </c>
      <c r="E1998" t="s">
        <v>54</v>
      </c>
      <c r="F1998" t="s">
        <v>96</v>
      </c>
      <c r="G1998" t="s">
        <v>94</v>
      </c>
      <c r="H1998">
        <v>300000.01</v>
      </c>
      <c r="I1998">
        <v>500000</v>
      </c>
      <c r="J1998">
        <f>Cálculo!$G$88</f>
        <v>3.36</v>
      </c>
      <c r="K1998">
        <f>Cálculo!$H$88</f>
        <v>110975.06</v>
      </c>
    </row>
    <row r="1999" spans="1:11">
      <c r="A1999" t="s">
        <v>56</v>
      </c>
      <c r="B1999" t="s">
        <v>198</v>
      </c>
      <c r="C1999" s="7" t="s">
        <v>222</v>
      </c>
      <c r="D1999" t="s">
        <v>199</v>
      </c>
      <c r="E1999" t="s">
        <v>54</v>
      </c>
      <c r="F1999" t="s">
        <v>96</v>
      </c>
      <c r="G1999" t="s">
        <v>94</v>
      </c>
      <c r="H1999">
        <v>500000.01</v>
      </c>
      <c r="I1999">
        <v>1000000</v>
      </c>
      <c r="J1999">
        <f>Cálculo!$G$89</f>
        <v>3.3340000000000001</v>
      </c>
      <c r="K1999">
        <f>Cálculo!$H$89</f>
        <v>124035.06</v>
      </c>
    </row>
    <row r="2000" spans="1:11">
      <c r="A2000" t="s">
        <v>56</v>
      </c>
      <c r="B2000" t="s">
        <v>198</v>
      </c>
      <c r="C2000" s="7" t="s">
        <v>222</v>
      </c>
      <c r="D2000" t="s">
        <v>199</v>
      </c>
      <c r="E2000" t="s">
        <v>54</v>
      </c>
      <c r="F2000" t="s">
        <v>96</v>
      </c>
      <c r="G2000" t="s">
        <v>94</v>
      </c>
      <c r="H2000">
        <v>1000000.01</v>
      </c>
      <c r="I2000">
        <v>2000000</v>
      </c>
      <c r="J2000">
        <f>Cálculo!$G$90</f>
        <v>3.2810000000000001</v>
      </c>
      <c r="K2000">
        <f>Cálculo!$H$90</f>
        <v>177422.21</v>
      </c>
    </row>
    <row r="2001" spans="1:11">
      <c r="A2001" t="s">
        <v>56</v>
      </c>
      <c r="B2001" t="s">
        <v>198</v>
      </c>
      <c r="C2001" s="7" t="s">
        <v>222</v>
      </c>
      <c r="D2001" t="s">
        <v>199</v>
      </c>
      <c r="E2001" t="s">
        <v>54</v>
      </c>
      <c r="F2001" t="s">
        <v>96</v>
      </c>
      <c r="G2001" t="s">
        <v>94</v>
      </c>
      <c r="H2001">
        <v>2000000.01</v>
      </c>
      <c r="J2001">
        <f>Cálculo!$G$91</f>
        <v>3.2330000000000001</v>
      </c>
      <c r="K2001">
        <f>Cálculo!$H$91</f>
        <v>316707.87</v>
      </c>
    </row>
    <row r="2002" spans="1:11">
      <c r="A2002" t="s">
        <v>56</v>
      </c>
      <c r="B2002" t="s">
        <v>198</v>
      </c>
      <c r="C2002" s="7" t="s">
        <v>222</v>
      </c>
      <c r="D2002" t="s">
        <v>199</v>
      </c>
      <c r="E2002" t="s">
        <v>54</v>
      </c>
      <c r="F2002" t="s">
        <v>97</v>
      </c>
      <c r="G2002" t="s">
        <v>98</v>
      </c>
      <c r="J2002">
        <f>Cálculo!$G$94</f>
        <v>3.2148460000000001</v>
      </c>
    </row>
    <row r="2003" spans="1:11">
      <c r="A2003" t="s">
        <v>56</v>
      </c>
      <c r="B2003" t="s">
        <v>198</v>
      </c>
      <c r="C2003" s="7" t="s">
        <v>223</v>
      </c>
      <c r="D2003" t="s">
        <v>199</v>
      </c>
      <c r="E2003" t="s">
        <v>54</v>
      </c>
      <c r="F2003" t="s">
        <v>93</v>
      </c>
      <c r="G2003" t="s">
        <v>94</v>
      </c>
      <c r="H2003">
        <v>0</v>
      </c>
      <c r="I2003">
        <v>1</v>
      </c>
      <c r="J2003">
        <f>Cálculo!$G$66</f>
        <v>3.2869999999999999</v>
      </c>
      <c r="K2003">
        <f>Cálculo!$H$66</f>
        <v>11.39</v>
      </c>
    </row>
    <row r="2004" spans="1:11">
      <c r="A2004" t="s">
        <v>56</v>
      </c>
      <c r="B2004" t="s">
        <v>198</v>
      </c>
      <c r="C2004" s="7" t="s">
        <v>223</v>
      </c>
      <c r="D2004" t="s">
        <v>199</v>
      </c>
      <c r="E2004" t="s">
        <v>54</v>
      </c>
      <c r="F2004" t="s">
        <v>93</v>
      </c>
      <c r="G2004" t="s">
        <v>94</v>
      </c>
      <c r="H2004">
        <v>1.01</v>
      </c>
      <c r="I2004">
        <v>3</v>
      </c>
      <c r="J2004">
        <f>Cálculo!$G$67</f>
        <v>10.834</v>
      </c>
      <c r="K2004">
        <f>Cálculo!$H$67</f>
        <v>14.87</v>
      </c>
    </row>
    <row r="2005" spans="1:11">
      <c r="A2005" t="s">
        <v>56</v>
      </c>
      <c r="B2005" t="s">
        <v>198</v>
      </c>
      <c r="C2005" s="7" t="s">
        <v>223</v>
      </c>
      <c r="D2005" t="s">
        <v>199</v>
      </c>
      <c r="E2005" t="s">
        <v>54</v>
      </c>
      <c r="F2005" t="s">
        <v>93</v>
      </c>
      <c r="G2005" t="s">
        <v>94</v>
      </c>
      <c r="H2005">
        <v>3.01</v>
      </c>
      <c r="I2005">
        <v>7</v>
      </c>
      <c r="J2005">
        <f>Cálculo!$G$68</f>
        <v>5.6470000000000002</v>
      </c>
      <c r="K2005">
        <f>Cálculo!$H$68</f>
        <v>14.87</v>
      </c>
    </row>
    <row r="2006" spans="1:11">
      <c r="A2006" t="s">
        <v>56</v>
      </c>
      <c r="B2006" t="s">
        <v>198</v>
      </c>
      <c r="C2006" s="7" t="s">
        <v>223</v>
      </c>
      <c r="D2006" t="s">
        <v>199</v>
      </c>
      <c r="E2006" t="s">
        <v>54</v>
      </c>
      <c r="F2006" t="s">
        <v>93</v>
      </c>
      <c r="G2006" t="s">
        <v>94</v>
      </c>
      <c r="H2006">
        <v>7.01</v>
      </c>
      <c r="I2006">
        <v>14</v>
      </c>
      <c r="J2006">
        <f>Cálculo!$G$69</f>
        <v>9.3699999999999992</v>
      </c>
      <c r="K2006">
        <f>Cálculo!$H$69</f>
        <v>16.739999999999998</v>
      </c>
    </row>
    <row r="2007" spans="1:11">
      <c r="A2007" t="s">
        <v>56</v>
      </c>
      <c r="B2007" t="s">
        <v>198</v>
      </c>
      <c r="C2007" s="7" t="s">
        <v>223</v>
      </c>
      <c r="D2007" t="s">
        <v>199</v>
      </c>
      <c r="E2007" t="s">
        <v>54</v>
      </c>
      <c r="F2007" t="s">
        <v>93</v>
      </c>
      <c r="G2007" t="s">
        <v>94</v>
      </c>
      <c r="H2007">
        <v>14.01</v>
      </c>
      <c r="I2007">
        <v>34</v>
      </c>
      <c r="J2007">
        <f>Cálculo!$G$70</f>
        <v>11.132</v>
      </c>
      <c r="K2007">
        <f>Cálculo!$H$70</f>
        <v>18.600000000000001</v>
      </c>
    </row>
    <row r="2008" spans="1:11">
      <c r="A2008" t="s">
        <v>56</v>
      </c>
      <c r="B2008" t="s">
        <v>198</v>
      </c>
      <c r="C2008" s="7" t="s">
        <v>223</v>
      </c>
      <c r="D2008" t="s">
        <v>199</v>
      </c>
      <c r="E2008" t="s">
        <v>54</v>
      </c>
      <c r="F2008" t="s">
        <v>93</v>
      </c>
      <c r="G2008" t="s">
        <v>94</v>
      </c>
      <c r="H2008">
        <v>34.01</v>
      </c>
      <c r="I2008">
        <v>600</v>
      </c>
      <c r="J2008">
        <f>Cálculo!$G$71</f>
        <v>11.92</v>
      </c>
      <c r="K2008">
        <f>Cálculo!$H$71</f>
        <v>18.600000000000001</v>
      </c>
    </row>
    <row r="2009" spans="1:11">
      <c r="A2009" t="s">
        <v>56</v>
      </c>
      <c r="B2009" t="s">
        <v>198</v>
      </c>
      <c r="C2009" s="7" t="s">
        <v>223</v>
      </c>
      <c r="D2009" t="s">
        <v>199</v>
      </c>
      <c r="E2009" t="s">
        <v>54</v>
      </c>
      <c r="F2009" t="s">
        <v>93</v>
      </c>
      <c r="G2009" t="s">
        <v>94</v>
      </c>
      <c r="H2009">
        <v>600.01</v>
      </c>
      <c r="I2009">
        <v>1000</v>
      </c>
      <c r="J2009">
        <f>Cálculo!$G$72</f>
        <v>10.324</v>
      </c>
      <c r="K2009">
        <f>Cálculo!$H$72</f>
        <v>18.600000000000001</v>
      </c>
    </row>
    <row r="2010" spans="1:11">
      <c r="A2010" t="s">
        <v>56</v>
      </c>
      <c r="B2010" t="s">
        <v>198</v>
      </c>
      <c r="C2010" s="7" t="s">
        <v>223</v>
      </c>
      <c r="D2010" t="s">
        <v>199</v>
      </c>
      <c r="E2010" t="s">
        <v>54</v>
      </c>
      <c r="F2010" t="s">
        <v>93</v>
      </c>
      <c r="G2010" t="s">
        <v>94</v>
      </c>
      <c r="H2010">
        <v>1000.01</v>
      </c>
      <c r="J2010">
        <f>Cálculo!$G$73</f>
        <v>7.2949999999999999</v>
      </c>
      <c r="K2010">
        <f>Cálculo!$H$73</f>
        <v>18.600000000000001</v>
      </c>
    </row>
    <row r="2011" spans="1:11">
      <c r="A2011" t="s">
        <v>56</v>
      </c>
      <c r="B2011" t="s">
        <v>198</v>
      </c>
      <c r="C2011" s="7" t="s">
        <v>223</v>
      </c>
      <c r="D2011" t="s">
        <v>199</v>
      </c>
      <c r="E2011" t="s">
        <v>54</v>
      </c>
      <c r="F2011" t="s">
        <v>95</v>
      </c>
      <c r="G2011" t="s">
        <v>94</v>
      </c>
      <c r="H2011">
        <v>0</v>
      </c>
      <c r="I2011">
        <v>0</v>
      </c>
      <c r="J2011">
        <f>Cálculo!$G$76</f>
        <v>0</v>
      </c>
      <c r="K2011">
        <f>Cálculo!$H$76</f>
        <v>0</v>
      </c>
    </row>
    <row r="2012" spans="1:11">
      <c r="A2012" t="s">
        <v>56</v>
      </c>
      <c r="B2012" t="s">
        <v>198</v>
      </c>
      <c r="C2012" s="7" t="s">
        <v>223</v>
      </c>
      <c r="D2012" t="s">
        <v>199</v>
      </c>
      <c r="E2012" t="s">
        <v>54</v>
      </c>
      <c r="F2012" t="s">
        <v>95</v>
      </c>
      <c r="G2012" t="s">
        <v>94</v>
      </c>
      <c r="H2012">
        <v>0.01</v>
      </c>
      <c r="I2012">
        <v>50</v>
      </c>
      <c r="J2012">
        <f>Cálculo!$G$77</f>
        <v>9.2490000000000006</v>
      </c>
      <c r="K2012">
        <f>Cálculo!$H$77</f>
        <v>60.76</v>
      </c>
    </row>
    <row r="2013" spans="1:11">
      <c r="A2013" t="s">
        <v>56</v>
      </c>
      <c r="B2013" t="s">
        <v>198</v>
      </c>
      <c r="C2013" s="7" t="s">
        <v>223</v>
      </c>
      <c r="D2013" t="s">
        <v>199</v>
      </c>
      <c r="E2013" t="s">
        <v>54</v>
      </c>
      <c r="F2013" t="s">
        <v>95</v>
      </c>
      <c r="G2013" t="s">
        <v>94</v>
      </c>
      <c r="H2013">
        <v>50.01</v>
      </c>
      <c r="I2013">
        <v>150</v>
      </c>
      <c r="J2013">
        <f>Cálculo!$G$78</f>
        <v>8.49</v>
      </c>
      <c r="K2013">
        <f>Cálculo!$H$78</f>
        <v>98.73</v>
      </c>
    </row>
    <row r="2014" spans="1:11">
      <c r="A2014" t="s">
        <v>56</v>
      </c>
      <c r="B2014" t="s">
        <v>198</v>
      </c>
      <c r="C2014" s="7" t="s">
        <v>223</v>
      </c>
      <c r="D2014" t="s">
        <v>199</v>
      </c>
      <c r="E2014" t="s">
        <v>54</v>
      </c>
      <c r="F2014" t="s">
        <v>95</v>
      </c>
      <c r="G2014" t="s">
        <v>94</v>
      </c>
      <c r="H2014">
        <v>150.01</v>
      </c>
      <c r="I2014">
        <v>500</v>
      </c>
      <c r="J2014">
        <f>Cálculo!$G$79</f>
        <v>7.9859999999999998</v>
      </c>
      <c r="K2014">
        <f>Cálculo!$H$79</f>
        <v>174.66</v>
      </c>
    </row>
    <row r="2015" spans="1:11">
      <c r="A2015" t="s">
        <v>56</v>
      </c>
      <c r="B2015" t="s">
        <v>198</v>
      </c>
      <c r="C2015" s="7" t="s">
        <v>223</v>
      </c>
      <c r="D2015" t="s">
        <v>199</v>
      </c>
      <c r="E2015" t="s">
        <v>54</v>
      </c>
      <c r="F2015" t="s">
        <v>95</v>
      </c>
      <c r="G2015" t="s">
        <v>94</v>
      </c>
      <c r="H2015">
        <v>500.01</v>
      </c>
      <c r="I2015">
        <v>2000</v>
      </c>
      <c r="J2015">
        <f>Cálculo!$G$80</f>
        <v>7.5380000000000003</v>
      </c>
      <c r="K2015">
        <f>Cálculo!$H$80</f>
        <v>398.71</v>
      </c>
    </row>
    <row r="2016" spans="1:11">
      <c r="A2016" t="s">
        <v>56</v>
      </c>
      <c r="B2016" t="s">
        <v>198</v>
      </c>
      <c r="C2016" s="7" t="s">
        <v>223</v>
      </c>
      <c r="D2016" t="s">
        <v>199</v>
      </c>
      <c r="E2016" t="s">
        <v>54</v>
      </c>
      <c r="F2016" t="s">
        <v>95</v>
      </c>
      <c r="G2016" t="s">
        <v>94</v>
      </c>
      <c r="H2016">
        <v>2000.01</v>
      </c>
      <c r="I2016">
        <v>3500</v>
      </c>
      <c r="J2016">
        <f>Cálculo!$G$81</f>
        <v>6.819</v>
      </c>
      <c r="K2016">
        <f>Cálculo!$H$81</f>
        <v>1837.86</v>
      </c>
    </row>
    <row r="2017" spans="1:11">
      <c r="A2017" t="s">
        <v>56</v>
      </c>
      <c r="B2017" t="s">
        <v>198</v>
      </c>
      <c r="C2017" s="7" t="s">
        <v>223</v>
      </c>
      <c r="D2017" t="s">
        <v>199</v>
      </c>
      <c r="E2017" t="s">
        <v>54</v>
      </c>
      <c r="F2017" t="s">
        <v>95</v>
      </c>
      <c r="G2017" t="s">
        <v>94</v>
      </c>
      <c r="H2017">
        <v>3500.01</v>
      </c>
      <c r="I2017">
        <v>50000</v>
      </c>
      <c r="J2017">
        <f>Cálculo!$G$82</f>
        <v>5.3760000000000003</v>
      </c>
      <c r="K2017">
        <f>Cálculo!$H$82</f>
        <v>6892.16</v>
      </c>
    </row>
    <row r="2018" spans="1:11">
      <c r="A2018" t="s">
        <v>56</v>
      </c>
      <c r="B2018" t="s">
        <v>198</v>
      </c>
      <c r="C2018" s="7" t="s">
        <v>223</v>
      </c>
      <c r="D2018" t="s">
        <v>199</v>
      </c>
      <c r="E2018" t="s">
        <v>54</v>
      </c>
      <c r="F2018" t="s">
        <v>95</v>
      </c>
      <c r="G2018" t="s">
        <v>94</v>
      </c>
      <c r="H2018">
        <v>50000.01</v>
      </c>
      <c r="J2018">
        <f>Cálculo!$G$83</f>
        <v>5.1479999999999997</v>
      </c>
      <c r="K2018">
        <f>Cálculo!$H$83</f>
        <v>18284.09</v>
      </c>
    </row>
    <row r="2019" spans="1:11">
      <c r="A2019" t="s">
        <v>56</v>
      </c>
      <c r="B2019" t="s">
        <v>198</v>
      </c>
      <c r="C2019" s="7" t="s">
        <v>223</v>
      </c>
      <c r="D2019" t="s">
        <v>199</v>
      </c>
      <c r="E2019" t="s">
        <v>54</v>
      </c>
      <c r="F2019" t="s">
        <v>96</v>
      </c>
      <c r="G2019" t="s">
        <v>94</v>
      </c>
      <c r="H2019">
        <v>0</v>
      </c>
      <c r="I2019">
        <v>50000</v>
      </c>
      <c r="J2019">
        <f>Cálculo!$G$86</f>
        <v>4.726</v>
      </c>
      <c r="K2019">
        <f>Cálculo!$H$86</f>
        <v>387.36</v>
      </c>
    </row>
    <row r="2020" spans="1:11">
      <c r="A2020" t="s">
        <v>56</v>
      </c>
      <c r="B2020" t="s">
        <v>198</v>
      </c>
      <c r="C2020" s="7" t="s">
        <v>223</v>
      </c>
      <c r="D2020" t="s">
        <v>199</v>
      </c>
      <c r="E2020" t="s">
        <v>54</v>
      </c>
      <c r="F2020" t="s">
        <v>96</v>
      </c>
      <c r="G2020" t="s">
        <v>94</v>
      </c>
      <c r="H2020">
        <v>50000.01</v>
      </c>
      <c r="I2020">
        <v>300000</v>
      </c>
      <c r="J2020">
        <f>Cálculo!$G$87</f>
        <v>3.5019999999999998</v>
      </c>
      <c r="K2020">
        <f>Cálculo!$H$87</f>
        <v>61597.41</v>
      </c>
    </row>
    <row r="2021" spans="1:11">
      <c r="A2021" t="s">
        <v>56</v>
      </c>
      <c r="B2021" t="s">
        <v>198</v>
      </c>
      <c r="C2021" s="7" t="s">
        <v>223</v>
      </c>
      <c r="D2021" t="s">
        <v>199</v>
      </c>
      <c r="E2021" t="s">
        <v>54</v>
      </c>
      <c r="F2021" t="s">
        <v>96</v>
      </c>
      <c r="G2021" t="s">
        <v>94</v>
      </c>
      <c r="H2021">
        <v>300000.01</v>
      </c>
      <c r="I2021">
        <v>500000</v>
      </c>
      <c r="J2021">
        <f>Cálculo!$G$88</f>
        <v>3.36</v>
      </c>
      <c r="K2021">
        <f>Cálculo!$H$88</f>
        <v>110975.06</v>
      </c>
    </row>
    <row r="2022" spans="1:11">
      <c r="A2022" t="s">
        <v>56</v>
      </c>
      <c r="B2022" t="s">
        <v>198</v>
      </c>
      <c r="C2022" s="7" t="s">
        <v>223</v>
      </c>
      <c r="D2022" t="s">
        <v>199</v>
      </c>
      <c r="E2022" t="s">
        <v>54</v>
      </c>
      <c r="F2022" t="s">
        <v>96</v>
      </c>
      <c r="G2022" t="s">
        <v>94</v>
      </c>
      <c r="H2022">
        <v>500000.01</v>
      </c>
      <c r="I2022">
        <v>1000000</v>
      </c>
      <c r="J2022">
        <f>Cálculo!$G$89</f>
        <v>3.3340000000000001</v>
      </c>
      <c r="K2022">
        <f>Cálculo!$H$89</f>
        <v>124035.06</v>
      </c>
    </row>
    <row r="2023" spans="1:11">
      <c r="A2023" t="s">
        <v>56</v>
      </c>
      <c r="B2023" t="s">
        <v>198</v>
      </c>
      <c r="C2023" s="7" t="s">
        <v>223</v>
      </c>
      <c r="D2023" t="s">
        <v>199</v>
      </c>
      <c r="E2023" t="s">
        <v>54</v>
      </c>
      <c r="F2023" t="s">
        <v>96</v>
      </c>
      <c r="G2023" t="s">
        <v>94</v>
      </c>
      <c r="H2023">
        <v>1000000.01</v>
      </c>
      <c r="I2023">
        <v>2000000</v>
      </c>
      <c r="J2023">
        <f>Cálculo!$G$90</f>
        <v>3.2810000000000001</v>
      </c>
      <c r="K2023">
        <f>Cálculo!$H$90</f>
        <v>177422.21</v>
      </c>
    </row>
    <row r="2024" spans="1:11">
      <c r="A2024" t="s">
        <v>56</v>
      </c>
      <c r="B2024" t="s">
        <v>198</v>
      </c>
      <c r="C2024" s="7" t="s">
        <v>223</v>
      </c>
      <c r="D2024" t="s">
        <v>199</v>
      </c>
      <c r="E2024" t="s">
        <v>54</v>
      </c>
      <c r="F2024" t="s">
        <v>96</v>
      </c>
      <c r="G2024" t="s">
        <v>94</v>
      </c>
      <c r="H2024">
        <v>2000000.01</v>
      </c>
      <c r="J2024">
        <f>Cálculo!$G$91</f>
        <v>3.2330000000000001</v>
      </c>
      <c r="K2024">
        <f>Cálculo!$H$91</f>
        <v>316707.87</v>
      </c>
    </row>
    <row r="2025" spans="1:11">
      <c r="A2025" t="s">
        <v>56</v>
      </c>
      <c r="B2025" t="s">
        <v>198</v>
      </c>
      <c r="C2025" s="7" t="s">
        <v>223</v>
      </c>
      <c r="D2025" t="s">
        <v>199</v>
      </c>
      <c r="E2025" t="s">
        <v>54</v>
      </c>
      <c r="F2025" t="s">
        <v>97</v>
      </c>
      <c r="G2025" t="s">
        <v>98</v>
      </c>
      <c r="J2025">
        <f>Cálculo!$G$94</f>
        <v>3.2148460000000001</v>
      </c>
    </row>
    <row r="2026" spans="1:11">
      <c r="A2026" t="s">
        <v>56</v>
      </c>
      <c r="B2026" t="s">
        <v>198</v>
      </c>
      <c r="C2026" s="7" t="s">
        <v>224</v>
      </c>
      <c r="D2026" t="s">
        <v>199</v>
      </c>
      <c r="E2026" t="s">
        <v>54</v>
      </c>
      <c r="F2026" t="s">
        <v>93</v>
      </c>
      <c r="G2026" t="s">
        <v>94</v>
      </c>
      <c r="H2026">
        <v>0</v>
      </c>
      <c r="I2026">
        <v>1</v>
      </c>
      <c r="J2026">
        <f>Cálculo!$G$66</f>
        <v>3.2869999999999999</v>
      </c>
      <c r="K2026">
        <f>Cálculo!$H$66</f>
        <v>11.39</v>
      </c>
    </row>
    <row r="2027" spans="1:11">
      <c r="A2027" t="s">
        <v>56</v>
      </c>
      <c r="B2027" t="s">
        <v>198</v>
      </c>
      <c r="C2027" s="7" t="s">
        <v>224</v>
      </c>
      <c r="D2027" t="s">
        <v>199</v>
      </c>
      <c r="E2027" t="s">
        <v>54</v>
      </c>
      <c r="F2027" t="s">
        <v>93</v>
      </c>
      <c r="G2027" t="s">
        <v>94</v>
      </c>
      <c r="H2027">
        <v>1.01</v>
      </c>
      <c r="I2027">
        <v>3</v>
      </c>
      <c r="J2027">
        <f>Cálculo!$G$67</f>
        <v>10.834</v>
      </c>
      <c r="K2027">
        <f>Cálculo!$H$67</f>
        <v>14.87</v>
      </c>
    </row>
    <row r="2028" spans="1:11">
      <c r="A2028" t="s">
        <v>56</v>
      </c>
      <c r="B2028" t="s">
        <v>198</v>
      </c>
      <c r="C2028" s="7" t="s">
        <v>224</v>
      </c>
      <c r="D2028" t="s">
        <v>199</v>
      </c>
      <c r="E2028" t="s">
        <v>54</v>
      </c>
      <c r="F2028" t="s">
        <v>93</v>
      </c>
      <c r="G2028" t="s">
        <v>94</v>
      </c>
      <c r="H2028">
        <v>3.01</v>
      </c>
      <c r="I2028">
        <v>7</v>
      </c>
      <c r="J2028">
        <f>Cálculo!$G$68</f>
        <v>5.6470000000000002</v>
      </c>
      <c r="K2028">
        <f>Cálculo!$H$68</f>
        <v>14.87</v>
      </c>
    </row>
    <row r="2029" spans="1:11">
      <c r="A2029" t="s">
        <v>56</v>
      </c>
      <c r="B2029" t="s">
        <v>198</v>
      </c>
      <c r="C2029" s="7" t="s">
        <v>224</v>
      </c>
      <c r="D2029" t="s">
        <v>199</v>
      </c>
      <c r="E2029" t="s">
        <v>54</v>
      </c>
      <c r="F2029" t="s">
        <v>93</v>
      </c>
      <c r="G2029" t="s">
        <v>94</v>
      </c>
      <c r="H2029">
        <v>7.01</v>
      </c>
      <c r="I2029">
        <v>14</v>
      </c>
      <c r="J2029">
        <f>Cálculo!$G$69</f>
        <v>9.3699999999999992</v>
      </c>
      <c r="K2029">
        <f>Cálculo!$H$69</f>
        <v>16.739999999999998</v>
      </c>
    </row>
    <row r="2030" spans="1:11">
      <c r="A2030" t="s">
        <v>56</v>
      </c>
      <c r="B2030" t="s">
        <v>198</v>
      </c>
      <c r="C2030" s="7" t="s">
        <v>224</v>
      </c>
      <c r="D2030" t="s">
        <v>199</v>
      </c>
      <c r="E2030" t="s">
        <v>54</v>
      </c>
      <c r="F2030" t="s">
        <v>93</v>
      </c>
      <c r="G2030" t="s">
        <v>94</v>
      </c>
      <c r="H2030">
        <v>14.01</v>
      </c>
      <c r="I2030">
        <v>34</v>
      </c>
      <c r="J2030">
        <f>Cálculo!$G$70</f>
        <v>11.132</v>
      </c>
      <c r="K2030">
        <f>Cálculo!$H$70</f>
        <v>18.600000000000001</v>
      </c>
    </row>
    <row r="2031" spans="1:11">
      <c r="A2031" t="s">
        <v>56</v>
      </c>
      <c r="B2031" t="s">
        <v>198</v>
      </c>
      <c r="C2031" s="7" t="s">
        <v>224</v>
      </c>
      <c r="D2031" t="s">
        <v>199</v>
      </c>
      <c r="E2031" t="s">
        <v>54</v>
      </c>
      <c r="F2031" t="s">
        <v>93</v>
      </c>
      <c r="G2031" t="s">
        <v>94</v>
      </c>
      <c r="H2031">
        <v>34.01</v>
      </c>
      <c r="I2031">
        <v>600</v>
      </c>
      <c r="J2031">
        <f>Cálculo!$G$71</f>
        <v>11.92</v>
      </c>
      <c r="K2031">
        <f>Cálculo!$H$71</f>
        <v>18.600000000000001</v>
      </c>
    </row>
    <row r="2032" spans="1:11">
      <c r="A2032" t="s">
        <v>56</v>
      </c>
      <c r="B2032" t="s">
        <v>198</v>
      </c>
      <c r="C2032" s="7" t="s">
        <v>224</v>
      </c>
      <c r="D2032" t="s">
        <v>199</v>
      </c>
      <c r="E2032" t="s">
        <v>54</v>
      </c>
      <c r="F2032" t="s">
        <v>93</v>
      </c>
      <c r="G2032" t="s">
        <v>94</v>
      </c>
      <c r="H2032">
        <v>600.01</v>
      </c>
      <c r="I2032">
        <v>1000</v>
      </c>
      <c r="J2032">
        <f>Cálculo!$G$72</f>
        <v>10.324</v>
      </c>
      <c r="K2032">
        <f>Cálculo!$H$72</f>
        <v>18.600000000000001</v>
      </c>
    </row>
    <row r="2033" spans="1:11">
      <c r="A2033" t="s">
        <v>56</v>
      </c>
      <c r="B2033" t="s">
        <v>198</v>
      </c>
      <c r="C2033" s="7" t="s">
        <v>224</v>
      </c>
      <c r="D2033" t="s">
        <v>199</v>
      </c>
      <c r="E2033" t="s">
        <v>54</v>
      </c>
      <c r="F2033" t="s">
        <v>93</v>
      </c>
      <c r="G2033" t="s">
        <v>94</v>
      </c>
      <c r="H2033">
        <v>1000.01</v>
      </c>
      <c r="J2033">
        <f>Cálculo!$G$73</f>
        <v>7.2949999999999999</v>
      </c>
      <c r="K2033">
        <f>Cálculo!$H$73</f>
        <v>18.600000000000001</v>
      </c>
    </row>
    <row r="2034" spans="1:11">
      <c r="A2034" t="s">
        <v>56</v>
      </c>
      <c r="B2034" t="s">
        <v>198</v>
      </c>
      <c r="C2034" s="7" t="s">
        <v>224</v>
      </c>
      <c r="D2034" t="s">
        <v>199</v>
      </c>
      <c r="E2034" t="s">
        <v>54</v>
      </c>
      <c r="F2034" t="s">
        <v>95</v>
      </c>
      <c r="G2034" t="s">
        <v>94</v>
      </c>
      <c r="H2034">
        <v>0</v>
      </c>
      <c r="I2034">
        <v>0</v>
      </c>
      <c r="J2034">
        <f>Cálculo!$G$76</f>
        <v>0</v>
      </c>
      <c r="K2034">
        <f>Cálculo!$H$76</f>
        <v>0</v>
      </c>
    </row>
    <row r="2035" spans="1:11">
      <c r="A2035" t="s">
        <v>56</v>
      </c>
      <c r="B2035" t="s">
        <v>198</v>
      </c>
      <c r="C2035" s="7" t="s">
        <v>224</v>
      </c>
      <c r="D2035" t="s">
        <v>199</v>
      </c>
      <c r="E2035" t="s">
        <v>54</v>
      </c>
      <c r="F2035" t="s">
        <v>95</v>
      </c>
      <c r="G2035" t="s">
        <v>94</v>
      </c>
      <c r="H2035">
        <v>0.01</v>
      </c>
      <c r="I2035">
        <v>50</v>
      </c>
      <c r="J2035">
        <f>Cálculo!$G$77</f>
        <v>9.2490000000000006</v>
      </c>
      <c r="K2035">
        <f>Cálculo!$H$77</f>
        <v>60.76</v>
      </c>
    </row>
    <row r="2036" spans="1:11">
      <c r="A2036" t="s">
        <v>56</v>
      </c>
      <c r="B2036" t="s">
        <v>198</v>
      </c>
      <c r="C2036" s="7" t="s">
        <v>224</v>
      </c>
      <c r="D2036" t="s">
        <v>199</v>
      </c>
      <c r="E2036" t="s">
        <v>54</v>
      </c>
      <c r="F2036" t="s">
        <v>95</v>
      </c>
      <c r="G2036" t="s">
        <v>94</v>
      </c>
      <c r="H2036">
        <v>50.01</v>
      </c>
      <c r="I2036">
        <v>150</v>
      </c>
      <c r="J2036">
        <f>Cálculo!$G$78</f>
        <v>8.49</v>
      </c>
      <c r="K2036">
        <f>Cálculo!$H$78</f>
        <v>98.73</v>
      </c>
    </row>
    <row r="2037" spans="1:11">
      <c r="A2037" t="s">
        <v>56</v>
      </c>
      <c r="B2037" t="s">
        <v>198</v>
      </c>
      <c r="C2037" s="7" t="s">
        <v>224</v>
      </c>
      <c r="D2037" t="s">
        <v>199</v>
      </c>
      <c r="E2037" t="s">
        <v>54</v>
      </c>
      <c r="F2037" t="s">
        <v>95</v>
      </c>
      <c r="G2037" t="s">
        <v>94</v>
      </c>
      <c r="H2037">
        <v>150.01</v>
      </c>
      <c r="I2037">
        <v>500</v>
      </c>
      <c r="J2037">
        <f>Cálculo!$G$79</f>
        <v>7.9859999999999998</v>
      </c>
      <c r="K2037">
        <f>Cálculo!$H$79</f>
        <v>174.66</v>
      </c>
    </row>
    <row r="2038" spans="1:11">
      <c r="A2038" t="s">
        <v>56</v>
      </c>
      <c r="B2038" t="s">
        <v>198</v>
      </c>
      <c r="C2038" s="7" t="s">
        <v>224</v>
      </c>
      <c r="D2038" t="s">
        <v>199</v>
      </c>
      <c r="E2038" t="s">
        <v>54</v>
      </c>
      <c r="F2038" t="s">
        <v>95</v>
      </c>
      <c r="G2038" t="s">
        <v>94</v>
      </c>
      <c r="H2038">
        <v>500.01</v>
      </c>
      <c r="I2038">
        <v>2000</v>
      </c>
      <c r="J2038">
        <f>Cálculo!$G$80</f>
        <v>7.5380000000000003</v>
      </c>
      <c r="K2038">
        <f>Cálculo!$H$80</f>
        <v>398.71</v>
      </c>
    </row>
    <row r="2039" spans="1:11">
      <c r="A2039" t="s">
        <v>56</v>
      </c>
      <c r="B2039" t="s">
        <v>198</v>
      </c>
      <c r="C2039" s="7" t="s">
        <v>224</v>
      </c>
      <c r="D2039" t="s">
        <v>199</v>
      </c>
      <c r="E2039" t="s">
        <v>54</v>
      </c>
      <c r="F2039" t="s">
        <v>95</v>
      </c>
      <c r="G2039" t="s">
        <v>94</v>
      </c>
      <c r="H2039">
        <v>2000.01</v>
      </c>
      <c r="I2039">
        <v>3500</v>
      </c>
      <c r="J2039">
        <f>Cálculo!$G$81</f>
        <v>6.819</v>
      </c>
      <c r="K2039">
        <f>Cálculo!$H$81</f>
        <v>1837.86</v>
      </c>
    </row>
    <row r="2040" spans="1:11">
      <c r="A2040" t="s">
        <v>56</v>
      </c>
      <c r="B2040" t="s">
        <v>198</v>
      </c>
      <c r="C2040" s="7" t="s">
        <v>224</v>
      </c>
      <c r="D2040" t="s">
        <v>199</v>
      </c>
      <c r="E2040" t="s">
        <v>54</v>
      </c>
      <c r="F2040" t="s">
        <v>95</v>
      </c>
      <c r="G2040" t="s">
        <v>94</v>
      </c>
      <c r="H2040">
        <v>3500.01</v>
      </c>
      <c r="I2040">
        <v>50000</v>
      </c>
      <c r="J2040">
        <f>Cálculo!$G$82</f>
        <v>5.3760000000000003</v>
      </c>
      <c r="K2040">
        <f>Cálculo!$H$82</f>
        <v>6892.16</v>
      </c>
    </row>
    <row r="2041" spans="1:11">
      <c r="A2041" t="s">
        <v>56</v>
      </c>
      <c r="B2041" t="s">
        <v>198</v>
      </c>
      <c r="C2041" s="7" t="s">
        <v>224</v>
      </c>
      <c r="D2041" t="s">
        <v>199</v>
      </c>
      <c r="E2041" t="s">
        <v>54</v>
      </c>
      <c r="F2041" t="s">
        <v>95</v>
      </c>
      <c r="G2041" t="s">
        <v>94</v>
      </c>
      <c r="H2041">
        <v>50000.01</v>
      </c>
      <c r="J2041">
        <f>Cálculo!$G$83</f>
        <v>5.1479999999999997</v>
      </c>
      <c r="K2041">
        <f>Cálculo!$H$83</f>
        <v>18284.09</v>
      </c>
    </row>
    <row r="2042" spans="1:11">
      <c r="A2042" t="s">
        <v>56</v>
      </c>
      <c r="B2042" t="s">
        <v>198</v>
      </c>
      <c r="C2042" s="7" t="s">
        <v>224</v>
      </c>
      <c r="D2042" t="s">
        <v>199</v>
      </c>
      <c r="E2042" t="s">
        <v>54</v>
      </c>
      <c r="F2042" t="s">
        <v>96</v>
      </c>
      <c r="G2042" t="s">
        <v>94</v>
      </c>
      <c r="H2042">
        <v>0</v>
      </c>
      <c r="I2042">
        <v>50000</v>
      </c>
      <c r="J2042">
        <f>Cálculo!$G$86</f>
        <v>4.726</v>
      </c>
      <c r="K2042">
        <f>Cálculo!$H$86</f>
        <v>387.36</v>
      </c>
    </row>
    <row r="2043" spans="1:11">
      <c r="A2043" t="s">
        <v>56</v>
      </c>
      <c r="B2043" t="s">
        <v>198</v>
      </c>
      <c r="C2043" s="7" t="s">
        <v>224</v>
      </c>
      <c r="D2043" t="s">
        <v>199</v>
      </c>
      <c r="E2043" t="s">
        <v>54</v>
      </c>
      <c r="F2043" t="s">
        <v>96</v>
      </c>
      <c r="G2043" t="s">
        <v>94</v>
      </c>
      <c r="H2043">
        <v>50000.01</v>
      </c>
      <c r="I2043">
        <v>300000</v>
      </c>
      <c r="J2043">
        <f>Cálculo!$G$87</f>
        <v>3.5019999999999998</v>
      </c>
      <c r="K2043">
        <f>Cálculo!$H$87</f>
        <v>61597.41</v>
      </c>
    </row>
    <row r="2044" spans="1:11">
      <c r="A2044" t="s">
        <v>56</v>
      </c>
      <c r="B2044" t="s">
        <v>198</v>
      </c>
      <c r="C2044" s="7" t="s">
        <v>224</v>
      </c>
      <c r="D2044" t="s">
        <v>199</v>
      </c>
      <c r="E2044" t="s">
        <v>54</v>
      </c>
      <c r="F2044" t="s">
        <v>96</v>
      </c>
      <c r="G2044" t="s">
        <v>94</v>
      </c>
      <c r="H2044">
        <v>300000.01</v>
      </c>
      <c r="I2044">
        <v>500000</v>
      </c>
      <c r="J2044">
        <f>Cálculo!$G$88</f>
        <v>3.36</v>
      </c>
      <c r="K2044">
        <f>Cálculo!$H$88</f>
        <v>110975.06</v>
      </c>
    </row>
    <row r="2045" spans="1:11">
      <c r="A2045" t="s">
        <v>56</v>
      </c>
      <c r="B2045" t="s">
        <v>198</v>
      </c>
      <c r="C2045" s="7" t="s">
        <v>224</v>
      </c>
      <c r="D2045" t="s">
        <v>199</v>
      </c>
      <c r="E2045" t="s">
        <v>54</v>
      </c>
      <c r="F2045" t="s">
        <v>96</v>
      </c>
      <c r="G2045" t="s">
        <v>94</v>
      </c>
      <c r="H2045">
        <v>500000.01</v>
      </c>
      <c r="I2045">
        <v>1000000</v>
      </c>
      <c r="J2045">
        <f>Cálculo!$G$89</f>
        <v>3.3340000000000001</v>
      </c>
      <c r="K2045">
        <f>Cálculo!$H$89</f>
        <v>124035.06</v>
      </c>
    </row>
    <row r="2046" spans="1:11">
      <c r="A2046" t="s">
        <v>56</v>
      </c>
      <c r="B2046" t="s">
        <v>198</v>
      </c>
      <c r="C2046" s="7" t="s">
        <v>224</v>
      </c>
      <c r="D2046" t="s">
        <v>199</v>
      </c>
      <c r="E2046" t="s">
        <v>54</v>
      </c>
      <c r="F2046" t="s">
        <v>96</v>
      </c>
      <c r="G2046" t="s">
        <v>94</v>
      </c>
      <c r="H2046">
        <v>1000000.01</v>
      </c>
      <c r="I2046">
        <v>2000000</v>
      </c>
      <c r="J2046">
        <f>Cálculo!$G$90</f>
        <v>3.2810000000000001</v>
      </c>
      <c r="K2046">
        <f>Cálculo!$H$90</f>
        <v>177422.21</v>
      </c>
    </row>
    <row r="2047" spans="1:11">
      <c r="A2047" t="s">
        <v>56</v>
      </c>
      <c r="B2047" t="s">
        <v>198</v>
      </c>
      <c r="C2047" s="7" t="s">
        <v>224</v>
      </c>
      <c r="D2047" t="s">
        <v>199</v>
      </c>
      <c r="E2047" t="s">
        <v>54</v>
      </c>
      <c r="F2047" t="s">
        <v>96</v>
      </c>
      <c r="G2047" t="s">
        <v>94</v>
      </c>
      <c r="H2047">
        <v>2000000.01</v>
      </c>
      <c r="J2047">
        <f>Cálculo!$G$91</f>
        <v>3.2330000000000001</v>
      </c>
      <c r="K2047">
        <f>Cálculo!$H$91</f>
        <v>316707.87</v>
      </c>
    </row>
    <row r="2048" spans="1:11">
      <c r="A2048" t="s">
        <v>56</v>
      </c>
      <c r="B2048" t="s">
        <v>198</v>
      </c>
      <c r="C2048" s="7" t="s">
        <v>224</v>
      </c>
      <c r="D2048" t="s">
        <v>199</v>
      </c>
      <c r="E2048" t="s">
        <v>54</v>
      </c>
      <c r="F2048" t="s">
        <v>97</v>
      </c>
      <c r="G2048" t="s">
        <v>98</v>
      </c>
      <c r="J2048">
        <f>Cálculo!$G$94</f>
        <v>3.2148460000000001</v>
      </c>
    </row>
    <row r="2049" spans="1:11">
      <c r="A2049" t="s">
        <v>56</v>
      </c>
      <c r="B2049" t="s">
        <v>198</v>
      </c>
      <c r="C2049" s="7" t="s">
        <v>225</v>
      </c>
      <c r="D2049" t="s">
        <v>199</v>
      </c>
      <c r="E2049" t="s">
        <v>54</v>
      </c>
      <c r="F2049" t="s">
        <v>93</v>
      </c>
      <c r="G2049" t="s">
        <v>94</v>
      </c>
      <c r="H2049">
        <v>0</v>
      </c>
      <c r="I2049">
        <v>1</v>
      </c>
      <c r="J2049">
        <f>Cálculo!$G$66</f>
        <v>3.2869999999999999</v>
      </c>
      <c r="K2049">
        <f>Cálculo!$H$66</f>
        <v>11.39</v>
      </c>
    </row>
    <row r="2050" spans="1:11">
      <c r="A2050" t="s">
        <v>56</v>
      </c>
      <c r="B2050" t="s">
        <v>198</v>
      </c>
      <c r="C2050" s="7" t="s">
        <v>225</v>
      </c>
      <c r="D2050" t="s">
        <v>199</v>
      </c>
      <c r="E2050" t="s">
        <v>54</v>
      </c>
      <c r="F2050" t="s">
        <v>93</v>
      </c>
      <c r="G2050" t="s">
        <v>94</v>
      </c>
      <c r="H2050">
        <v>1.01</v>
      </c>
      <c r="I2050">
        <v>3</v>
      </c>
      <c r="J2050">
        <f>Cálculo!$G$67</f>
        <v>10.834</v>
      </c>
      <c r="K2050">
        <f>Cálculo!$H$67</f>
        <v>14.87</v>
      </c>
    </row>
    <row r="2051" spans="1:11">
      <c r="A2051" t="s">
        <v>56</v>
      </c>
      <c r="B2051" t="s">
        <v>198</v>
      </c>
      <c r="C2051" s="7" t="s">
        <v>225</v>
      </c>
      <c r="D2051" t="s">
        <v>199</v>
      </c>
      <c r="E2051" t="s">
        <v>54</v>
      </c>
      <c r="F2051" t="s">
        <v>93</v>
      </c>
      <c r="G2051" t="s">
        <v>94</v>
      </c>
      <c r="H2051">
        <v>3.01</v>
      </c>
      <c r="I2051">
        <v>7</v>
      </c>
      <c r="J2051">
        <f>Cálculo!$G$68</f>
        <v>5.6470000000000002</v>
      </c>
      <c r="K2051">
        <f>Cálculo!$H$68</f>
        <v>14.87</v>
      </c>
    </row>
    <row r="2052" spans="1:11">
      <c r="A2052" t="s">
        <v>56</v>
      </c>
      <c r="B2052" t="s">
        <v>198</v>
      </c>
      <c r="C2052" s="7" t="s">
        <v>225</v>
      </c>
      <c r="D2052" t="s">
        <v>199</v>
      </c>
      <c r="E2052" t="s">
        <v>54</v>
      </c>
      <c r="F2052" t="s">
        <v>93</v>
      </c>
      <c r="G2052" t="s">
        <v>94</v>
      </c>
      <c r="H2052">
        <v>7.01</v>
      </c>
      <c r="I2052">
        <v>14</v>
      </c>
      <c r="J2052">
        <f>Cálculo!$G$69</f>
        <v>9.3699999999999992</v>
      </c>
      <c r="K2052">
        <f>Cálculo!$H$69</f>
        <v>16.739999999999998</v>
      </c>
    </row>
    <row r="2053" spans="1:11">
      <c r="A2053" t="s">
        <v>56</v>
      </c>
      <c r="B2053" t="s">
        <v>198</v>
      </c>
      <c r="C2053" s="7" t="s">
        <v>225</v>
      </c>
      <c r="D2053" t="s">
        <v>199</v>
      </c>
      <c r="E2053" t="s">
        <v>54</v>
      </c>
      <c r="F2053" t="s">
        <v>93</v>
      </c>
      <c r="G2053" t="s">
        <v>94</v>
      </c>
      <c r="H2053">
        <v>14.01</v>
      </c>
      <c r="I2053">
        <v>34</v>
      </c>
      <c r="J2053">
        <f>Cálculo!$G$70</f>
        <v>11.132</v>
      </c>
      <c r="K2053">
        <f>Cálculo!$H$70</f>
        <v>18.600000000000001</v>
      </c>
    </row>
    <row r="2054" spans="1:11">
      <c r="A2054" t="s">
        <v>56</v>
      </c>
      <c r="B2054" t="s">
        <v>198</v>
      </c>
      <c r="C2054" s="7" t="s">
        <v>225</v>
      </c>
      <c r="D2054" t="s">
        <v>199</v>
      </c>
      <c r="E2054" t="s">
        <v>54</v>
      </c>
      <c r="F2054" t="s">
        <v>93</v>
      </c>
      <c r="G2054" t="s">
        <v>94</v>
      </c>
      <c r="H2054">
        <v>34.01</v>
      </c>
      <c r="I2054">
        <v>600</v>
      </c>
      <c r="J2054">
        <f>Cálculo!$G$71</f>
        <v>11.92</v>
      </c>
      <c r="K2054">
        <f>Cálculo!$H$71</f>
        <v>18.600000000000001</v>
      </c>
    </row>
    <row r="2055" spans="1:11">
      <c r="A2055" t="s">
        <v>56</v>
      </c>
      <c r="B2055" t="s">
        <v>198</v>
      </c>
      <c r="C2055" s="7" t="s">
        <v>225</v>
      </c>
      <c r="D2055" t="s">
        <v>199</v>
      </c>
      <c r="E2055" t="s">
        <v>54</v>
      </c>
      <c r="F2055" t="s">
        <v>93</v>
      </c>
      <c r="G2055" t="s">
        <v>94</v>
      </c>
      <c r="H2055">
        <v>600.01</v>
      </c>
      <c r="I2055">
        <v>1000</v>
      </c>
      <c r="J2055">
        <f>Cálculo!$G$72</f>
        <v>10.324</v>
      </c>
      <c r="K2055">
        <f>Cálculo!$H$72</f>
        <v>18.600000000000001</v>
      </c>
    </row>
    <row r="2056" spans="1:11">
      <c r="A2056" t="s">
        <v>56</v>
      </c>
      <c r="B2056" t="s">
        <v>198</v>
      </c>
      <c r="C2056" s="7" t="s">
        <v>225</v>
      </c>
      <c r="D2056" t="s">
        <v>199</v>
      </c>
      <c r="E2056" t="s">
        <v>54</v>
      </c>
      <c r="F2056" t="s">
        <v>93</v>
      </c>
      <c r="G2056" t="s">
        <v>94</v>
      </c>
      <c r="H2056">
        <v>1000.01</v>
      </c>
      <c r="J2056">
        <f>Cálculo!$G$73</f>
        <v>7.2949999999999999</v>
      </c>
      <c r="K2056">
        <f>Cálculo!$H$73</f>
        <v>18.600000000000001</v>
      </c>
    </row>
    <row r="2057" spans="1:11">
      <c r="A2057" t="s">
        <v>56</v>
      </c>
      <c r="B2057" t="s">
        <v>198</v>
      </c>
      <c r="C2057" s="7" t="s">
        <v>225</v>
      </c>
      <c r="D2057" t="s">
        <v>199</v>
      </c>
      <c r="E2057" t="s">
        <v>54</v>
      </c>
      <c r="F2057" t="s">
        <v>95</v>
      </c>
      <c r="G2057" t="s">
        <v>94</v>
      </c>
      <c r="H2057">
        <v>0</v>
      </c>
      <c r="I2057">
        <v>0</v>
      </c>
      <c r="J2057">
        <f>Cálculo!$G$76</f>
        <v>0</v>
      </c>
      <c r="K2057">
        <f>Cálculo!$H$76</f>
        <v>0</v>
      </c>
    </row>
    <row r="2058" spans="1:11">
      <c r="A2058" t="s">
        <v>56</v>
      </c>
      <c r="B2058" t="s">
        <v>198</v>
      </c>
      <c r="C2058" s="7" t="s">
        <v>225</v>
      </c>
      <c r="D2058" t="s">
        <v>199</v>
      </c>
      <c r="E2058" t="s">
        <v>54</v>
      </c>
      <c r="F2058" t="s">
        <v>95</v>
      </c>
      <c r="G2058" t="s">
        <v>94</v>
      </c>
      <c r="H2058">
        <v>0.01</v>
      </c>
      <c r="I2058">
        <v>50</v>
      </c>
      <c r="J2058">
        <f>Cálculo!$G$77</f>
        <v>9.2490000000000006</v>
      </c>
      <c r="K2058">
        <f>Cálculo!$H$77</f>
        <v>60.76</v>
      </c>
    </row>
    <row r="2059" spans="1:11">
      <c r="A2059" t="s">
        <v>56</v>
      </c>
      <c r="B2059" t="s">
        <v>198</v>
      </c>
      <c r="C2059" s="7" t="s">
        <v>225</v>
      </c>
      <c r="D2059" t="s">
        <v>199</v>
      </c>
      <c r="E2059" t="s">
        <v>54</v>
      </c>
      <c r="F2059" t="s">
        <v>95</v>
      </c>
      <c r="G2059" t="s">
        <v>94</v>
      </c>
      <c r="H2059">
        <v>50.01</v>
      </c>
      <c r="I2059">
        <v>150</v>
      </c>
      <c r="J2059">
        <f>Cálculo!$G$78</f>
        <v>8.49</v>
      </c>
      <c r="K2059">
        <f>Cálculo!$H$78</f>
        <v>98.73</v>
      </c>
    </row>
    <row r="2060" spans="1:11">
      <c r="A2060" t="s">
        <v>56</v>
      </c>
      <c r="B2060" t="s">
        <v>198</v>
      </c>
      <c r="C2060" s="7" t="s">
        <v>225</v>
      </c>
      <c r="D2060" t="s">
        <v>199</v>
      </c>
      <c r="E2060" t="s">
        <v>54</v>
      </c>
      <c r="F2060" t="s">
        <v>95</v>
      </c>
      <c r="G2060" t="s">
        <v>94</v>
      </c>
      <c r="H2060">
        <v>150.01</v>
      </c>
      <c r="I2060">
        <v>500</v>
      </c>
      <c r="J2060">
        <f>Cálculo!$G$79</f>
        <v>7.9859999999999998</v>
      </c>
      <c r="K2060">
        <f>Cálculo!$H$79</f>
        <v>174.66</v>
      </c>
    </row>
    <row r="2061" spans="1:11">
      <c r="A2061" t="s">
        <v>56</v>
      </c>
      <c r="B2061" t="s">
        <v>198</v>
      </c>
      <c r="C2061" s="7" t="s">
        <v>225</v>
      </c>
      <c r="D2061" t="s">
        <v>199</v>
      </c>
      <c r="E2061" t="s">
        <v>54</v>
      </c>
      <c r="F2061" t="s">
        <v>95</v>
      </c>
      <c r="G2061" t="s">
        <v>94</v>
      </c>
      <c r="H2061">
        <v>500.01</v>
      </c>
      <c r="I2061">
        <v>2000</v>
      </c>
      <c r="J2061">
        <f>Cálculo!$G$80</f>
        <v>7.5380000000000003</v>
      </c>
      <c r="K2061">
        <f>Cálculo!$H$80</f>
        <v>398.71</v>
      </c>
    </row>
    <row r="2062" spans="1:11">
      <c r="A2062" t="s">
        <v>56</v>
      </c>
      <c r="B2062" t="s">
        <v>198</v>
      </c>
      <c r="C2062" s="7" t="s">
        <v>225</v>
      </c>
      <c r="D2062" t="s">
        <v>199</v>
      </c>
      <c r="E2062" t="s">
        <v>54</v>
      </c>
      <c r="F2062" t="s">
        <v>95</v>
      </c>
      <c r="G2062" t="s">
        <v>94</v>
      </c>
      <c r="H2062">
        <v>2000.01</v>
      </c>
      <c r="I2062">
        <v>3500</v>
      </c>
      <c r="J2062">
        <f>Cálculo!$G$81</f>
        <v>6.819</v>
      </c>
      <c r="K2062">
        <f>Cálculo!$H$81</f>
        <v>1837.86</v>
      </c>
    </row>
    <row r="2063" spans="1:11">
      <c r="A2063" t="s">
        <v>56</v>
      </c>
      <c r="B2063" t="s">
        <v>198</v>
      </c>
      <c r="C2063" s="7" t="s">
        <v>225</v>
      </c>
      <c r="D2063" t="s">
        <v>199</v>
      </c>
      <c r="E2063" t="s">
        <v>54</v>
      </c>
      <c r="F2063" t="s">
        <v>95</v>
      </c>
      <c r="G2063" t="s">
        <v>94</v>
      </c>
      <c r="H2063">
        <v>3500.01</v>
      </c>
      <c r="I2063">
        <v>50000</v>
      </c>
      <c r="J2063">
        <f>Cálculo!$G$82</f>
        <v>5.3760000000000003</v>
      </c>
      <c r="K2063">
        <f>Cálculo!$H$82</f>
        <v>6892.16</v>
      </c>
    </row>
    <row r="2064" spans="1:11">
      <c r="A2064" t="s">
        <v>56</v>
      </c>
      <c r="B2064" t="s">
        <v>198</v>
      </c>
      <c r="C2064" s="7" t="s">
        <v>225</v>
      </c>
      <c r="D2064" t="s">
        <v>199</v>
      </c>
      <c r="E2064" t="s">
        <v>54</v>
      </c>
      <c r="F2064" t="s">
        <v>95</v>
      </c>
      <c r="G2064" t="s">
        <v>94</v>
      </c>
      <c r="H2064">
        <v>50000.01</v>
      </c>
      <c r="J2064">
        <f>Cálculo!$G$83</f>
        <v>5.1479999999999997</v>
      </c>
      <c r="K2064">
        <f>Cálculo!$H$83</f>
        <v>18284.09</v>
      </c>
    </row>
    <row r="2065" spans="1:11">
      <c r="A2065" t="s">
        <v>56</v>
      </c>
      <c r="B2065" t="s">
        <v>198</v>
      </c>
      <c r="C2065" s="7" t="s">
        <v>225</v>
      </c>
      <c r="D2065" t="s">
        <v>199</v>
      </c>
      <c r="E2065" t="s">
        <v>54</v>
      </c>
      <c r="F2065" t="s">
        <v>96</v>
      </c>
      <c r="G2065" t="s">
        <v>94</v>
      </c>
      <c r="H2065">
        <v>0</v>
      </c>
      <c r="I2065">
        <v>50000</v>
      </c>
      <c r="J2065">
        <f>Cálculo!$G$86</f>
        <v>4.726</v>
      </c>
      <c r="K2065">
        <f>Cálculo!$H$86</f>
        <v>387.36</v>
      </c>
    </row>
    <row r="2066" spans="1:11">
      <c r="A2066" t="s">
        <v>56</v>
      </c>
      <c r="B2066" t="s">
        <v>198</v>
      </c>
      <c r="C2066" s="7" t="s">
        <v>225</v>
      </c>
      <c r="D2066" t="s">
        <v>199</v>
      </c>
      <c r="E2066" t="s">
        <v>54</v>
      </c>
      <c r="F2066" t="s">
        <v>96</v>
      </c>
      <c r="G2066" t="s">
        <v>94</v>
      </c>
      <c r="H2066">
        <v>50000.01</v>
      </c>
      <c r="I2066">
        <v>300000</v>
      </c>
      <c r="J2066">
        <f>Cálculo!$G$87</f>
        <v>3.5019999999999998</v>
      </c>
      <c r="K2066">
        <f>Cálculo!$H$87</f>
        <v>61597.41</v>
      </c>
    </row>
    <row r="2067" spans="1:11">
      <c r="A2067" t="s">
        <v>56</v>
      </c>
      <c r="B2067" t="s">
        <v>198</v>
      </c>
      <c r="C2067" s="7" t="s">
        <v>225</v>
      </c>
      <c r="D2067" t="s">
        <v>199</v>
      </c>
      <c r="E2067" t="s">
        <v>54</v>
      </c>
      <c r="F2067" t="s">
        <v>96</v>
      </c>
      <c r="G2067" t="s">
        <v>94</v>
      </c>
      <c r="H2067">
        <v>300000.01</v>
      </c>
      <c r="I2067">
        <v>500000</v>
      </c>
      <c r="J2067">
        <f>Cálculo!$G$88</f>
        <v>3.36</v>
      </c>
      <c r="K2067">
        <f>Cálculo!$H$88</f>
        <v>110975.06</v>
      </c>
    </row>
    <row r="2068" spans="1:11">
      <c r="A2068" t="s">
        <v>56</v>
      </c>
      <c r="B2068" t="s">
        <v>198</v>
      </c>
      <c r="C2068" s="7" t="s">
        <v>225</v>
      </c>
      <c r="D2068" t="s">
        <v>199</v>
      </c>
      <c r="E2068" t="s">
        <v>54</v>
      </c>
      <c r="F2068" t="s">
        <v>96</v>
      </c>
      <c r="G2068" t="s">
        <v>94</v>
      </c>
      <c r="H2068">
        <v>500000.01</v>
      </c>
      <c r="I2068">
        <v>1000000</v>
      </c>
      <c r="J2068">
        <f>Cálculo!$G$89</f>
        <v>3.3340000000000001</v>
      </c>
      <c r="K2068">
        <f>Cálculo!$H$89</f>
        <v>124035.06</v>
      </c>
    </row>
    <row r="2069" spans="1:11">
      <c r="A2069" t="s">
        <v>56</v>
      </c>
      <c r="B2069" t="s">
        <v>198</v>
      </c>
      <c r="C2069" s="7" t="s">
        <v>225</v>
      </c>
      <c r="D2069" t="s">
        <v>199</v>
      </c>
      <c r="E2069" t="s">
        <v>54</v>
      </c>
      <c r="F2069" t="s">
        <v>96</v>
      </c>
      <c r="G2069" t="s">
        <v>94</v>
      </c>
      <c r="H2069">
        <v>1000000.01</v>
      </c>
      <c r="I2069">
        <v>2000000</v>
      </c>
      <c r="J2069">
        <f>Cálculo!$G$90</f>
        <v>3.2810000000000001</v>
      </c>
      <c r="K2069">
        <f>Cálculo!$H$90</f>
        <v>177422.21</v>
      </c>
    </row>
    <row r="2070" spans="1:11">
      <c r="A2070" t="s">
        <v>56</v>
      </c>
      <c r="B2070" t="s">
        <v>198</v>
      </c>
      <c r="C2070" s="7" t="s">
        <v>225</v>
      </c>
      <c r="D2070" t="s">
        <v>199</v>
      </c>
      <c r="E2070" t="s">
        <v>54</v>
      </c>
      <c r="F2070" t="s">
        <v>96</v>
      </c>
      <c r="G2070" t="s">
        <v>94</v>
      </c>
      <c r="H2070">
        <v>2000000.01</v>
      </c>
      <c r="J2070">
        <f>Cálculo!$G$91</f>
        <v>3.2330000000000001</v>
      </c>
      <c r="K2070">
        <f>Cálculo!$H$91</f>
        <v>316707.87</v>
      </c>
    </row>
    <row r="2071" spans="1:11">
      <c r="A2071" t="s">
        <v>56</v>
      </c>
      <c r="B2071" t="s">
        <v>198</v>
      </c>
      <c r="C2071" s="7" t="s">
        <v>225</v>
      </c>
      <c r="D2071" t="s">
        <v>199</v>
      </c>
      <c r="E2071" t="s">
        <v>54</v>
      </c>
      <c r="F2071" t="s">
        <v>97</v>
      </c>
      <c r="G2071" t="s">
        <v>98</v>
      </c>
      <c r="J2071">
        <f>Cálculo!$G$94</f>
        <v>3.2148460000000001</v>
      </c>
    </row>
    <row r="2072" spans="1:11">
      <c r="A2072" t="s">
        <v>56</v>
      </c>
      <c r="B2072" t="s">
        <v>198</v>
      </c>
      <c r="C2072" s="7" t="s">
        <v>226</v>
      </c>
      <c r="D2072" t="s">
        <v>199</v>
      </c>
      <c r="E2072" t="s">
        <v>54</v>
      </c>
      <c r="F2072" t="s">
        <v>93</v>
      </c>
      <c r="G2072" t="s">
        <v>94</v>
      </c>
      <c r="H2072">
        <v>0</v>
      </c>
      <c r="I2072">
        <v>1</v>
      </c>
      <c r="J2072">
        <f>Cálculo!$G$66</f>
        <v>3.2869999999999999</v>
      </c>
      <c r="K2072">
        <f>Cálculo!$H$66</f>
        <v>11.39</v>
      </c>
    </row>
    <row r="2073" spans="1:11">
      <c r="A2073" t="s">
        <v>56</v>
      </c>
      <c r="B2073" t="s">
        <v>198</v>
      </c>
      <c r="C2073" s="7" t="s">
        <v>226</v>
      </c>
      <c r="D2073" t="s">
        <v>199</v>
      </c>
      <c r="E2073" t="s">
        <v>54</v>
      </c>
      <c r="F2073" t="s">
        <v>93</v>
      </c>
      <c r="G2073" t="s">
        <v>94</v>
      </c>
      <c r="H2073">
        <v>1.01</v>
      </c>
      <c r="I2073">
        <v>3</v>
      </c>
      <c r="J2073">
        <f>Cálculo!$G$67</f>
        <v>10.834</v>
      </c>
      <c r="K2073">
        <f>Cálculo!$H$67</f>
        <v>14.87</v>
      </c>
    </row>
    <row r="2074" spans="1:11">
      <c r="A2074" t="s">
        <v>56</v>
      </c>
      <c r="B2074" t="s">
        <v>198</v>
      </c>
      <c r="C2074" s="7" t="s">
        <v>226</v>
      </c>
      <c r="D2074" t="s">
        <v>199</v>
      </c>
      <c r="E2074" t="s">
        <v>54</v>
      </c>
      <c r="F2074" t="s">
        <v>93</v>
      </c>
      <c r="G2074" t="s">
        <v>94</v>
      </c>
      <c r="H2074">
        <v>3.01</v>
      </c>
      <c r="I2074">
        <v>7</v>
      </c>
      <c r="J2074">
        <f>Cálculo!$G$68</f>
        <v>5.6470000000000002</v>
      </c>
      <c r="K2074">
        <f>Cálculo!$H$68</f>
        <v>14.87</v>
      </c>
    </row>
    <row r="2075" spans="1:11">
      <c r="A2075" t="s">
        <v>56</v>
      </c>
      <c r="B2075" t="s">
        <v>198</v>
      </c>
      <c r="C2075" s="7" t="s">
        <v>226</v>
      </c>
      <c r="D2075" t="s">
        <v>199</v>
      </c>
      <c r="E2075" t="s">
        <v>54</v>
      </c>
      <c r="F2075" t="s">
        <v>93</v>
      </c>
      <c r="G2075" t="s">
        <v>94</v>
      </c>
      <c r="H2075">
        <v>7.01</v>
      </c>
      <c r="I2075">
        <v>14</v>
      </c>
      <c r="J2075">
        <f>Cálculo!$G$69</f>
        <v>9.3699999999999992</v>
      </c>
      <c r="K2075">
        <f>Cálculo!$H$69</f>
        <v>16.739999999999998</v>
      </c>
    </row>
    <row r="2076" spans="1:11">
      <c r="A2076" t="s">
        <v>56</v>
      </c>
      <c r="B2076" t="s">
        <v>198</v>
      </c>
      <c r="C2076" s="7" t="s">
        <v>226</v>
      </c>
      <c r="D2076" t="s">
        <v>199</v>
      </c>
      <c r="E2076" t="s">
        <v>54</v>
      </c>
      <c r="F2076" t="s">
        <v>93</v>
      </c>
      <c r="G2076" t="s">
        <v>94</v>
      </c>
      <c r="H2076">
        <v>14.01</v>
      </c>
      <c r="I2076">
        <v>34</v>
      </c>
      <c r="J2076">
        <f>Cálculo!$G$70</f>
        <v>11.132</v>
      </c>
      <c r="K2076">
        <f>Cálculo!$H$70</f>
        <v>18.600000000000001</v>
      </c>
    </row>
    <row r="2077" spans="1:11">
      <c r="A2077" t="s">
        <v>56</v>
      </c>
      <c r="B2077" t="s">
        <v>198</v>
      </c>
      <c r="C2077" s="7" t="s">
        <v>226</v>
      </c>
      <c r="D2077" t="s">
        <v>199</v>
      </c>
      <c r="E2077" t="s">
        <v>54</v>
      </c>
      <c r="F2077" t="s">
        <v>93</v>
      </c>
      <c r="G2077" t="s">
        <v>94</v>
      </c>
      <c r="H2077">
        <v>34.01</v>
      </c>
      <c r="I2077">
        <v>600</v>
      </c>
      <c r="J2077">
        <f>Cálculo!$G$71</f>
        <v>11.92</v>
      </c>
      <c r="K2077">
        <f>Cálculo!$H$71</f>
        <v>18.600000000000001</v>
      </c>
    </row>
    <row r="2078" spans="1:11">
      <c r="A2078" t="s">
        <v>56</v>
      </c>
      <c r="B2078" t="s">
        <v>198</v>
      </c>
      <c r="C2078" s="7" t="s">
        <v>226</v>
      </c>
      <c r="D2078" t="s">
        <v>199</v>
      </c>
      <c r="E2078" t="s">
        <v>54</v>
      </c>
      <c r="F2078" t="s">
        <v>93</v>
      </c>
      <c r="G2078" t="s">
        <v>94</v>
      </c>
      <c r="H2078">
        <v>600.01</v>
      </c>
      <c r="I2078">
        <v>1000</v>
      </c>
      <c r="J2078">
        <f>Cálculo!$G$72</f>
        <v>10.324</v>
      </c>
      <c r="K2078">
        <f>Cálculo!$H$72</f>
        <v>18.600000000000001</v>
      </c>
    </row>
    <row r="2079" spans="1:11">
      <c r="A2079" t="s">
        <v>56</v>
      </c>
      <c r="B2079" t="s">
        <v>198</v>
      </c>
      <c r="C2079" s="7" t="s">
        <v>226</v>
      </c>
      <c r="D2079" t="s">
        <v>199</v>
      </c>
      <c r="E2079" t="s">
        <v>54</v>
      </c>
      <c r="F2079" t="s">
        <v>93</v>
      </c>
      <c r="G2079" t="s">
        <v>94</v>
      </c>
      <c r="H2079">
        <v>1000.01</v>
      </c>
      <c r="J2079">
        <f>Cálculo!$G$73</f>
        <v>7.2949999999999999</v>
      </c>
      <c r="K2079">
        <f>Cálculo!$H$73</f>
        <v>18.600000000000001</v>
      </c>
    </row>
    <row r="2080" spans="1:11">
      <c r="A2080" t="s">
        <v>56</v>
      </c>
      <c r="B2080" t="s">
        <v>198</v>
      </c>
      <c r="C2080" s="7" t="s">
        <v>226</v>
      </c>
      <c r="D2080" t="s">
        <v>199</v>
      </c>
      <c r="E2080" t="s">
        <v>54</v>
      </c>
      <c r="F2080" t="s">
        <v>95</v>
      </c>
      <c r="G2080" t="s">
        <v>94</v>
      </c>
      <c r="H2080">
        <v>0</v>
      </c>
      <c r="I2080">
        <v>0</v>
      </c>
      <c r="J2080">
        <f>Cálculo!$G$76</f>
        <v>0</v>
      </c>
      <c r="K2080">
        <f>Cálculo!$H$76</f>
        <v>0</v>
      </c>
    </row>
    <row r="2081" spans="1:11">
      <c r="A2081" t="s">
        <v>56</v>
      </c>
      <c r="B2081" t="s">
        <v>198</v>
      </c>
      <c r="C2081" s="7" t="s">
        <v>226</v>
      </c>
      <c r="D2081" t="s">
        <v>199</v>
      </c>
      <c r="E2081" t="s">
        <v>54</v>
      </c>
      <c r="F2081" t="s">
        <v>95</v>
      </c>
      <c r="G2081" t="s">
        <v>94</v>
      </c>
      <c r="H2081">
        <v>0.01</v>
      </c>
      <c r="I2081">
        <v>50</v>
      </c>
      <c r="J2081">
        <f>Cálculo!$G$77</f>
        <v>9.2490000000000006</v>
      </c>
      <c r="K2081">
        <f>Cálculo!$H$77</f>
        <v>60.76</v>
      </c>
    </row>
    <row r="2082" spans="1:11">
      <c r="A2082" t="s">
        <v>56</v>
      </c>
      <c r="B2082" t="s">
        <v>198</v>
      </c>
      <c r="C2082" s="7" t="s">
        <v>226</v>
      </c>
      <c r="D2082" t="s">
        <v>199</v>
      </c>
      <c r="E2082" t="s">
        <v>54</v>
      </c>
      <c r="F2082" t="s">
        <v>95</v>
      </c>
      <c r="G2082" t="s">
        <v>94</v>
      </c>
      <c r="H2082">
        <v>50.01</v>
      </c>
      <c r="I2082">
        <v>150</v>
      </c>
      <c r="J2082">
        <f>Cálculo!$G$78</f>
        <v>8.49</v>
      </c>
      <c r="K2082">
        <f>Cálculo!$H$78</f>
        <v>98.73</v>
      </c>
    </row>
    <row r="2083" spans="1:11">
      <c r="A2083" t="s">
        <v>56</v>
      </c>
      <c r="B2083" t="s">
        <v>198</v>
      </c>
      <c r="C2083" s="7" t="s">
        <v>226</v>
      </c>
      <c r="D2083" t="s">
        <v>199</v>
      </c>
      <c r="E2083" t="s">
        <v>54</v>
      </c>
      <c r="F2083" t="s">
        <v>95</v>
      </c>
      <c r="G2083" t="s">
        <v>94</v>
      </c>
      <c r="H2083">
        <v>150.01</v>
      </c>
      <c r="I2083">
        <v>500</v>
      </c>
      <c r="J2083">
        <f>Cálculo!$G$79</f>
        <v>7.9859999999999998</v>
      </c>
      <c r="K2083">
        <f>Cálculo!$H$79</f>
        <v>174.66</v>
      </c>
    </row>
    <row r="2084" spans="1:11">
      <c r="A2084" t="s">
        <v>56</v>
      </c>
      <c r="B2084" t="s">
        <v>198</v>
      </c>
      <c r="C2084" s="7" t="s">
        <v>226</v>
      </c>
      <c r="D2084" t="s">
        <v>199</v>
      </c>
      <c r="E2084" t="s">
        <v>54</v>
      </c>
      <c r="F2084" t="s">
        <v>95</v>
      </c>
      <c r="G2084" t="s">
        <v>94</v>
      </c>
      <c r="H2084">
        <v>500.01</v>
      </c>
      <c r="I2084">
        <v>2000</v>
      </c>
      <c r="J2084">
        <f>Cálculo!$G$80</f>
        <v>7.5380000000000003</v>
      </c>
      <c r="K2084">
        <f>Cálculo!$H$80</f>
        <v>398.71</v>
      </c>
    </row>
    <row r="2085" spans="1:11">
      <c r="A2085" t="s">
        <v>56</v>
      </c>
      <c r="B2085" t="s">
        <v>198</v>
      </c>
      <c r="C2085" s="7" t="s">
        <v>226</v>
      </c>
      <c r="D2085" t="s">
        <v>199</v>
      </c>
      <c r="E2085" t="s">
        <v>54</v>
      </c>
      <c r="F2085" t="s">
        <v>95</v>
      </c>
      <c r="G2085" t="s">
        <v>94</v>
      </c>
      <c r="H2085">
        <v>2000.01</v>
      </c>
      <c r="I2085">
        <v>3500</v>
      </c>
      <c r="J2085">
        <f>Cálculo!$G$81</f>
        <v>6.819</v>
      </c>
      <c r="K2085">
        <f>Cálculo!$H$81</f>
        <v>1837.86</v>
      </c>
    </row>
    <row r="2086" spans="1:11">
      <c r="A2086" t="s">
        <v>56</v>
      </c>
      <c r="B2086" t="s">
        <v>198</v>
      </c>
      <c r="C2086" s="7" t="s">
        <v>226</v>
      </c>
      <c r="D2086" t="s">
        <v>199</v>
      </c>
      <c r="E2086" t="s">
        <v>54</v>
      </c>
      <c r="F2086" t="s">
        <v>95</v>
      </c>
      <c r="G2086" t="s">
        <v>94</v>
      </c>
      <c r="H2086">
        <v>3500.01</v>
      </c>
      <c r="I2086">
        <v>50000</v>
      </c>
      <c r="J2086">
        <f>Cálculo!$G$82</f>
        <v>5.3760000000000003</v>
      </c>
      <c r="K2086">
        <f>Cálculo!$H$82</f>
        <v>6892.16</v>
      </c>
    </row>
    <row r="2087" spans="1:11">
      <c r="A2087" t="s">
        <v>56</v>
      </c>
      <c r="B2087" t="s">
        <v>198</v>
      </c>
      <c r="C2087" s="7" t="s">
        <v>226</v>
      </c>
      <c r="D2087" t="s">
        <v>199</v>
      </c>
      <c r="E2087" t="s">
        <v>54</v>
      </c>
      <c r="F2087" t="s">
        <v>95</v>
      </c>
      <c r="G2087" t="s">
        <v>94</v>
      </c>
      <c r="H2087">
        <v>50000.01</v>
      </c>
      <c r="J2087">
        <f>Cálculo!$G$83</f>
        <v>5.1479999999999997</v>
      </c>
      <c r="K2087">
        <f>Cálculo!$H$83</f>
        <v>18284.09</v>
      </c>
    </row>
    <row r="2088" spans="1:11">
      <c r="A2088" t="s">
        <v>56</v>
      </c>
      <c r="B2088" t="s">
        <v>198</v>
      </c>
      <c r="C2088" s="7" t="s">
        <v>226</v>
      </c>
      <c r="D2088" t="s">
        <v>199</v>
      </c>
      <c r="E2088" t="s">
        <v>54</v>
      </c>
      <c r="F2088" t="s">
        <v>96</v>
      </c>
      <c r="G2088" t="s">
        <v>94</v>
      </c>
      <c r="H2088">
        <v>0</v>
      </c>
      <c r="I2088">
        <v>50000</v>
      </c>
      <c r="J2088">
        <f>Cálculo!$G$86</f>
        <v>4.726</v>
      </c>
      <c r="K2088">
        <f>Cálculo!$H$86</f>
        <v>387.36</v>
      </c>
    </row>
    <row r="2089" spans="1:11">
      <c r="A2089" t="s">
        <v>56</v>
      </c>
      <c r="B2089" t="s">
        <v>198</v>
      </c>
      <c r="C2089" s="7" t="s">
        <v>226</v>
      </c>
      <c r="D2089" t="s">
        <v>199</v>
      </c>
      <c r="E2089" t="s">
        <v>54</v>
      </c>
      <c r="F2089" t="s">
        <v>96</v>
      </c>
      <c r="G2089" t="s">
        <v>94</v>
      </c>
      <c r="H2089">
        <v>50000.01</v>
      </c>
      <c r="I2089">
        <v>300000</v>
      </c>
      <c r="J2089">
        <f>Cálculo!$G$87</f>
        <v>3.5019999999999998</v>
      </c>
      <c r="K2089">
        <f>Cálculo!$H$87</f>
        <v>61597.41</v>
      </c>
    </row>
    <row r="2090" spans="1:11">
      <c r="A2090" t="s">
        <v>56</v>
      </c>
      <c r="B2090" t="s">
        <v>198</v>
      </c>
      <c r="C2090" s="7" t="s">
        <v>226</v>
      </c>
      <c r="D2090" t="s">
        <v>199</v>
      </c>
      <c r="E2090" t="s">
        <v>54</v>
      </c>
      <c r="F2090" t="s">
        <v>96</v>
      </c>
      <c r="G2090" t="s">
        <v>94</v>
      </c>
      <c r="H2090">
        <v>300000.01</v>
      </c>
      <c r="I2090">
        <v>500000</v>
      </c>
      <c r="J2090">
        <f>Cálculo!$G$88</f>
        <v>3.36</v>
      </c>
      <c r="K2090">
        <f>Cálculo!$H$88</f>
        <v>110975.06</v>
      </c>
    </row>
    <row r="2091" spans="1:11">
      <c r="A2091" t="s">
        <v>56</v>
      </c>
      <c r="B2091" t="s">
        <v>198</v>
      </c>
      <c r="C2091" s="7" t="s">
        <v>226</v>
      </c>
      <c r="D2091" t="s">
        <v>199</v>
      </c>
      <c r="E2091" t="s">
        <v>54</v>
      </c>
      <c r="F2091" t="s">
        <v>96</v>
      </c>
      <c r="G2091" t="s">
        <v>94</v>
      </c>
      <c r="H2091">
        <v>500000.01</v>
      </c>
      <c r="I2091">
        <v>1000000</v>
      </c>
      <c r="J2091">
        <f>Cálculo!$G$89</f>
        <v>3.3340000000000001</v>
      </c>
      <c r="K2091">
        <f>Cálculo!$H$89</f>
        <v>124035.06</v>
      </c>
    </row>
    <row r="2092" spans="1:11">
      <c r="A2092" t="s">
        <v>56</v>
      </c>
      <c r="B2092" t="s">
        <v>198</v>
      </c>
      <c r="C2092" s="7" t="s">
        <v>226</v>
      </c>
      <c r="D2092" t="s">
        <v>199</v>
      </c>
      <c r="E2092" t="s">
        <v>54</v>
      </c>
      <c r="F2092" t="s">
        <v>96</v>
      </c>
      <c r="G2092" t="s">
        <v>94</v>
      </c>
      <c r="H2092">
        <v>1000000.01</v>
      </c>
      <c r="I2092">
        <v>2000000</v>
      </c>
      <c r="J2092">
        <f>Cálculo!$G$90</f>
        <v>3.2810000000000001</v>
      </c>
      <c r="K2092">
        <f>Cálculo!$H$90</f>
        <v>177422.21</v>
      </c>
    </row>
    <row r="2093" spans="1:11">
      <c r="A2093" t="s">
        <v>56</v>
      </c>
      <c r="B2093" t="s">
        <v>198</v>
      </c>
      <c r="C2093" s="7" t="s">
        <v>226</v>
      </c>
      <c r="D2093" t="s">
        <v>199</v>
      </c>
      <c r="E2093" t="s">
        <v>54</v>
      </c>
      <c r="F2093" t="s">
        <v>96</v>
      </c>
      <c r="G2093" t="s">
        <v>94</v>
      </c>
      <c r="H2093">
        <v>2000000.01</v>
      </c>
      <c r="J2093">
        <f>Cálculo!$G$91</f>
        <v>3.2330000000000001</v>
      </c>
      <c r="K2093">
        <f>Cálculo!$H$91</f>
        <v>316707.87</v>
      </c>
    </row>
    <row r="2094" spans="1:11">
      <c r="A2094" t="s">
        <v>56</v>
      </c>
      <c r="B2094" t="s">
        <v>198</v>
      </c>
      <c r="C2094" s="7" t="s">
        <v>226</v>
      </c>
      <c r="D2094" t="s">
        <v>199</v>
      </c>
      <c r="E2094" t="s">
        <v>54</v>
      </c>
      <c r="F2094" t="s">
        <v>97</v>
      </c>
      <c r="G2094" t="s">
        <v>98</v>
      </c>
      <c r="J2094">
        <f>Cálculo!$G$94</f>
        <v>3.2148460000000001</v>
      </c>
    </row>
    <row r="2095" spans="1:11">
      <c r="A2095" t="s">
        <v>56</v>
      </c>
      <c r="B2095" t="s">
        <v>198</v>
      </c>
      <c r="C2095" s="7" t="s">
        <v>227</v>
      </c>
      <c r="D2095" t="s">
        <v>199</v>
      </c>
      <c r="E2095" t="s">
        <v>54</v>
      </c>
      <c r="F2095" t="s">
        <v>93</v>
      </c>
      <c r="G2095" t="s">
        <v>94</v>
      </c>
      <c r="H2095">
        <v>0</v>
      </c>
      <c r="I2095">
        <v>1</v>
      </c>
      <c r="J2095">
        <f>Cálculo!$G$66</f>
        <v>3.2869999999999999</v>
      </c>
      <c r="K2095">
        <f>Cálculo!$H$66</f>
        <v>11.39</v>
      </c>
    </row>
    <row r="2096" spans="1:11">
      <c r="A2096" t="s">
        <v>56</v>
      </c>
      <c r="B2096" t="s">
        <v>198</v>
      </c>
      <c r="C2096" s="7" t="s">
        <v>227</v>
      </c>
      <c r="D2096" t="s">
        <v>199</v>
      </c>
      <c r="E2096" t="s">
        <v>54</v>
      </c>
      <c r="F2096" t="s">
        <v>93</v>
      </c>
      <c r="G2096" t="s">
        <v>94</v>
      </c>
      <c r="H2096">
        <v>1.01</v>
      </c>
      <c r="I2096">
        <v>3</v>
      </c>
      <c r="J2096">
        <f>Cálculo!$G$67</f>
        <v>10.834</v>
      </c>
      <c r="K2096">
        <f>Cálculo!$H$67</f>
        <v>14.87</v>
      </c>
    </row>
    <row r="2097" spans="1:11">
      <c r="A2097" t="s">
        <v>56</v>
      </c>
      <c r="B2097" t="s">
        <v>198</v>
      </c>
      <c r="C2097" s="7" t="s">
        <v>227</v>
      </c>
      <c r="D2097" t="s">
        <v>199</v>
      </c>
      <c r="E2097" t="s">
        <v>54</v>
      </c>
      <c r="F2097" t="s">
        <v>93</v>
      </c>
      <c r="G2097" t="s">
        <v>94</v>
      </c>
      <c r="H2097">
        <v>3.01</v>
      </c>
      <c r="I2097">
        <v>7</v>
      </c>
      <c r="J2097">
        <f>Cálculo!$G$68</f>
        <v>5.6470000000000002</v>
      </c>
      <c r="K2097">
        <f>Cálculo!$H$68</f>
        <v>14.87</v>
      </c>
    </row>
    <row r="2098" spans="1:11">
      <c r="A2098" t="s">
        <v>56</v>
      </c>
      <c r="B2098" t="s">
        <v>198</v>
      </c>
      <c r="C2098" s="7" t="s">
        <v>227</v>
      </c>
      <c r="D2098" t="s">
        <v>199</v>
      </c>
      <c r="E2098" t="s">
        <v>54</v>
      </c>
      <c r="F2098" t="s">
        <v>93</v>
      </c>
      <c r="G2098" t="s">
        <v>94</v>
      </c>
      <c r="H2098">
        <v>7.01</v>
      </c>
      <c r="I2098">
        <v>14</v>
      </c>
      <c r="J2098">
        <f>Cálculo!$G$69</f>
        <v>9.3699999999999992</v>
      </c>
      <c r="K2098">
        <f>Cálculo!$H$69</f>
        <v>16.739999999999998</v>
      </c>
    </row>
    <row r="2099" spans="1:11">
      <c r="A2099" t="s">
        <v>56</v>
      </c>
      <c r="B2099" t="s">
        <v>198</v>
      </c>
      <c r="C2099" s="7" t="s">
        <v>227</v>
      </c>
      <c r="D2099" t="s">
        <v>199</v>
      </c>
      <c r="E2099" t="s">
        <v>54</v>
      </c>
      <c r="F2099" t="s">
        <v>93</v>
      </c>
      <c r="G2099" t="s">
        <v>94</v>
      </c>
      <c r="H2099">
        <v>14.01</v>
      </c>
      <c r="I2099">
        <v>34</v>
      </c>
      <c r="J2099">
        <f>Cálculo!$G$70</f>
        <v>11.132</v>
      </c>
      <c r="K2099">
        <f>Cálculo!$H$70</f>
        <v>18.600000000000001</v>
      </c>
    </row>
    <row r="2100" spans="1:11">
      <c r="A2100" t="s">
        <v>56</v>
      </c>
      <c r="B2100" t="s">
        <v>198</v>
      </c>
      <c r="C2100" s="7" t="s">
        <v>227</v>
      </c>
      <c r="D2100" t="s">
        <v>199</v>
      </c>
      <c r="E2100" t="s">
        <v>54</v>
      </c>
      <c r="F2100" t="s">
        <v>93</v>
      </c>
      <c r="G2100" t="s">
        <v>94</v>
      </c>
      <c r="H2100">
        <v>34.01</v>
      </c>
      <c r="I2100">
        <v>600</v>
      </c>
      <c r="J2100">
        <f>Cálculo!$G$71</f>
        <v>11.92</v>
      </c>
      <c r="K2100">
        <f>Cálculo!$H$71</f>
        <v>18.600000000000001</v>
      </c>
    </row>
    <row r="2101" spans="1:11">
      <c r="A2101" t="s">
        <v>56</v>
      </c>
      <c r="B2101" t="s">
        <v>198</v>
      </c>
      <c r="C2101" s="7" t="s">
        <v>227</v>
      </c>
      <c r="D2101" t="s">
        <v>199</v>
      </c>
      <c r="E2101" t="s">
        <v>54</v>
      </c>
      <c r="F2101" t="s">
        <v>93</v>
      </c>
      <c r="G2101" t="s">
        <v>94</v>
      </c>
      <c r="H2101">
        <v>600.01</v>
      </c>
      <c r="I2101">
        <v>1000</v>
      </c>
      <c r="J2101">
        <f>Cálculo!$G$72</f>
        <v>10.324</v>
      </c>
      <c r="K2101">
        <f>Cálculo!$H$72</f>
        <v>18.600000000000001</v>
      </c>
    </row>
    <row r="2102" spans="1:11">
      <c r="A2102" t="s">
        <v>56</v>
      </c>
      <c r="B2102" t="s">
        <v>198</v>
      </c>
      <c r="C2102" s="7" t="s">
        <v>227</v>
      </c>
      <c r="D2102" t="s">
        <v>199</v>
      </c>
      <c r="E2102" t="s">
        <v>54</v>
      </c>
      <c r="F2102" t="s">
        <v>93</v>
      </c>
      <c r="G2102" t="s">
        <v>94</v>
      </c>
      <c r="H2102">
        <v>1000.01</v>
      </c>
      <c r="J2102">
        <f>Cálculo!$G$73</f>
        <v>7.2949999999999999</v>
      </c>
      <c r="K2102">
        <f>Cálculo!$H$73</f>
        <v>18.600000000000001</v>
      </c>
    </row>
    <row r="2103" spans="1:11">
      <c r="A2103" t="s">
        <v>56</v>
      </c>
      <c r="B2103" t="s">
        <v>198</v>
      </c>
      <c r="C2103" s="7" t="s">
        <v>227</v>
      </c>
      <c r="D2103" t="s">
        <v>199</v>
      </c>
      <c r="E2103" t="s">
        <v>54</v>
      </c>
      <c r="F2103" t="s">
        <v>95</v>
      </c>
      <c r="G2103" t="s">
        <v>94</v>
      </c>
      <c r="H2103">
        <v>0</v>
      </c>
      <c r="I2103">
        <v>0</v>
      </c>
      <c r="J2103">
        <f>Cálculo!$G$76</f>
        <v>0</v>
      </c>
      <c r="K2103">
        <f>Cálculo!$H$76</f>
        <v>0</v>
      </c>
    </row>
    <row r="2104" spans="1:11">
      <c r="A2104" t="s">
        <v>56</v>
      </c>
      <c r="B2104" t="s">
        <v>198</v>
      </c>
      <c r="C2104" s="7" t="s">
        <v>227</v>
      </c>
      <c r="D2104" t="s">
        <v>199</v>
      </c>
      <c r="E2104" t="s">
        <v>54</v>
      </c>
      <c r="F2104" t="s">
        <v>95</v>
      </c>
      <c r="G2104" t="s">
        <v>94</v>
      </c>
      <c r="H2104">
        <v>0.01</v>
      </c>
      <c r="I2104">
        <v>50</v>
      </c>
      <c r="J2104">
        <f>Cálculo!$G$77</f>
        <v>9.2490000000000006</v>
      </c>
      <c r="K2104">
        <f>Cálculo!$H$77</f>
        <v>60.76</v>
      </c>
    </row>
    <row r="2105" spans="1:11">
      <c r="A2105" t="s">
        <v>56</v>
      </c>
      <c r="B2105" t="s">
        <v>198</v>
      </c>
      <c r="C2105" s="7" t="s">
        <v>227</v>
      </c>
      <c r="D2105" t="s">
        <v>199</v>
      </c>
      <c r="E2105" t="s">
        <v>54</v>
      </c>
      <c r="F2105" t="s">
        <v>95</v>
      </c>
      <c r="G2105" t="s">
        <v>94</v>
      </c>
      <c r="H2105">
        <v>50.01</v>
      </c>
      <c r="I2105">
        <v>150</v>
      </c>
      <c r="J2105">
        <f>Cálculo!$G$78</f>
        <v>8.49</v>
      </c>
      <c r="K2105">
        <f>Cálculo!$H$78</f>
        <v>98.73</v>
      </c>
    </row>
    <row r="2106" spans="1:11">
      <c r="A2106" t="s">
        <v>56</v>
      </c>
      <c r="B2106" t="s">
        <v>198</v>
      </c>
      <c r="C2106" s="7" t="s">
        <v>227</v>
      </c>
      <c r="D2106" t="s">
        <v>199</v>
      </c>
      <c r="E2106" t="s">
        <v>54</v>
      </c>
      <c r="F2106" t="s">
        <v>95</v>
      </c>
      <c r="G2106" t="s">
        <v>94</v>
      </c>
      <c r="H2106">
        <v>150.01</v>
      </c>
      <c r="I2106">
        <v>500</v>
      </c>
      <c r="J2106">
        <f>Cálculo!$G$79</f>
        <v>7.9859999999999998</v>
      </c>
      <c r="K2106">
        <f>Cálculo!$H$79</f>
        <v>174.66</v>
      </c>
    </row>
    <row r="2107" spans="1:11">
      <c r="A2107" t="s">
        <v>56</v>
      </c>
      <c r="B2107" t="s">
        <v>198</v>
      </c>
      <c r="C2107" s="7" t="s">
        <v>227</v>
      </c>
      <c r="D2107" t="s">
        <v>199</v>
      </c>
      <c r="E2107" t="s">
        <v>54</v>
      </c>
      <c r="F2107" t="s">
        <v>95</v>
      </c>
      <c r="G2107" t="s">
        <v>94</v>
      </c>
      <c r="H2107">
        <v>500.01</v>
      </c>
      <c r="I2107">
        <v>2000</v>
      </c>
      <c r="J2107">
        <f>Cálculo!$G$80</f>
        <v>7.5380000000000003</v>
      </c>
      <c r="K2107">
        <f>Cálculo!$H$80</f>
        <v>398.71</v>
      </c>
    </row>
    <row r="2108" spans="1:11">
      <c r="A2108" t="s">
        <v>56</v>
      </c>
      <c r="B2108" t="s">
        <v>198</v>
      </c>
      <c r="C2108" s="7" t="s">
        <v>227</v>
      </c>
      <c r="D2108" t="s">
        <v>199</v>
      </c>
      <c r="E2108" t="s">
        <v>54</v>
      </c>
      <c r="F2108" t="s">
        <v>95</v>
      </c>
      <c r="G2108" t="s">
        <v>94</v>
      </c>
      <c r="H2108">
        <v>2000.01</v>
      </c>
      <c r="I2108">
        <v>3500</v>
      </c>
      <c r="J2108">
        <f>Cálculo!$G$81</f>
        <v>6.819</v>
      </c>
      <c r="K2108">
        <f>Cálculo!$H$81</f>
        <v>1837.86</v>
      </c>
    </row>
    <row r="2109" spans="1:11">
      <c r="A2109" t="s">
        <v>56</v>
      </c>
      <c r="B2109" t="s">
        <v>198</v>
      </c>
      <c r="C2109" s="7" t="s">
        <v>227</v>
      </c>
      <c r="D2109" t="s">
        <v>199</v>
      </c>
      <c r="E2109" t="s">
        <v>54</v>
      </c>
      <c r="F2109" t="s">
        <v>95</v>
      </c>
      <c r="G2109" t="s">
        <v>94</v>
      </c>
      <c r="H2109">
        <v>3500.01</v>
      </c>
      <c r="I2109">
        <v>50000</v>
      </c>
      <c r="J2109">
        <f>Cálculo!$G$82</f>
        <v>5.3760000000000003</v>
      </c>
      <c r="K2109">
        <f>Cálculo!$H$82</f>
        <v>6892.16</v>
      </c>
    </row>
    <row r="2110" spans="1:11">
      <c r="A2110" t="s">
        <v>56</v>
      </c>
      <c r="B2110" t="s">
        <v>198</v>
      </c>
      <c r="C2110" s="7" t="s">
        <v>227</v>
      </c>
      <c r="D2110" t="s">
        <v>199</v>
      </c>
      <c r="E2110" t="s">
        <v>54</v>
      </c>
      <c r="F2110" t="s">
        <v>95</v>
      </c>
      <c r="G2110" t="s">
        <v>94</v>
      </c>
      <c r="H2110">
        <v>50000.01</v>
      </c>
      <c r="J2110">
        <f>Cálculo!$G$83</f>
        <v>5.1479999999999997</v>
      </c>
      <c r="K2110">
        <f>Cálculo!$H$83</f>
        <v>18284.09</v>
      </c>
    </row>
    <row r="2111" spans="1:11">
      <c r="A2111" t="s">
        <v>56</v>
      </c>
      <c r="B2111" t="s">
        <v>198</v>
      </c>
      <c r="C2111" s="7" t="s">
        <v>227</v>
      </c>
      <c r="D2111" t="s">
        <v>199</v>
      </c>
      <c r="E2111" t="s">
        <v>54</v>
      </c>
      <c r="F2111" t="s">
        <v>96</v>
      </c>
      <c r="G2111" t="s">
        <v>94</v>
      </c>
      <c r="H2111">
        <v>0</v>
      </c>
      <c r="I2111">
        <v>50000</v>
      </c>
      <c r="J2111">
        <f>Cálculo!$G$86</f>
        <v>4.726</v>
      </c>
      <c r="K2111">
        <f>Cálculo!$H$86</f>
        <v>387.36</v>
      </c>
    </row>
    <row r="2112" spans="1:11">
      <c r="A2112" t="s">
        <v>56</v>
      </c>
      <c r="B2112" t="s">
        <v>198</v>
      </c>
      <c r="C2112" s="7" t="s">
        <v>227</v>
      </c>
      <c r="D2112" t="s">
        <v>199</v>
      </c>
      <c r="E2112" t="s">
        <v>54</v>
      </c>
      <c r="F2112" t="s">
        <v>96</v>
      </c>
      <c r="G2112" t="s">
        <v>94</v>
      </c>
      <c r="H2112">
        <v>50000.01</v>
      </c>
      <c r="I2112">
        <v>300000</v>
      </c>
      <c r="J2112">
        <f>Cálculo!$G$87</f>
        <v>3.5019999999999998</v>
      </c>
      <c r="K2112">
        <f>Cálculo!$H$87</f>
        <v>61597.41</v>
      </c>
    </row>
    <row r="2113" spans="1:11">
      <c r="A2113" t="s">
        <v>56</v>
      </c>
      <c r="B2113" t="s">
        <v>198</v>
      </c>
      <c r="C2113" s="7" t="s">
        <v>227</v>
      </c>
      <c r="D2113" t="s">
        <v>199</v>
      </c>
      <c r="E2113" t="s">
        <v>54</v>
      </c>
      <c r="F2113" t="s">
        <v>96</v>
      </c>
      <c r="G2113" t="s">
        <v>94</v>
      </c>
      <c r="H2113">
        <v>300000.01</v>
      </c>
      <c r="I2113">
        <v>500000</v>
      </c>
      <c r="J2113">
        <f>Cálculo!$G$88</f>
        <v>3.36</v>
      </c>
      <c r="K2113">
        <f>Cálculo!$H$88</f>
        <v>110975.06</v>
      </c>
    </row>
    <row r="2114" spans="1:11">
      <c r="A2114" t="s">
        <v>56</v>
      </c>
      <c r="B2114" t="s">
        <v>198</v>
      </c>
      <c r="C2114" s="7" t="s">
        <v>227</v>
      </c>
      <c r="D2114" t="s">
        <v>199</v>
      </c>
      <c r="E2114" t="s">
        <v>54</v>
      </c>
      <c r="F2114" t="s">
        <v>96</v>
      </c>
      <c r="G2114" t="s">
        <v>94</v>
      </c>
      <c r="H2114">
        <v>500000.01</v>
      </c>
      <c r="I2114">
        <v>1000000</v>
      </c>
      <c r="J2114">
        <f>Cálculo!$G$89</f>
        <v>3.3340000000000001</v>
      </c>
      <c r="K2114">
        <f>Cálculo!$H$89</f>
        <v>124035.06</v>
      </c>
    </row>
    <row r="2115" spans="1:11">
      <c r="A2115" t="s">
        <v>56</v>
      </c>
      <c r="B2115" t="s">
        <v>198</v>
      </c>
      <c r="C2115" s="7" t="s">
        <v>227</v>
      </c>
      <c r="D2115" t="s">
        <v>199</v>
      </c>
      <c r="E2115" t="s">
        <v>54</v>
      </c>
      <c r="F2115" t="s">
        <v>96</v>
      </c>
      <c r="G2115" t="s">
        <v>94</v>
      </c>
      <c r="H2115">
        <v>1000000.01</v>
      </c>
      <c r="I2115">
        <v>2000000</v>
      </c>
      <c r="J2115">
        <f>Cálculo!$G$90</f>
        <v>3.2810000000000001</v>
      </c>
      <c r="K2115">
        <f>Cálculo!$H$90</f>
        <v>177422.21</v>
      </c>
    </row>
    <row r="2116" spans="1:11">
      <c r="A2116" t="s">
        <v>56</v>
      </c>
      <c r="B2116" t="s">
        <v>198</v>
      </c>
      <c r="C2116" s="7" t="s">
        <v>227</v>
      </c>
      <c r="D2116" t="s">
        <v>199</v>
      </c>
      <c r="E2116" t="s">
        <v>54</v>
      </c>
      <c r="F2116" t="s">
        <v>96</v>
      </c>
      <c r="G2116" t="s">
        <v>94</v>
      </c>
      <c r="H2116">
        <v>2000000.01</v>
      </c>
      <c r="J2116">
        <f>Cálculo!$G$91</f>
        <v>3.2330000000000001</v>
      </c>
      <c r="K2116">
        <f>Cálculo!$H$91</f>
        <v>316707.87</v>
      </c>
    </row>
    <row r="2117" spans="1:11">
      <c r="A2117" t="s">
        <v>56</v>
      </c>
      <c r="B2117" t="s">
        <v>198</v>
      </c>
      <c r="C2117" s="7" t="s">
        <v>227</v>
      </c>
      <c r="D2117" t="s">
        <v>199</v>
      </c>
      <c r="E2117" t="s">
        <v>54</v>
      </c>
      <c r="F2117" t="s">
        <v>97</v>
      </c>
      <c r="G2117" t="s">
        <v>98</v>
      </c>
      <c r="J2117">
        <f>Cálculo!$G$94</f>
        <v>3.2148460000000001</v>
      </c>
    </row>
    <row r="2118" spans="1:11">
      <c r="A2118" t="s">
        <v>56</v>
      </c>
      <c r="B2118" t="s">
        <v>198</v>
      </c>
      <c r="C2118" s="7" t="s">
        <v>228</v>
      </c>
      <c r="D2118" t="s">
        <v>199</v>
      </c>
      <c r="E2118" t="s">
        <v>54</v>
      </c>
      <c r="F2118" t="s">
        <v>93</v>
      </c>
      <c r="G2118" t="s">
        <v>94</v>
      </c>
      <c r="H2118">
        <v>0</v>
      </c>
      <c r="I2118">
        <v>1</v>
      </c>
      <c r="J2118">
        <f>Cálculo!$G$66</f>
        <v>3.2869999999999999</v>
      </c>
      <c r="K2118">
        <f>Cálculo!$H$66</f>
        <v>11.39</v>
      </c>
    </row>
    <row r="2119" spans="1:11">
      <c r="A2119" t="s">
        <v>56</v>
      </c>
      <c r="B2119" t="s">
        <v>198</v>
      </c>
      <c r="C2119" s="7" t="s">
        <v>228</v>
      </c>
      <c r="D2119" t="s">
        <v>199</v>
      </c>
      <c r="E2119" t="s">
        <v>54</v>
      </c>
      <c r="F2119" t="s">
        <v>93</v>
      </c>
      <c r="G2119" t="s">
        <v>94</v>
      </c>
      <c r="H2119">
        <v>1.01</v>
      </c>
      <c r="I2119">
        <v>3</v>
      </c>
      <c r="J2119">
        <f>Cálculo!$G$67</f>
        <v>10.834</v>
      </c>
      <c r="K2119">
        <f>Cálculo!$H$67</f>
        <v>14.87</v>
      </c>
    </row>
    <row r="2120" spans="1:11">
      <c r="A2120" t="s">
        <v>56</v>
      </c>
      <c r="B2120" t="s">
        <v>198</v>
      </c>
      <c r="C2120" s="7" t="s">
        <v>228</v>
      </c>
      <c r="D2120" t="s">
        <v>199</v>
      </c>
      <c r="E2120" t="s">
        <v>54</v>
      </c>
      <c r="F2120" t="s">
        <v>93</v>
      </c>
      <c r="G2120" t="s">
        <v>94</v>
      </c>
      <c r="H2120">
        <v>3.01</v>
      </c>
      <c r="I2120">
        <v>7</v>
      </c>
      <c r="J2120">
        <f>Cálculo!$G$68</f>
        <v>5.6470000000000002</v>
      </c>
      <c r="K2120">
        <f>Cálculo!$H$68</f>
        <v>14.87</v>
      </c>
    </row>
    <row r="2121" spans="1:11">
      <c r="A2121" t="s">
        <v>56</v>
      </c>
      <c r="B2121" t="s">
        <v>198</v>
      </c>
      <c r="C2121" s="7" t="s">
        <v>228</v>
      </c>
      <c r="D2121" t="s">
        <v>199</v>
      </c>
      <c r="E2121" t="s">
        <v>54</v>
      </c>
      <c r="F2121" t="s">
        <v>93</v>
      </c>
      <c r="G2121" t="s">
        <v>94</v>
      </c>
      <c r="H2121">
        <v>7.01</v>
      </c>
      <c r="I2121">
        <v>14</v>
      </c>
      <c r="J2121">
        <f>Cálculo!$G$69</f>
        <v>9.3699999999999992</v>
      </c>
      <c r="K2121">
        <f>Cálculo!$H$69</f>
        <v>16.739999999999998</v>
      </c>
    </row>
    <row r="2122" spans="1:11">
      <c r="A2122" t="s">
        <v>56</v>
      </c>
      <c r="B2122" t="s">
        <v>198</v>
      </c>
      <c r="C2122" s="7" t="s">
        <v>228</v>
      </c>
      <c r="D2122" t="s">
        <v>199</v>
      </c>
      <c r="E2122" t="s">
        <v>54</v>
      </c>
      <c r="F2122" t="s">
        <v>93</v>
      </c>
      <c r="G2122" t="s">
        <v>94</v>
      </c>
      <c r="H2122">
        <v>14.01</v>
      </c>
      <c r="I2122">
        <v>34</v>
      </c>
      <c r="J2122">
        <f>Cálculo!$G$70</f>
        <v>11.132</v>
      </c>
      <c r="K2122">
        <f>Cálculo!$H$70</f>
        <v>18.600000000000001</v>
      </c>
    </row>
    <row r="2123" spans="1:11">
      <c r="A2123" t="s">
        <v>56</v>
      </c>
      <c r="B2123" t="s">
        <v>198</v>
      </c>
      <c r="C2123" s="7" t="s">
        <v>228</v>
      </c>
      <c r="D2123" t="s">
        <v>199</v>
      </c>
      <c r="E2123" t="s">
        <v>54</v>
      </c>
      <c r="F2123" t="s">
        <v>93</v>
      </c>
      <c r="G2123" t="s">
        <v>94</v>
      </c>
      <c r="H2123">
        <v>34.01</v>
      </c>
      <c r="I2123">
        <v>600</v>
      </c>
      <c r="J2123">
        <f>Cálculo!$G$71</f>
        <v>11.92</v>
      </c>
      <c r="K2123">
        <f>Cálculo!$H$71</f>
        <v>18.600000000000001</v>
      </c>
    </row>
    <row r="2124" spans="1:11">
      <c r="A2124" t="s">
        <v>56</v>
      </c>
      <c r="B2124" t="s">
        <v>198</v>
      </c>
      <c r="C2124" s="7" t="s">
        <v>228</v>
      </c>
      <c r="D2124" t="s">
        <v>199</v>
      </c>
      <c r="E2124" t="s">
        <v>54</v>
      </c>
      <c r="F2124" t="s">
        <v>93</v>
      </c>
      <c r="G2124" t="s">
        <v>94</v>
      </c>
      <c r="H2124">
        <v>600.01</v>
      </c>
      <c r="I2124">
        <v>1000</v>
      </c>
      <c r="J2124">
        <f>Cálculo!$G$72</f>
        <v>10.324</v>
      </c>
      <c r="K2124">
        <f>Cálculo!$H$72</f>
        <v>18.600000000000001</v>
      </c>
    </row>
    <row r="2125" spans="1:11">
      <c r="A2125" t="s">
        <v>56</v>
      </c>
      <c r="B2125" t="s">
        <v>198</v>
      </c>
      <c r="C2125" s="7" t="s">
        <v>228</v>
      </c>
      <c r="D2125" t="s">
        <v>199</v>
      </c>
      <c r="E2125" t="s">
        <v>54</v>
      </c>
      <c r="F2125" t="s">
        <v>93</v>
      </c>
      <c r="G2125" t="s">
        <v>94</v>
      </c>
      <c r="H2125">
        <v>1000.01</v>
      </c>
      <c r="J2125">
        <f>Cálculo!$G$73</f>
        <v>7.2949999999999999</v>
      </c>
      <c r="K2125">
        <f>Cálculo!$H$73</f>
        <v>18.600000000000001</v>
      </c>
    </row>
    <row r="2126" spans="1:11">
      <c r="A2126" t="s">
        <v>56</v>
      </c>
      <c r="B2126" t="s">
        <v>198</v>
      </c>
      <c r="C2126" s="7" t="s">
        <v>228</v>
      </c>
      <c r="D2126" t="s">
        <v>199</v>
      </c>
      <c r="E2126" t="s">
        <v>54</v>
      </c>
      <c r="F2126" t="s">
        <v>95</v>
      </c>
      <c r="G2126" t="s">
        <v>94</v>
      </c>
      <c r="H2126">
        <v>0</v>
      </c>
      <c r="I2126">
        <v>0</v>
      </c>
      <c r="J2126">
        <f>Cálculo!$G$76</f>
        <v>0</v>
      </c>
      <c r="K2126">
        <f>Cálculo!$H$76</f>
        <v>0</v>
      </c>
    </row>
    <row r="2127" spans="1:11">
      <c r="A2127" t="s">
        <v>56</v>
      </c>
      <c r="B2127" t="s">
        <v>198</v>
      </c>
      <c r="C2127" s="7" t="s">
        <v>228</v>
      </c>
      <c r="D2127" t="s">
        <v>199</v>
      </c>
      <c r="E2127" t="s">
        <v>54</v>
      </c>
      <c r="F2127" t="s">
        <v>95</v>
      </c>
      <c r="G2127" t="s">
        <v>94</v>
      </c>
      <c r="H2127">
        <v>0.01</v>
      </c>
      <c r="I2127">
        <v>50</v>
      </c>
      <c r="J2127">
        <f>Cálculo!$G$77</f>
        <v>9.2490000000000006</v>
      </c>
      <c r="K2127">
        <f>Cálculo!$H$77</f>
        <v>60.76</v>
      </c>
    </row>
    <row r="2128" spans="1:11">
      <c r="A2128" t="s">
        <v>56</v>
      </c>
      <c r="B2128" t="s">
        <v>198</v>
      </c>
      <c r="C2128" s="7" t="s">
        <v>228</v>
      </c>
      <c r="D2128" t="s">
        <v>199</v>
      </c>
      <c r="E2128" t="s">
        <v>54</v>
      </c>
      <c r="F2128" t="s">
        <v>95</v>
      </c>
      <c r="G2128" t="s">
        <v>94</v>
      </c>
      <c r="H2128">
        <v>50.01</v>
      </c>
      <c r="I2128">
        <v>150</v>
      </c>
      <c r="J2128">
        <f>Cálculo!$G$78</f>
        <v>8.49</v>
      </c>
      <c r="K2128">
        <f>Cálculo!$H$78</f>
        <v>98.73</v>
      </c>
    </row>
    <row r="2129" spans="1:11">
      <c r="A2129" t="s">
        <v>56</v>
      </c>
      <c r="B2129" t="s">
        <v>198</v>
      </c>
      <c r="C2129" s="7" t="s">
        <v>228</v>
      </c>
      <c r="D2129" t="s">
        <v>199</v>
      </c>
      <c r="E2129" t="s">
        <v>54</v>
      </c>
      <c r="F2129" t="s">
        <v>95</v>
      </c>
      <c r="G2129" t="s">
        <v>94</v>
      </c>
      <c r="H2129">
        <v>150.01</v>
      </c>
      <c r="I2129">
        <v>500</v>
      </c>
      <c r="J2129">
        <f>Cálculo!$G$79</f>
        <v>7.9859999999999998</v>
      </c>
      <c r="K2129">
        <f>Cálculo!$H$79</f>
        <v>174.66</v>
      </c>
    </row>
    <row r="2130" spans="1:11">
      <c r="A2130" t="s">
        <v>56</v>
      </c>
      <c r="B2130" t="s">
        <v>198</v>
      </c>
      <c r="C2130" s="7" t="s">
        <v>228</v>
      </c>
      <c r="D2130" t="s">
        <v>199</v>
      </c>
      <c r="E2130" t="s">
        <v>54</v>
      </c>
      <c r="F2130" t="s">
        <v>95</v>
      </c>
      <c r="G2130" t="s">
        <v>94</v>
      </c>
      <c r="H2130">
        <v>500.01</v>
      </c>
      <c r="I2130">
        <v>2000</v>
      </c>
      <c r="J2130">
        <f>Cálculo!$G$80</f>
        <v>7.5380000000000003</v>
      </c>
      <c r="K2130">
        <f>Cálculo!$H$80</f>
        <v>398.71</v>
      </c>
    </row>
    <row r="2131" spans="1:11">
      <c r="A2131" t="s">
        <v>56</v>
      </c>
      <c r="B2131" t="s">
        <v>198</v>
      </c>
      <c r="C2131" s="7" t="s">
        <v>228</v>
      </c>
      <c r="D2131" t="s">
        <v>199</v>
      </c>
      <c r="E2131" t="s">
        <v>54</v>
      </c>
      <c r="F2131" t="s">
        <v>95</v>
      </c>
      <c r="G2131" t="s">
        <v>94</v>
      </c>
      <c r="H2131">
        <v>2000.01</v>
      </c>
      <c r="I2131">
        <v>3500</v>
      </c>
      <c r="J2131">
        <f>Cálculo!$G$81</f>
        <v>6.819</v>
      </c>
      <c r="K2131">
        <f>Cálculo!$H$81</f>
        <v>1837.86</v>
      </c>
    </row>
    <row r="2132" spans="1:11">
      <c r="A2132" t="s">
        <v>56</v>
      </c>
      <c r="B2132" t="s">
        <v>198</v>
      </c>
      <c r="C2132" s="7" t="s">
        <v>228</v>
      </c>
      <c r="D2132" t="s">
        <v>199</v>
      </c>
      <c r="E2132" t="s">
        <v>54</v>
      </c>
      <c r="F2132" t="s">
        <v>95</v>
      </c>
      <c r="G2132" t="s">
        <v>94</v>
      </c>
      <c r="H2132">
        <v>3500.01</v>
      </c>
      <c r="I2132">
        <v>50000</v>
      </c>
      <c r="J2132">
        <f>Cálculo!$G$82</f>
        <v>5.3760000000000003</v>
      </c>
      <c r="K2132">
        <f>Cálculo!$H$82</f>
        <v>6892.16</v>
      </c>
    </row>
    <row r="2133" spans="1:11">
      <c r="A2133" t="s">
        <v>56</v>
      </c>
      <c r="B2133" t="s">
        <v>198</v>
      </c>
      <c r="C2133" s="7" t="s">
        <v>228</v>
      </c>
      <c r="D2133" t="s">
        <v>199</v>
      </c>
      <c r="E2133" t="s">
        <v>54</v>
      </c>
      <c r="F2133" t="s">
        <v>95</v>
      </c>
      <c r="G2133" t="s">
        <v>94</v>
      </c>
      <c r="H2133">
        <v>50000.01</v>
      </c>
      <c r="J2133">
        <f>Cálculo!$G$83</f>
        <v>5.1479999999999997</v>
      </c>
      <c r="K2133">
        <f>Cálculo!$H$83</f>
        <v>18284.09</v>
      </c>
    </row>
    <row r="2134" spans="1:11">
      <c r="A2134" t="s">
        <v>56</v>
      </c>
      <c r="B2134" t="s">
        <v>198</v>
      </c>
      <c r="C2134" s="7" t="s">
        <v>228</v>
      </c>
      <c r="D2134" t="s">
        <v>199</v>
      </c>
      <c r="E2134" t="s">
        <v>54</v>
      </c>
      <c r="F2134" t="s">
        <v>96</v>
      </c>
      <c r="G2134" t="s">
        <v>94</v>
      </c>
      <c r="H2134">
        <v>0</v>
      </c>
      <c r="I2134">
        <v>50000</v>
      </c>
      <c r="J2134">
        <f>Cálculo!$G$86</f>
        <v>4.726</v>
      </c>
      <c r="K2134">
        <f>Cálculo!$H$86</f>
        <v>387.36</v>
      </c>
    </row>
    <row r="2135" spans="1:11">
      <c r="A2135" t="s">
        <v>56</v>
      </c>
      <c r="B2135" t="s">
        <v>198</v>
      </c>
      <c r="C2135" s="7" t="s">
        <v>228</v>
      </c>
      <c r="D2135" t="s">
        <v>199</v>
      </c>
      <c r="E2135" t="s">
        <v>54</v>
      </c>
      <c r="F2135" t="s">
        <v>96</v>
      </c>
      <c r="G2135" t="s">
        <v>94</v>
      </c>
      <c r="H2135">
        <v>50000.01</v>
      </c>
      <c r="I2135">
        <v>300000</v>
      </c>
      <c r="J2135">
        <f>Cálculo!$G$87</f>
        <v>3.5019999999999998</v>
      </c>
      <c r="K2135">
        <f>Cálculo!$H$87</f>
        <v>61597.41</v>
      </c>
    </row>
    <row r="2136" spans="1:11">
      <c r="A2136" t="s">
        <v>56</v>
      </c>
      <c r="B2136" t="s">
        <v>198</v>
      </c>
      <c r="C2136" s="7" t="s">
        <v>228</v>
      </c>
      <c r="D2136" t="s">
        <v>199</v>
      </c>
      <c r="E2136" t="s">
        <v>54</v>
      </c>
      <c r="F2136" t="s">
        <v>96</v>
      </c>
      <c r="G2136" t="s">
        <v>94</v>
      </c>
      <c r="H2136">
        <v>300000.01</v>
      </c>
      <c r="I2136">
        <v>500000</v>
      </c>
      <c r="J2136">
        <f>Cálculo!$G$88</f>
        <v>3.36</v>
      </c>
      <c r="K2136">
        <f>Cálculo!$H$88</f>
        <v>110975.06</v>
      </c>
    </row>
    <row r="2137" spans="1:11">
      <c r="A2137" t="s">
        <v>56</v>
      </c>
      <c r="B2137" t="s">
        <v>198</v>
      </c>
      <c r="C2137" s="7" t="s">
        <v>228</v>
      </c>
      <c r="D2137" t="s">
        <v>199</v>
      </c>
      <c r="E2137" t="s">
        <v>54</v>
      </c>
      <c r="F2137" t="s">
        <v>96</v>
      </c>
      <c r="G2137" t="s">
        <v>94</v>
      </c>
      <c r="H2137">
        <v>500000.01</v>
      </c>
      <c r="I2137">
        <v>1000000</v>
      </c>
      <c r="J2137">
        <f>Cálculo!$G$89</f>
        <v>3.3340000000000001</v>
      </c>
      <c r="K2137">
        <f>Cálculo!$H$89</f>
        <v>124035.06</v>
      </c>
    </row>
    <row r="2138" spans="1:11">
      <c r="A2138" t="s">
        <v>56</v>
      </c>
      <c r="B2138" t="s">
        <v>198</v>
      </c>
      <c r="C2138" s="7" t="s">
        <v>228</v>
      </c>
      <c r="D2138" t="s">
        <v>199</v>
      </c>
      <c r="E2138" t="s">
        <v>54</v>
      </c>
      <c r="F2138" t="s">
        <v>96</v>
      </c>
      <c r="G2138" t="s">
        <v>94</v>
      </c>
      <c r="H2138">
        <v>1000000.01</v>
      </c>
      <c r="I2138">
        <v>2000000</v>
      </c>
      <c r="J2138">
        <f>Cálculo!$G$90</f>
        <v>3.2810000000000001</v>
      </c>
      <c r="K2138">
        <f>Cálculo!$H$90</f>
        <v>177422.21</v>
      </c>
    </row>
    <row r="2139" spans="1:11">
      <c r="A2139" t="s">
        <v>56</v>
      </c>
      <c r="B2139" t="s">
        <v>198</v>
      </c>
      <c r="C2139" s="7" t="s">
        <v>228</v>
      </c>
      <c r="D2139" t="s">
        <v>199</v>
      </c>
      <c r="E2139" t="s">
        <v>54</v>
      </c>
      <c r="F2139" t="s">
        <v>96</v>
      </c>
      <c r="G2139" t="s">
        <v>94</v>
      </c>
      <c r="H2139">
        <v>2000000.01</v>
      </c>
      <c r="J2139">
        <f>Cálculo!$G$91</f>
        <v>3.2330000000000001</v>
      </c>
      <c r="K2139">
        <f>Cálculo!$H$91</f>
        <v>316707.87</v>
      </c>
    </row>
    <row r="2140" spans="1:11">
      <c r="A2140" t="s">
        <v>56</v>
      </c>
      <c r="B2140" t="s">
        <v>198</v>
      </c>
      <c r="C2140" s="7" t="s">
        <v>228</v>
      </c>
      <c r="D2140" t="s">
        <v>199</v>
      </c>
      <c r="E2140" t="s">
        <v>54</v>
      </c>
      <c r="F2140" t="s">
        <v>97</v>
      </c>
      <c r="G2140" t="s">
        <v>98</v>
      </c>
      <c r="J2140">
        <f>Cálculo!$G$94</f>
        <v>3.2148460000000001</v>
      </c>
    </row>
    <row r="2141" spans="1:11">
      <c r="A2141" t="s">
        <v>56</v>
      </c>
      <c r="B2141" t="s">
        <v>198</v>
      </c>
      <c r="C2141" s="7" t="s">
        <v>229</v>
      </c>
      <c r="D2141" t="s">
        <v>199</v>
      </c>
      <c r="E2141" t="s">
        <v>54</v>
      </c>
      <c r="F2141" t="s">
        <v>93</v>
      </c>
      <c r="G2141" t="s">
        <v>94</v>
      </c>
      <c r="H2141">
        <v>0</v>
      </c>
      <c r="I2141">
        <v>1</v>
      </c>
      <c r="J2141">
        <f>Cálculo!$G$66</f>
        <v>3.2869999999999999</v>
      </c>
      <c r="K2141">
        <f>Cálculo!$H$66</f>
        <v>11.39</v>
      </c>
    </row>
    <row r="2142" spans="1:11">
      <c r="A2142" t="s">
        <v>56</v>
      </c>
      <c r="B2142" t="s">
        <v>198</v>
      </c>
      <c r="C2142" s="7" t="s">
        <v>229</v>
      </c>
      <c r="D2142" t="s">
        <v>199</v>
      </c>
      <c r="E2142" t="s">
        <v>54</v>
      </c>
      <c r="F2142" t="s">
        <v>93</v>
      </c>
      <c r="G2142" t="s">
        <v>94</v>
      </c>
      <c r="H2142">
        <v>1.01</v>
      </c>
      <c r="I2142">
        <v>3</v>
      </c>
      <c r="J2142">
        <f>Cálculo!$G$67</f>
        <v>10.834</v>
      </c>
      <c r="K2142">
        <f>Cálculo!$H$67</f>
        <v>14.87</v>
      </c>
    </row>
    <row r="2143" spans="1:11">
      <c r="A2143" t="s">
        <v>56</v>
      </c>
      <c r="B2143" t="s">
        <v>198</v>
      </c>
      <c r="C2143" s="7" t="s">
        <v>229</v>
      </c>
      <c r="D2143" t="s">
        <v>199</v>
      </c>
      <c r="E2143" t="s">
        <v>54</v>
      </c>
      <c r="F2143" t="s">
        <v>93</v>
      </c>
      <c r="G2143" t="s">
        <v>94</v>
      </c>
      <c r="H2143">
        <v>3.01</v>
      </c>
      <c r="I2143">
        <v>7</v>
      </c>
      <c r="J2143">
        <f>Cálculo!$G$68</f>
        <v>5.6470000000000002</v>
      </c>
      <c r="K2143">
        <f>Cálculo!$H$68</f>
        <v>14.87</v>
      </c>
    </row>
    <row r="2144" spans="1:11">
      <c r="A2144" t="s">
        <v>56</v>
      </c>
      <c r="B2144" t="s">
        <v>198</v>
      </c>
      <c r="C2144" s="7" t="s">
        <v>229</v>
      </c>
      <c r="D2144" t="s">
        <v>199</v>
      </c>
      <c r="E2144" t="s">
        <v>54</v>
      </c>
      <c r="F2144" t="s">
        <v>93</v>
      </c>
      <c r="G2144" t="s">
        <v>94</v>
      </c>
      <c r="H2144">
        <v>7.01</v>
      </c>
      <c r="I2144">
        <v>14</v>
      </c>
      <c r="J2144">
        <f>Cálculo!$G$69</f>
        <v>9.3699999999999992</v>
      </c>
      <c r="K2144">
        <f>Cálculo!$H$69</f>
        <v>16.739999999999998</v>
      </c>
    </row>
    <row r="2145" spans="1:11">
      <c r="A2145" t="s">
        <v>56</v>
      </c>
      <c r="B2145" t="s">
        <v>198</v>
      </c>
      <c r="C2145" s="7" t="s">
        <v>229</v>
      </c>
      <c r="D2145" t="s">
        <v>199</v>
      </c>
      <c r="E2145" t="s">
        <v>54</v>
      </c>
      <c r="F2145" t="s">
        <v>93</v>
      </c>
      <c r="G2145" t="s">
        <v>94</v>
      </c>
      <c r="H2145">
        <v>14.01</v>
      </c>
      <c r="I2145">
        <v>34</v>
      </c>
      <c r="J2145">
        <f>Cálculo!$G$70</f>
        <v>11.132</v>
      </c>
      <c r="K2145">
        <f>Cálculo!$H$70</f>
        <v>18.600000000000001</v>
      </c>
    </row>
    <row r="2146" spans="1:11">
      <c r="A2146" t="s">
        <v>56</v>
      </c>
      <c r="B2146" t="s">
        <v>198</v>
      </c>
      <c r="C2146" s="7" t="s">
        <v>229</v>
      </c>
      <c r="D2146" t="s">
        <v>199</v>
      </c>
      <c r="E2146" t="s">
        <v>54</v>
      </c>
      <c r="F2146" t="s">
        <v>93</v>
      </c>
      <c r="G2146" t="s">
        <v>94</v>
      </c>
      <c r="H2146">
        <v>34.01</v>
      </c>
      <c r="I2146">
        <v>600</v>
      </c>
      <c r="J2146">
        <f>Cálculo!$G$71</f>
        <v>11.92</v>
      </c>
      <c r="K2146">
        <f>Cálculo!$H$71</f>
        <v>18.600000000000001</v>
      </c>
    </row>
    <row r="2147" spans="1:11">
      <c r="A2147" t="s">
        <v>56</v>
      </c>
      <c r="B2147" t="s">
        <v>198</v>
      </c>
      <c r="C2147" s="7" t="s">
        <v>229</v>
      </c>
      <c r="D2147" t="s">
        <v>199</v>
      </c>
      <c r="E2147" t="s">
        <v>54</v>
      </c>
      <c r="F2147" t="s">
        <v>93</v>
      </c>
      <c r="G2147" t="s">
        <v>94</v>
      </c>
      <c r="H2147">
        <v>600.01</v>
      </c>
      <c r="I2147">
        <v>1000</v>
      </c>
      <c r="J2147">
        <f>Cálculo!$G$72</f>
        <v>10.324</v>
      </c>
      <c r="K2147">
        <f>Cálculo!$H$72</f>
        <v>18.600000000000001</v>
      </c>
    </row>
    <row r="2148" spans="1:11">
      <c r="A2148" t="s">
        <v>56</v>
      </c>
      <c r="B2148" t="s">
        <v>198</v>
      </c>
      <c r="C2148" s="7" t="s">
        <v>229</v>
      </c>
      <c r="D2148" t="s">
        <v>199</v>
      </c>
      <c r="E2148" t="s">
        <v>54</v>
      </c>
      <c r="F2148" t="s">
        <v>93</v>
      </c>
      <c r="G2148" t="s">
        <v>94</v>
      </c>
      <c r="H2148">
        <v>1000.01</v>
      </c>
      <c r="J2148">
        <f>Cálculo!$G$73</f>
        <v>7.2949999999999999</v>
      </c>
      <c r="K2148">
        <f>Cálculo!$H$73</f>
        <v>18.600000000000001</v>
      </c>
    </row>
    <row r="2149" spans="1:11">
      <c r="A2149" t="s">
        <v>56</v>
      </c>
      <c r="B2149" t="s">
        <v>198</v>
      </c>
      <c r="C2149" s="7" t="s">
        <v>229</v>
      </c>
      <c r="D2149" t="s">
        <v>199</v>
      </c>
      <c r="E2149" t="s">
        <v>54</v>
      </c>
      <c r="F2149" t="s">
        <v>95</v>
      </c>
      <c r="G2149" t="s">
        <v>94</v>
      </c>
      <c r="H2149">
        <v>0</v>
      </c>
      <c r="I2149">
        <v>0</v>
      </c>
      <c r="J2149">
        <f>Cálculo!$G$76</f>
        <v>0</v>
      </c>
      <c r="K2149">
        <f>Cálculo!$H$76</f>
        <v>0</v>
      </c>
    </row>
    <row r="2150" spans="1:11">
      <c r="A2150" t="s">
        <v>56</v>
      </c>
      <c r="B2150" t="s">
        <v>198</v>
      </c>
      <c r="C2150" s="7" t="s">
        <v>229</v>
      </c>
      <c r="D2150" t="s">
        <v>199</v>
      </c>
      <c r="E2150" t="s">
        <v>54</v>
      </c>
      <c r="F2150" t="s">
        <v>95</v>
      </c>
      <c r="G2150" t="s">
        <v>94</v>
      </c>
      <c r="H2150">
        <v>0.01</v>
      </c>
      <c r="I2150">
        <v>50</v>
      </c>
      <c r="J2150">
        <f>Cálculo!$G$77</f>
        <v>9.2490000000000006</v>
      </c>
      <c r="K2150">
        <f>Cálculo!$H$77</f>
        <v>60.76</v>
      </c>
    </row>
    <row r="2151" spans="1:11">
      <c r="A2151" t="s">
        <v>56</v>
      </c>
      <c r="B2151" t="s">
        <v>198</v>
      </c>
      <c r="C2151" s="7" t="s">
        <v>229</v>
      </c>
      <c r="D2151" t="s">
        <v>199</v>
      </c>
      <c r="E2151" t="s">
        <v>54</v>
      </c>
      <c r="F2151" t="s">
        <v>95</v>
      </c>
      <c r="G2151" t="s">
        <v>94</v>
      </c>
      <c r="H2151">
        <v>50.01</v>
      </c>
      <c r="I2151">
        <v>150</v>
      </c>
      <c r="J2151">
        <f>Cálculo!$G$78</f>
        <v>8.49</v>
      </c>
      <c r="K2151">
        <f>Cálculo!$H$78</f>
        <v>98.73</v>
      </c>
    </row>
    <row r="2152" spans="1:11">
      <c r="A2152" t="s">
        <v>56</v>
      </c>
      <c r="B2152" t="s">
        <v>198</v>
      </c>
      <c r="C2152" s="7" t="s">
        <v>229</v>
      </c>
      <c r="D2152" t="s">
        <v>199</v>
      </c>
      <c r="E2152" t="s">
        <v>54</v>
      </c>
      <c r="F2152" t="s">
        <v>95</v>
      </c>
      <c r="G2152" t="s">
        <v>94</v>
      </c>
      <c r="H2152">
        <v>150.01</v>
      </c>
      <c r="I2152">
        <v>500</v>
      </c>
      <c r="J2152">
        <f>Cálculo!$G$79</f>
        <v>7.9859999999999998</v>
      </c>
      <c r="K2152">
        <f>Cálculo!$H$79</f>
        <v>174.66</v>
      </c>
    </row>
    <row r="2153" spans="1:11">
      <c r="A2153" t="s">
        <v>56</v>
      </c>
      <c r="B2153" t="s">
        <v>198</v>
      </c>
      <c r="C2153" s="7" t="s">
        <v>229</v>
      </c>
      <c r="D2153" t="s">
        <v>199</v>
      </c>
      <c r="E2153" t="s">
        <v>54</v>
      </c>
      <c r="F2153" t="s">
        <v>95</v>
      </c>
      <c r="G2153" t="s">
        <v>94</v>
      </c>
      <c r="H2153">
        <v>500.01</v>
      </c>
      <c r="I2153">
        <v>2000</v>
      </c>
      <c r="J2153">
        <f>Cálculo!$G$80</f>
        <v>7.5380000000000003</v>
      </c>
      <c r="K2153">
        <f>Cálculo!$H$80</f>
        <v>398.71</v>
      </c>
    </row>
    <row r="2154" spans="1:11">
      <c r="A2154" t="s">
        <v>56</v>
      </c>
      <c r="B2154" t="s">
        <v>198</v>
      </c>
      <c r="C2154" s="7" t="s">
        <v>229</v>
      </c>
      <c r="D2154" t="s">
        <v>199</v>
      </c>
      <c r="E2154" t="s">
        <v>54</v>
      </c>
      <c r="F2154" t="s">
        <v>95</v>
      </c>
      <c r="G2154" t="s">
        <v>94</v>
      </c>
      <c r="H2154">
        <v>2000.01</v>
      </c>
      <c r="I2154">
        <v>3500</v>
      </c>
      <c r="J2154">
        <f>Cálculo!$G$81</f>
        <v>6.819</v>
      </c>
      <c r="K2154">
        <f>Cálculo!$H$81</f>
        <v>1837.86</v>
      </c>
    </row>
    <row r="2155" spans="1:11">
      <c r="A2155" t="s">
        <v>56</v>
      </c>
      <c r="B2155" t="s">
        <v>198</v>
      </c>
      <c r="C2155" s="7" t="s">
        <v>229</v>
      </c>
      <c r="D2155" t="s">
        <v>199</v>
      </c>
      <c r="E2155" t="s">
        <v>54</v>
      </c>
      <c r="F2155" t="s">
        <v>95</v>
      </c>
      <c r="G2155" t="s">
        <v>94</v>
      </c>
      <c r="H2155">
        <v>3500.01</v>
      </c>
      <c r="I2155">
        <v>50000</v>
      </c>
      <c r="J2155">
        <f>Cálculo!$G$82</f>
        <v>5.3760000000000003</v>
      </c>
      <c r="K2155">
        <f>Cálculo!$H$82</f>
        <v>6892.16</v>
      </c>
    </row>
    <row r="2156" spans="1:11">
      <c r="A2156" t="s">
        <v>56</v>
      </c>
      <c r="B2156" t="s">
        <v>198</v>
      </c>
      <c r="C2156" s="7" t="s">
        <v>229</v>
      </c>
      <c r="D2156" t="s">
        <v>199</v>
      </c>
      <c r="E2156" t="s">
        <v>54</v>
      </c>
      <c r="F2156" t="s">
        <v>95</v>
      </c>
      <c r="G2156" t="s">
        <v>94</v>
      </c>
      <c r="H2156">
        <v>50000.01</v>
      </c>
      <c r="J2156">
        <f>Cálculo!$G$83</f>
        <v>5.1479999999999997</v>
      </c>
      <c r="K2156">
        <f>Cálculo!$H$83</f>
        <v>18284.09</v>
      </c>
    </row>
    <row r="2157" spans="1:11">
      <c r="A2157" t="s">
        <v>56</v>
      </c>
      <c r="B2157" t="s">
        <v>198</v>
      </c>
      <c r="C2157" s="7" t="s">
        <v>229</v>
      </c>
      <c r="D2157" t="s">
        <v>199</v>
      </c>
      <c r="E2157" t="s">
        <v>54</v>
      </c>
      <c r="F2157" t="s">
        <v>96</v>
      </c>
      <c r="G2157" t="s">
        <v>94</v>
      </c>
      <c r="H2157">
        <v>0</v>
      </c>
      <c r="I2157">
        <v>50000</v>
      </c>
      <c r="J2157">
        <f>Cálculo!$G$86</f>
        <v>4.726</v>
      </c>
      <c r="K2157">
        <f>Cálculo!$H$86</f>
        <v>387.36</v>
      </c>
    </row>
    <row r="2158" spans="1:11">
      <c r="A2158" t="s">
        <v>56</v>
      </c>
      <c r="B2158" t="s">
        <v>198</v>
      </c>
      <c r="C2158" s="7" t="s">
        <v>229</v>
      </c>
      <c r="D2158" t="s">
        <v>199</v>
      </c>
      <c r="E2158" t="s">
        <v>54</v>
      </c>
      <c r="F2158" t="s">
        <v>96</v>
      </c>
      <c r="G2158" t="s">
        <v>94</v>
      </c>
      <c r="H2158">
        <v>50000.01</v>
      </c>
      <c r="I2158">
        <v>300000</v>
      </c>
      <c r="J2158">
        <f>Cálculo!$G$87</f>
        <v>3.5019999999999998</v>
      </c>
      <c r="K2158">
        <f>Cálculo!$H$87</f>
        <v>61597.41</v>
      </c>
    </row>
    <row r="2159" spans="1:11">
      <c r="A2159" t="s">
        <v>56</v>
      </c>
      <c r="B2159" t="s">
        <v>198</v>
      </c>
      <c r="C2159" s="7" t="s">
        <v>229</v>
      </c>
      <c r="D2159" t="s">
        <v>199</v>
      </c>
      <c r="E2159" t="s">
        <v>54</v>
      </c>
      <c r="F2159" t="s">
        <v>96</v>
      </c>
      <c r="G2159" t="s">
        <v>94</v>
      </c>
      <c r="H2159">
        <v>300000.01</v>
      </c>
      <c r="I2159">
        <v>500000</v>
      </c>
      <c r="J2159">
        <f>Cálculo!$G$88</f>
        <v>3.36</v>
      </c>
      <c r="K2159">
        <f>Cálculo!$H$88</f>
        <v>110975.06</v>
      </c>
    </row>
    <row r="2160" spans="1:11">
      <c r="A2160" t="s">
        <v>56</v>
      </c>
      <c r="B2160" t="s">
        <v>198</v>
      </c>
      <c r="C2160" s="7" t="s">
        <v>229</v>
      </c>
      <c r="D2160" t="s">
        <v>199</v>
      </c>
      <c r="E2160" t="s">
        <v>54</v>
      </c>
      <c r="F2160" t="s">
        <v>96</v>
      </c>
      <c r="G2160" t="s">
        <v>94</v>
      </c>
      <c r="H2160">
        <v>500000.01</v>
      </c>
      <c r="I2160">
        <v>1000000</v>
      </c>
      <c r="J2160">
        <f>Cálculo!$G$89</f>
        <v>3.3340000000000001</v>
      </c>
      <c r="K2160">
        <f>Cálculo!$H$89</f>
        <v>124035.06</v>
      </c>
    </row>
    <row r="2161" spans="1:11">
      <c r="A2161" t="s">
        <v>56</v>
      </c>
      <c r="B2161" t="s">
        <v>198</v>
      </c>
      <c r="C2161" s="7" t="s">
        <v>229</v>
      </c>
      <c r="D2161" t="s">
        <v>199</v>
      </c>
      <c r="E2161" t="s">
        <v>54</v>
      </c>
      <c r="F2161" t="s">
        <v>96</v>
      </c>
      <c r="G2161" t="s">
        <v>94</v>
      </c>
      <c r="H2161">
        <v>1000000.01</v>
      </c>
      <c r="I2161">
        <v>2000000</v>
      </c>
      <c r="J2161">
        <f>Cálculo!$G$90</f>
        <v>3.2810000000000001</v>
      </c>
      <c r="K2161">
        <f>Cálculo!$H$90</f>
        <v>177422.21</v>
      </c>
    </row>
    <row r="2162" spans="1:11">
      <c r="A2162" t="s">
        <v>56</v>
      </c>
      <c r="B2162" t="s">
        <v>198</v>
      </c>
      <c r="C2162" s="7" t="s">
        <v>229</v>
      </c>
      <c r="D2162" t="s">
        <v>199</v>
      </c>
      <c r="E2162" t="s">
        <v>54</v>
      </c>
      <c r="F2162" t="s">
        <v>96</v>
      </c>
      <c r="G2162" t="s">
        <v>94</v>
      </c>
      <c r="H2162">
        <v>2000000.01</v>
      </c>
      <c r="J2162">
        <f>Cálculo!$G$91</f>
        <v>3.2330000000000001</v>
      </c>
      <c r="K2162">
        <f>Cálculo!$H$91</f>
        <v>316707.87</v>
      </c>
    </row>
    <row r="2163" spans="1:11">
      <c r="A2163" t="s">
        <v>56</v>
      </c>
      <c r="B2163" t="s">
        <v>198</v>
      </c>
      <c r="C2163" s="7" t="s">
        <v>229</v>
      </c>
      <c r="D2163" t="s">
        <v>199</v>
      </c>
      <c r="E2163" t="s">
        <v>54</v>
      </c>
      <c r="F2163" t="s">
        <v>97</v>
      </c>
      <c r="G2163" t="s">
        <v>98</v>
      </c>
      <c r="J2163">
        <f>Cálculo!$G$94</f>
        <v>3.2148460000000001</v>
      </c>
    </row>
    <row r="2164" spans="1:11">
      <c r="A2164" t="s">
        <v>56</v>
      </c>
      <c r="B2164" t="s">
        <v>198</v>
      </c>
      <c r="C2164" s="7" t="s">
        <v>230</v>
      </c>
      <c r="D2164" t="s">
        <v>199</v>
      </c>
      <c r="E2164" t="s">
        <v>54</v>
      </c>
      <c r="F2164" t="s">
        <v>93</v>
      </c>
      <c r="G2164" t="s">
        <v>94</v>
      </c>
      <c r="H2164">
        <v>0</v>
      </c>
      <c r="I2164">
        <v>1</v>
      </c>
      <c r="J2164">
        <f>Cálculo!$G$66</f>
        <v>3.2869999999999999</v>
      </c>
      <c r="K2164">
        <f>Cálculo!$H$66</f>
        <v>11.39</v>
      </c>
    </row>
    <row r="2165" spans="1:11">
      <c r="A2165" t="s">
        <v>56</v>
      </c>
      <c r="B2165" t="s">
        <v>198</v>
      </c>
      <c r="C2165" s="7" t="s">
        <v>230</v>
      </c>
      <c r="D2165" t="s">
        <v>199</v>
      </c>
      <c r="E2165" t="s">
        <v>54</v>
      </c>
      <c r="F2165" t="s">
        <v>93</v>
      </c>
      <c r="G2165" t="s">
        <v>94</v>
      </c>
      <c r="H2165">
        <v>1.01</v>
      </c>
      <c r="I2165">
        <v>3</v>
      </c>
      <c r="J2165">
        <f>Cálculo!$G$67</f>
        <v>10.834</v>
      </c>
      <c r="K2165">
        <f>Cálculo!$H$67</f>
        <v>14.87</v>
      </c>
    </row>
    <row r="2166" spans="1:11">
      <c r="A2166" t="s">
        <v>56</v>
      </c>
      <c r="B2166" t="s">
        <v>198</v>
      </c>
      <c r="C2166" s="7" t="s">
        <v>230</v>
      </c>
      <c r="D2166" t="s">
        <v>199</v>
      </c>
      <c r="E2166" t="s">
        <v>54</v>
      </c>
      <c r="F2166" t="s">
        <v>93</v>
      </c>
      <c r="G2166" t="s">
        <v>94</v>
      </c>
      <c r="H2166">
        <v>3.01</v>
      </c>
      <c r="I2166">
        <v>7</v>
      </c>
      <c r="J2166">
        <f>Cálculo!$G$68</f>
        <v>5.6470000000000002</v>
      </c>
      <c r="K2166">
        <f>Cálculo!$H$68</f>
        <v>14.87</v>
      </c>
    </row>
    <row r="2167" spans="1:11">
      <c r="A2167" t="s">
        <v>56</v>
      </c>
      <c r="B2167" t="s">
        <v>198</v>
      </c>
      <c r="C2167" s="7" t="s">
        <v>230</v>
      </c>
      <c r="D2167" t="s">
        <v>199</v>
      </c>
      <c r="E2167" t="s">
        <v>54</v>
      </c>
      <c r="F2167" t="s">
        <v>93</v>
      </c>
      <c r="G2167" t="s">
        <v>94</v>
      </c>
      <c r="H2167">
        <v>7.01</v>
      </c>
      <c r="I2167">
        <v>14</v>
      </c>
      <c r="J2167">
        <f>Cálculo!$G$69</f>
        <v>9.3699999999999992</v>
      </c>
      <c r="K2167">
        <f>Cálculo!$H$69</f>
        <v>16.739999999999998</v>
      </c>
    </row>
    <row r="2168" spans="1:11">
      <c r="A2168" t="s">
        <v>56</v>
      </c>
      <c r="B2168" t="s">
        <v>198</v>
      </c>
      <c r="C2168" s="7" t="s">
        <v>230</v>
      </c>
      <c r="D2168" t="s">
        <v>199</v>
      </c>
      <c r="E2168" t="s">
        <v>54</v>
      </c>
      <c r="F2168" t="s">
        <v>93</v>
      </c>
      <c r="G2168" t="s">
        <v>94</v>
      </c>
      <c r="H2168">
        <v>14.01</v>
      </c>
      <c r="I2168">
        <v>34</v>
      </c>
      <c r="J2168">
        <f>Cálculo!$G$70</f>
        <v>11.132</v>
      </c>
      <c r="K2168">
        <f>Cálculo!$H$70</f>
        <v>18.600000000000001</v>
      </c>
    </row>
    <row r="2169" spans="1:11">
      <c r="A2169" t="s">
        <v>56</v>
      </c>
      <c r="B2169" t="s">
        <v>198</v>
      </c>
      <c r="C2169" s="7" t="s">
        <v>230</v>
      </c>
      <c r="D2169" t="s">
        <v>199</v>
      </c>
      <c r="E2169" t="s">
        <v>54</v>
      </c>
      <c r="F2169" t="s">
        <v>93</v>
      </c>
      <c r="G2169" t="s">
        <v>94</v>
      </c>
      <c r="H2169">
        <v>34.01</v>
      </c>
      <c r="I2169">
        <v>600</v>
      </c>
      <c r="J2169">
        <f>Cálculo!$G$71</f>
        <v>11.92</v>
      </c>
      <c r="K2169">
        <f>Cálculo!$H$71</f>
        <v>18.600000000000001</v>
      </c>
    </row>
    <row r="2170" spans="1:11">
      <c r="A2170" t="s">
        <v>56</v>
      </c>
      <c r="B2170" t="s">
        <v>198</v>
      </c>
      <c r="C2170" s="7" t="s">
        <v>230</v>
      </c>
      <c r="D2170" t="s">
        <v>199</v>
      </c>
      <c r="E2170" t="s">
        <v>54</v>
      </c>
      <c r="F2170" t="s">
        <v>93</v>
      </c>
      <c r="G2170" t="s">
        <v>94</v>
      </c>
      <c r="H2170">
        <v>600.01</v>
      </c>
      <c r="I2170">
        <v>1000</v>
      </c>
      <c r="J2170">
        <f>Cálculo!$G$72</f>
        <v>10.324</v>
      </c>
      <c r="K2170">
        <f>Cálculo!$H$72</f>
        <v>18.600000000000001</v>
      </c>
    </row>
    <row r="2171" spans="1:11">
      <c r="A2171" t="s">
        <v>56</v>
      </c>
      <c r="B2171" t="s">
        <v>198</v>
      </c>
      <c r="C2171" s="7" t="s">
        <v>230</v>
      </c>
      <c r="D2171" t="s">
        <v>199</v>
      </c>
      <c r="E2171" t="s">
        <v>54</v>
      </c>
      <c r="F2171" t="s">
        <v>93</v>
      </c>
      <c r="G2171" t="s">
        <v>94</v>
      </c>
      <c r="H2171">
        <v>1000.01</v>
      </c>
      <c r="J2171">
        <f>Cálculo!$G$73</f>
        <v>7.2949999999999999</v>
      </c>
      <c r="K2171">
        <f>Cálculo!$H$73</f>
        <v>18.600000000000001</v>
      </c>
    </row>
    <row r="2172" spans="1:11">
      <c r="A2172" t="s">
        <v>56</v>
      </c>
      <c r="B2172" t="s">
        <v>198</v>
      </c>
      <c r="C2172" s="7" t="s">
        <v>230</v>
      </c>
      <c r="D2172" t="s">
        <v>199</v>
      </c>
      <c r="E2172" t="s">
        <v>54</v>
      </c>
      <c r="F2172" t="s">
        <v>95</v>
      </c>
      <c r="G2172" t="s">
        <v>94</v>
      </c>
      <c r="H2172">
        <v>0</v>
      </c>
      <c r="I2172">
        <v>0</v>
      </c>
      <c r="J2172">
        <f>Cálculo!$G$76</f>
        <v>0</v>
      </c>
      <c r="K2172">
        <f>Cálculo!$H$76</f>
        <v>0</v>
      </c>
    </row>
    <row r="2173" spans="1:11">
      <c r="A2173" t="s">
        <v>56</v>
      </c>
      <c r="B2173" t="s">
        <v>198</v>
      </c>
      <c r="C2173" s="7" t="s">
        <v>230</v>
      </c>
      <c r="D2173" t="s">
        <v>199</v>
      </c>
      <c r="E2173" t="s">
        <v>54</v>
      </c>
      <c r="F2173" t="s">
        <v>95</v>
      </c>
      <c r="G2173" t="s">
        <v>94</v>
      </c>
      <c r="H2173">
        <v>0.01</v>
      </c>
      <c r="I2173">
        <v>50</v>
      </c>
      <c r="J2173">
        <f>Cálculo!$G$77</f>
        <v>9.2490000000000006</v>
      </c>
      <c r="K2173">
        <f>Cálculo!$H$77</f>
        <v>60.76</v>
      </c>
    </row>
    <row r="2174" spans="1:11">
      <c r="A2174" t="s">
        <v>56</v>
      </c>
      <c r="B2174" t="s">
        <v>198</v>
      </c>
      <c r="C2174" s="7" t="s">
        <v>230</v>
      </c>
      <c r="D2174" t="s">
        <v>199</v>
      </c>
      <c r="E2174" t="s">
        <v>54</v>
      </c>
      <c r="F2174" t="s">
        <v>95</v>
      </c>
      <c r="G2174" t="s">
        <v>94</v>
      </c>
      <c r="H2174">
        <v>50.01</v>
      </c>
      <c r="I2174">
        <v>150</v>
      </c>
      <c r="J2174">
        <f>Cálculo!$G$78</f>
        <v>8.49</v>
      </c>
      <c r="K2174">
        <f>Cálculo!$H$78</f>
        <v>98.73</v>
      </c>
    </row>
    <row r="2175" spans="1:11">
      <c r="A2175" t="s">
        <v>56</v>
      </c>
      <c r="B2175" t="s">
        <v>198</v>
      </c>
      <c r="C2175" s="7" t="s">
        <v>230</v>
      </c>
      <c r="D2175" t="s">
        <v>199</v>
      </c>
      <c r="E2175" t="s">
        <v>54</v>
      </c>
      <c r="F2175" t="s">
        <v>95</v>
      </c>
      <c r="G2175" t="s">
        <v>94</v>
      </c>
      <c r="H2175">
        <v>150.01</v>
      </c>
      <c r="I2175">
        <v>500</v>
      </c>
      <c r="J2175">
        <f>Cálculo!$G$79</f>
        <v>7.9859999999999998</v>
      </c>
      <c r="K2175">
        <f>Cálculo!$H$79</f>
        <v>174.66</v>
      </c>
    </row>
    <row r="2176" spans="1:11">
      <c r="A2176" t="s">
        <v>56</v>
      </c>
      <c r="B2176" t="s">
        <v>198</v>
      </c>
      <c r="C2176" s="7" t="s">
        <v>230</v>
      </c>
      <c r="D2176" t="s">
        <v>199</v>
      </c>
      <c r="E2176" t="s">
        <v>54</v>
      </c>
      <c r="F2176" t="s">
        <v>95</v>
      </c>
      <c r="G2176" t="s">
        <v>94</v>
      </c>
      <c r="H2176">
        <v>500.01</v>
      </c>
      <c r="I2176">
        <v>2000</v>
      </c>
      <c r="J2176">
        <f>Cálculo!$G$80</f>
        <v>7.5380000000000003</v>
      </c>
      <c r="K2176">
        <f>Cálculo!$H$80</f>
        <v>398.71</v>
      </c>
    </row>
    <row r="2177" spans="1:11">
      <c r="A2177" t="s">
        <v>56</v>
      </c>
      <c r="B2177" t="s">
        <v>198</v>
      </c>
      <c r="C2177" s="7" t="s">
        <v>230</v>
      </c>
      <c r="D2177" t="s">
        <v>199</v>
      </c>
      <c r="E2177" t="s">
        <v>54</v>
      </c>
      <c r="F2177" t="s">
        <v>95</v>
      </c>
      <c r="G2177" t="s">
        <v>94</v>
      </c>
      <c r="H2177">
        <v>2000.01</v>
      </c>
      <c r="I2177">
        <v>3500</v>
      </c>
      <c r="J2177">
        <f>Cálculo!$G$81</f>
        <v>6.819</v>
      </c>
      <c r="K2177">
        <f>Cálculo!$H$81</f>
        <v>1837.86</v>
      </c>
    </row>
    <row r="2178" spans="1:11">
      <c r="A2178" t="s">
        <v>56</v>
      </c>
      <c r="B2178" t="s">
        <v>198</v>
      </c>
      <c r="C2178" s="7" t="s">
        <v>230</v>
      </c>
      <c r="D2178" t="s">
        <v>199</v>
      </c>
      <c r="E2178" t="s">
        <v>54</v>
      </c>
      <c r="F2178" t="s">
        <v>95</v>
      </c>
      <c r="G2178" t="s">
        <v>94</v>
      </c>
      <c r="H2178">
        <v>3500.01</v>
      </c>
      <c r="I2178">
        <v>50000</v>
      </c>
      <c r="J2178">
        <f>Cálculo!$G$82</f>
        <v>5.3760000000000003</v>
      </c>
      <c r="K2178">
        <f>Cálculo!$H$82</f>
        <v>6892.16</v>
      </c>
    </row>
    <row r="2179" spans="1:11">
      <c r="A2179" t="s">
        <v>56</v>
      </c>
      <c r="B2179" t="s">
        <v>198</v>
      </c>
      <c r="C2179" s="7" t="s">
        <v>230</v>
      </c>
      <c r="D2179" t="s">
        <v>199</v>
      </c>
      <c r="E2179" t="s">
        <v>54</v>
      </c>
      <c r="F2179" t="s">
        <v>95</v>
      </c>
      <c r="G2179" t="s">
        <v>94</v>
      </c>
      <c r="H2179">
        <v>50000.01</v>
      </c>
      <c r="J2179">
        <f>Cálculo!$G$83</f>
        <v>5.1479999999999997</v>
      </c>
      <c r="K2179">
        <f>Cálculo!$H$83</f>
        <v>18284.09</v>
      </c>
    </row>
    <row r="2180" spans="1:11">
      <c r="A2180" t="s">
        <v>56</v>
      </c>
      <c r="B2180" t="s">
        <v>198</v>
      </c>
      <c r="C2180" s="7" t="s">
        <v>230</v>
      </c>
      <c r="D2180" t="s">
        <v>199</v>
      </c>
      <c r="E2180" t="s">
        <v>54</v>
      </c>
      <c r="F2180" t="s">
        <v>96</v>
      </c>
      <c r="G2180" t="s">
        <v>94</v>
      </c>
      <c r="H2180">
        <v>0</v>
      </c>
      <c r="I2180">
        <v>50000</v>
      </c>
      <c r="J2180">
        <f>Cálculo!$G$86</f>
        <v>4.726</v>
      </c>
      <c r="K2180">
        <f>Cálculo!$H$86</f>
        <v>387.36</v>
      </c>
    </row>
    <row r="2181" spans="1:11">
      <c r="A2181" t="s">
        <v>56</v>
      </c>
      <c r="B2181" t="s">
        <v>198</v>
      </c>
      <c r="C2181" s="7" t="s">
        <v>230</v>
      </c>
      <c r="D2181" t="s">
        <v>199</v>
      </c>
      <c r="E2181" t="s">
        <v>54</v>
      </c>
      <c r="F2181" t="s">
        <v>96</v>
      </c>
      <c r="G2181" t="s">
        <v>94</v>
      </c>
      <c r="H2181">
        <v>50000.01</v>
      </c>
      <c r="I2181">
        <v>300000</v>
      </c>
      <c r="J2181">
        <f>Cálculo!$G$87</f>
        <v>3.5019999999999998</v>
      </c>
      <c r="K2181">
        <f>Cálculo!$H$87</f>
        <v>61597.41</v>
      </c>
    </row>
    <row r="2182" spans="1:11">
      <c r="A2182" t="s">
        <v>56</v>
      </c>
      <c r="B2182" t="s">
        <v>198</v>
      </c>
      <c r="C2182" s="7" t="s">
        <v>230</v>
      </c>
      <c r="D2182" t="s">
        <v>199</v>
      </c>
      <c r="E2182" t="s">
        <v>54</v>
      </c>
      <c r="F2182" t="s">
        <v>96</v>
      </c>
      <c r="G2182" t="s">
        <v>94</v>
      </c>
      <c r="H2182">
        <v>300000.01</v>
      </c>
      <c r="I2182">
        <v>500000</v>
      </c>
      <c r="J2182">
        <f>Cálculo!$G$88</f>
        <v>3.36</v>
      </c>
      <c r="K2182">
        <f>Cálculo!$H$88</f>
        <v>110975.06</v>
      </c>
    </row>
    <row r="2183" spans="1:11">
      <c r="A2183" t="s">
        <v>56</v>
      </c>
      <c r="B2183" t="s">
        <v>198</v>
      </c>
      <c r="C2183" s="7" t="s">
        <v>230</v>
      </c>
      <c r="D2183" t="s">
        <v>199</v>
      </c>
      <c r="E2183" t="s">
        <v>54</v>
      </c>
      <c r="F2183" t="s">
        <v>96</v>
      </c>
      <c r="G2183" t="s">
        <v>94</v>
      </c>
      <c r="H2183">
        <v>500000.01</v>
      </c>
      <c r="I2183">
        <v>1000000</v>
      </c>
      <c r="J2183">
        <f>Cálculo!$G$89</f>
        <v>3.3340000000000001</v>
      </c>
      <c r="K2183">
        <f>Cálculo!$H$89</f>
        <v>124035.06</v>
      </c>
    </row>
    <row r="2184" spans="1:11">
      <c r="A2184" t="s">
        <v>56</v>
      </c>
      <c r="B2184" t="s">
        <v>198</v>
      </c>
      <c r="C2184" s="7" t="s">
        <v>230</v>
      </c>
      <c r="D2184" t="s">
        <v>199</v>
      </c>
      <c r="E2184" t="s">
        <v>54</v>
      </c>
      <c r="F2184" t="s">
        <v>96</v>
      </c>
      <c r="G2184" t="s">
        <v>94</v>
      </c>
      <c r="H2184">
        <v>1000000.01</v>
      </c>
      <c r="I2184">
        <v>2000000</v>
      </c>
      <c r="J2184">
        <f>Cálculo!$G$90</f>
        <v>3.2810000000000001</v>
      </c>
      <c r="K2184">
        <f>Cálculo!$H$90</f>
        <v>177422.21</v>
      </c>
    </row>
    <row r="2185" spans="1:11">
      <c r="A2185" t="s">
        <v>56</v>
      </c>
      <c r="B2185" t="s">
        <v>198</v>
      </c>
      <c r="C2185" s="7" t="s">
        <v>230</v>
      </c>
      <c r="D2185" t="s">
        <v>199</v>
      </c>
      <c r="E2185" t="s">
        <v>54</v>
      </c>
      <c r="F2185" t="s">
        <v>96</v>
      </c>
      <c r="G2185" t="s">
        <v>94</v>
      </c>
      <c r="H2185">
        <v>2000000.01</v>
      </c>
      <c r="J2185">
        <f>Cálculo!$G$91</f>
        <v>3.2330000000000001</v>
      </c>
      <c r="K2185">
        <f>Cálculo!$H$91</f>
        <v>316707.87</v>
      </c>
    </row>
    <row r="2186" spans="1:11">
      <c r="A2186" t="s">
        <v>56</v>
      </c>
      <c r="B2186" t="s">
        <v>198</v>
      </c>
      <c r="C2186" s="7" t="s">
        <v>230</v>
      </c>
      <c r="D2186" t="s">
        <v>199</v>
      </c>
      <c r="E2186" t="s">
        <v>54</v>
      </c>
      <c r="F2186" t="s">
        <v>97</v>
      </c>
      <c r="G2186" t="s">
        <v>98</v>
      </c>
      <c r="J2186">
        <f>Cálculo!$G$94</f>
        <v>3.2148460000000001</v>
      </c>
    </row>
    <row r="2187" spans="1:11">
      <c r="A2187" t="s">
        <v>56</v>
      </c>
      <c r="B2187" t="s">
        <v>198</v>
      </c>
      <c r="C2187" s="7" t="s">
        <v>231</v>
      </c>
      <c r="D2187" t="s">
        <v>199</v>
      </c>
      <c r="E2187" t="s">
        <v>54</v>
      </c>
      <c r="F2187" t="s">
        <v>93</v>
      </c>
      <c r="G2187" t="s">
        <v>94</v>
      </c>
      <c r="H2187">
        <v>0</v>
      </c>
      <c r="I2187">
        <v>1</v>
      </c>
      <c r="J2187">
        <f>Cálculo!$G$66</f>
        <v>3.2869999999999999</v>
      </c>
      <c r="K2187">
        <f>Cálculo!$H$66</f>
        <v>11.39</v>
      </c>
    </row>
    <row r="2188" spans="1:11">
      <c r="A2188" t="s">
        <v>56</v>
      </c>
      <c r="B2188" t="s">
        <v>198</v>
      </c>
      <c r="C2188" s="7" t="s">
        <v>231</v>
      </c>
      <c r="D2188" t="s">
        <v>199</v>
      </c>
      <c r="E2188" t="s">
        <v>54</v>
      </c>
      <c r="F2188" t="s">
        <v>93</v>
      </c>
      <c r="G2188" t="s">
        <v>94</v>
      </c>
      <c r="H2188">
        <v>1.01</v>
      </c>
      <c r="I2188">
        <v>3</v>
      </c>
      <c r="J2188">
        <f>Cálculo!$G$67</f>
        <v>10.834</v>
      </c>
      <c r="K2188">
        <f>Cálculo!$H$67</f>
        <v>14.87</v>
      </c>
    </row>
    <row r="2189" spans="1:11">
      <c r="A2189" t="s">
        <v>56</v>
      </c>
      <c r="B2189" t="s">
        <v>198</v>
      </c>
      <c r="C2189" s="7" t="s">
        <v>231</v>
      </c>
      <c r="D2189" t="s">
        <v>199</v>
      </c>
      <c r="E2189" t="s">
        <v>54</v>
      </c>
      <c r="F2189" t="s">
        <v>93</v>
      </c>
      <c r="G2189" t="s">
        <v>94</v>
      </c>
      <c r="H2189">
        <v>3.01</v>
      </c>
      <c r="I2189">
        <v>7</v>
      </c>
      <c r="J2189">
        <f>Cálculo!$G$68</f>
        <v>5.6470000000000002</v>
      </c>
      <c r="K2189">
        <f>Cálculo!$H$68</f>
        <v>14.87</v>
      </c>
    </row>
    <row r="2190" spans="1:11">
      <c r="A2190" t="s">
        <v>56</v>
      </c>
      <c r="B2190" t="s">
        <v>198</v>
      </c>
      <c r="C2190" s="7" t="s">
        <v>231</v>
      </c>
      <c r="D2190" t="s">
        <v>199</v>
      </c>
      <c r="E2190" t="s">
        <v>54</v>
      </c>
      <c r="F2190" t="s">
        <v>93</v>
      </c>
      <c r="G2190" t="s">
        <v>94</v>
      </c>
      <c r="H2190">
        <v>7.01</v>
      </c>
      <c r="I2190">
        <v>14</v>
      </c>
      <c r="J2190">
        <f>Cálculo!$G$69</f>
        <v>9.3699999999999992</v>
      </c>
      <c r="K2190">
        <f>Cálculo!$H$69</f>
        <v>16.739999999999998</v>
      </c>
    </row>
    <row r="2191" spans="1:11">
      <c r="A2191" t="s">
        <v>56</v>
      </c>
      <c r="B2191" t="s">
        <v>198</v>
      </c>
      <c r="C2191" s="7" t="s">
        <v>231</v>
      </c>
      <c r="D2191" t="s">
        <v>199</v>
      </c>
      <c r="E2191" t="s">
        <v>54</v>
      </c>
      <c r="F2191" t="s">
        <v>93</v>
      </c>
      <c r="G2191" t="s">
        <v>94</v>
      </c>
      <c r="H2191">
        <v>14.01</v>
      </c>
      <c r="I2191">
        <v>34</v>
      </c>
      <c r="J2191">
        <f>Cálculo!$G$70</f>
        <v>11.132</v>
      </c>
      <c r="K2191">
        <f>Cálculo!$H$70</f>
        <v>18.600000000000001</v>
      </c>
    </row>
    <row r="2192" spans="1:11">
      <c r="A2192" t="s">
        <v>56</v>
      </c>
      <c r="B2192" t="s">
        <v>198</v>
      </c>
      <c r="C2192" s="7" t="s">
        <v>231</v>
      </c>
      <c r="D2192" t="s">
        <v>199</v>
      </c>
      <c r="E2192" t="s">
        <v>54</v>
      </c>
      <c r="F2192" t="s">
        <v>93</v>
      </c>
      <c r="G2192" t="s">
        <v>94</v>
      </c>
      <c r="H2192">
        <v>34.01</v>
      </c>
      <c r="I2192">
        <v>600</v>
      </c>
      <c r="J2192">
        <f>Cálculo!$G$71</f>
        <v>11.92</v>
      </c>
      <c r="K2192">
        <f>Cálculo!$H$71</f>
        <v>18.600000000000001</v>
      </c>
    </row>
    <row r="2193" spans="1:11">
      <c r="A2193" t="s">
        <v>56</v>
      </c>
      <c r="B2193" t="s">
        <v>198</v>
      </c>
      <c r="C2193" s="7" t="s">
        <v>231</v>
      </c>
      <c r="D2193" t="s">
        <v>199</v>
      </c>
      <c r="E2193" t="s">
        <v>54</v>
      </c>
      <c r="F2193" t="s">
        <v>93</v>
      </c>
      <c r="G2193" t="s">
        <v>94</v>
      </c>
      <c r="H2193">
        <v>600.01</v>
      </c>
      <c r="I2193">
        <v>1000</v>
      </c>
      <c r="J2193">
        <f>Cálculo!$G$72</f>
        <v>10.324</v>
      </c>
      <c r="K2193">
        <f>Cálculo!$H$72</f>
        <v>18.600000000000001</v>
      </c>
    </row>
    <row r="2194" spans="1:11">
      <c r="A2194" t="s">
        <v>56</v>
      </c>
      <c r="B2194" t="s">
        <v>198</v>
      </c>
      <c r="C2194" s="7" t="s">
        <v>231</v>
      </c>
      <c r="D2194" t="s">
        <v>199</v>
      </c>
      <c r="E2194" t="s">
        <v>54</v>
      </c>
      <c r="F2194" t="s">
        <v>93</v>
      </c>
      <c r="G2194" t="s">
        <v>94</v>
      </c>
      <c r="H2194">
        <v>1000.01</v>
      </c>
      <c r="J2194">
        <f>Cálculo!$G$73</f>
        <v>7.2949999999999999</v>
      </c>
      <c r="K2194">
        <f>Cálculo!$H$73</f>
        <v>18.600000000000001</v>
      </c>
    </row>
    <row r="2195" spans="1:11">
      <c r="A2195" t="s">
        <v>56</v>
      </c>
      <c r="B2195" t="s">
        <v>198</v>
      </c>
      <c r="C2195" s="7" t="s">
        <v>231</v>
      </c>
      <c r="D2195" t="s">
        <v>199</v>
      </c>
      <c r="E2195" t="s">
        <v>54</v>
      </c>
      <c r="F2195" t="s">
        <v>95</v>
      </c>
      <c r="G2195" t="s">
        <v>94</v>
      </c>
      <c r="H2195">
        <v>0</v>
      </c>
      <c r="I2195">
        <v>0</v>
      </c>
      <c r="J2195">
        <f>Cálculo!$G$76</f>
        <v>0</v>
      </c>
      <c r="K2195">
        <f>Cálculo!$H$76</f>
        <v>0</v>
      </c>
    </row>
    <row r="2196" spans="1:11">
      <c r="A2196" t="s">
        <v>56</v>
      </c>
      <c r="B2196" t="s">
        <v>198</v>
      </c>
      <c r="C2196" s="7" t="s">
        <v>231</v>
      </c>
      <c r="D2196" t="s">
        <v>199</v>
      </c>
      <c r="E2196" t="s">
        <v>54</v>
      </c>
      <c r="F2196" t="s">
        <v>95</v>
      </c>
      <c r="G2196" t="s">
        <v>94</v>
      </c>
      <c r="H2196">
        <v>0.01</v>
      </c>
      <c r="I2196">
        <v>50</v>
      </c>
      <c r="J2196">
        <f>Cálculo!$G$77</f>
        <v>9.2490000000000006</v>
      </c>
      <c r="K2196">
        <f>Cálculo!$H$77</f>
        <v>60.76</v>
      </c>
    </row>
    <row r="2197" spans="1:11">
      <c r="A2197" t="s">
        <v>56</v>
      </c>
      <c r="B2197" t="s">
        <v>198</v>
      </c>
      <c r="C2197" s="7" t="s">
        <v>231</v>
      </c>
      <c r="D2197" t="s">
        <v>199</v>
      </c>
      <c r="E2197" t="s">
        <v>54</v>
      </c>
      <c r="F2197" t="s">
        <v>95</v>
      </c>
      <c r="G2197" t="s">
        <v>94</v>
      </c>
      <c r="H2197">
        <v>50.01</v>
      </c>
      <c r="I2197">
        <v>150</v>
      </c>
      <c r="J2197">
        <f>Cálculo!$G$78</f>
        <v>8.49</v>
      </c>
      <c r="K2197">
        <f>Cálculo!$H$78</f>
        <v>98.73</v>
      </c>
    </row>
    <row r="2198" spans="1:11">
      <c r="A2198" t="s">
        <v>56</v>
      </c>
      <c r="B2198" t="s">
        <v>198</v>
      </c>
      <c r="C2198" s="7" t="s">
        <v>231</v>
      </c>
      <c r="D2198" t="s">
        <v>199</v>
      </c>
      <c r="E2198" t="s">
        <v>54</v>
      </c>
      <c r="F2198" t="s">
        <v>95</v>
      </c>
      <c r="G2198" t="s">
        <v>94</v>
      </c>
      <c r="H2198">
        <v>150.01</v>
      </c>
      <c r="I2198">
        <v>500</v>
      </c>
      <c r="J2198">
        <f>Cálculo!$G$79</f>
        <v>7.9859999999999998</v>
      </c>
      <c r="K2198">
        <f>Cálculo!$H$79</f>
        <v>174.66</v>
      </c>
    </row>
    <row r="2199" spans="1:11">
      <c r="A2199" t="s">
        <v>56</v>
      </c>
      <c r="B2199" t="s">
        <v>198</v>
      </c>
      <c r="C2199" s="7" t="s">
        <v>231</v>
      </c>
      <c r="D2199" t="s">
        <v>199</v>
      </c>
      <c r="E2199" t="s">
        <v>54</v>
      </c>
      <c r="F2199" t="s">
        <v>95</v>
      </c>
      <c r="G2199" t="s">
        <v>94</v>
      </c>
      <c r="H2199">
        <v>500.01</v>
      </c>
      <c r="I2199">
        <v>2000</v>
      </c>
      <c r="J2199">
        <f>Cálculo!$G$80</f>
        <v>7.5380000000000003</v>
      </c>
      <c r="K2199">
        <f>Cálculo!$H$80</f>
        <v>398.71</v>
      </c>
    </row>
    <row r="2200" spans="1:11">
      <c r="A2200" t="s">
        <v>56</v>
      </c>
      <c r="B2200" t="s">
        <v>198</v>
      </c>
      <c r="C2200" s="7" t="s">
        <v>231</v>
      </c>
      <c r="D2200" t="s">
        <v>199</v>
      </c>
      <c r="E2200" t="s">
        <v>54</v>
      </c>
      <c r="F2200" t="s">
        <v>95</v>
      </c>
      <c r="G2200" t="s">
        <v>94</v>
      </c>
      <c r="H2200">
        <v>2000.01</v>
      </c>
      <c r="I2200">
        <v>3500</v>
      </c>
      <c r="J2200">
        <f>Cálculo!$G$81</f>
        <v>6.819</v>
      </c>
      <c r="K2200">
        <f>Cálculo!$H$81</f>
        <v>1837.86</v>
      </c>
    </row>
    <row r="2201" spans="1:11">
      <c r="A2201" t="s">
        <v>56</v>
      </c>
      <c r="B2201" t="s">
        <v>198</v>
      </c>
      <c r="C2201" s="7" t="s">
        <v>231</v>
      </c>
      <c r="D2201" t="s">
        <v>199</v>
      </c>
      <c r="E2201" t="s">
        <v>54</v>
      </c>
      <c r="F2201" t="s">
        <v>95</v>
      </c>
      <c r="G2201" t="s">
        <v>94</v>
      </c>
      <c r="H2201">
        <v>3500.01</v>
      </c>
      <c r="I2201">
        <v>50000</v>
      </c>
      <c r="J2201">
        <f>Cálculo!$G$82</f>
        <v>5.3760000000000003</v>
      </c>
      <c r="K2201">
        <f>Cálculo!$H$82</f>
        <v>6892.16</v>
      </c>
    </row>
    <row r="2202" spans="1:11">
      <c r="A2202" t="s">
        <v>56</v>
      </c>
      <c r="B2202" t="s">
        <v>198</v>
      </c>
      <c r="C2202" s="7" t="s">
        <v>231</v>
      </c>
      <c r="D2202" t="s">
        <v>199</v>
      </c>
      <c r="E2202" t="s">
        <v>54</v>
      </c>
      <c r="F2202" t="s">
        <v>95</v>
      </c>
      <c r="G2202" t="s">
        <v>94</v>
      </c>
      <c r="H2202">
        <v>50000.01</v>
      </c>
      <c r="J2202">
        <f>Cálculo!$G$83</f>
        <v>5.1479999999999997</v>
      </c>
      <c r="K2202">
        <f>Cálculo!$H$83</f>
        <v>18284.09</v>
      </c>
    </row>
    <row r="2203" spans="1:11">
      <c r="A2203" t="s">
        <v>56</v>
      </c>
      <c r="B2203" t="s">
        <v>198</v>
      </c>
      <c r="C2203" s="7" t="s">
        <v>231</v>
      </c>
      <c r="D2203" t="s">
        <v>199</v>
      </c>
      <c r="E2203" t="s">
        <v>54</v>
      </c>
      <c r="F2203" t="s">
        <v>96</v>
      </c>
      <c r="G2203" t="s">
        <v>94</v>
      </c>
      <c r="H2203">
        <v>0</v>
      </c>
      <c r="I2203">
        <v>50000</v>
      </c>
      <c r="J2203">
        <f>Cálculo!$G$86</f>
        <v>4.726</v>
      </c>
      <c r="K2203">
        <f>Cálculo!$H$86</f>
        <v>387.36</v>
      </c>
    </row>
    <row r="2204" spans="1:11">
      <c r="A2204" t="s">
        <v>56</v>
      </c>
      <c r="B2204" t="s">
        <v>198</v>
      </c>
      <c r="C2204" s="7" t="s">
        <v>231</v>
      </c>
      <c r="D2204" t="s">
        <v>199</v>
      </c>
      <c r="E2204" t="s">
        <v>54</v>
      </c>
      <c r="F2204" t="s">
        <v>96</v>
      </c>
      <c r="G2204" t="s">
        <v>94</v>
      </c>
      <c r="H2204">
        <v>50000.01</v>
      </c>
      <c r="I2204">
        <v>300000</v>
      </c>
      <c r="J2204">
        <f>Cálculo!$G$87</f>
        <v>3.5019999999999998</v>
      </c>
      <c r="K2204">
        <f>Cálculo!$H$87</f>
        <v>61597.41</v>
      </c>
    </row>
    <row r="2205" spans="1:11">
      <c r="A2205" t="s">
        <v>56</v>
      </c>
      <c r="B2205" t="s">
        <v>198</v>
      </c>
      <c r="C2205" s="7" t="s">
        <v>231</v>
      </c>
      <c r="D2205" t="s">
        <v>199</v>
      </c>
      <c r="E2205" t="s">
        <v>54</v>
      </c>
      <c r="F2205" t="s">
        <v>96</v>
      </c>
      <c r="G2205" t="s">
        <v>94</v>
      </c>
      <c r="H2205">
        <v>300000.01</v>
      </c>
      <c r="I2205">
        <v>500000</v>
      </c>
      <c r="J2205">
        <f>Cálculo!$G$88</f>
        <v>3.36</v>
      </c>
      <c r="K2205">
        <f>Cálculo!$H$88</f>
        <v>110975.06</v>
      </c>
    </row>
    <row r="2206" spans="1:11">
      <c r="A2206" t="s">
        <v>56</v>
      </c>
      <c r="B2206" t="s">
        <v>198</v>
      </c>
      <c r="C2206" s="7" t="s">
        <v>231</v>
      </c>
      <c r="D2206" t="s">
        <v>199</v>
      </c>
      <c r="E2206" t="s">
        <v>54</v>
      </c>
      <c r="F2206" t="s">
        <v>96</v>
      </c>
      <c r="G2206" t="s">
        <v>94</v>
      </c>
      <c r="H2206">
        <v>500000.01</v>
      </c>
      <c r="I2206">
        <v>1000000</v>
      </c>
      <c r="J2206">
        <f>Cálculo!$G$89</f>
        <v>3.3340000000000001</v>
      </c>
      <c r="K2206">
        <f>Cálculo!$H$89</f>
        <v>124035.06</v>
      </c>
    </row>
    <row r="2207" spans="1:11">
      <c r="A2207" t="s">
        <v>56</v>
      </c>
      <c r="B2207" t="s">
        <v>198</v>
      </c>
      <c r="C2207" s="7" t="s">
        <v>231</v>
      </c>
      <c r="D2207" t="s">
        <v>199</v>
      </c>
      <c r="E2207" t="s">
        <v>54</v>
      </c>
      <c r="F2207" t="s">
        <v>96</v>
      </c>
      <c r="G2207" t="s">
        <v>94</v>
      </c>
      <c r="H2207">
        <v>1000000.01</v>
      </c>
      <c r="I2207">
        <v>2000000</v>
      </c>
      <c r="J2207">
        <f>Cálculo!$G$90</f>
        <v>3.2810000000000001</v>
      </c>
      <c r="K2207">
        <f>Cálculo!$H$90</f>
        <v>177422.21</v>
      </c>
    </row>
    <row r="2208" spans="1:11">
      <c r="A2208" t="s">
        <v>56</v>
      </c>
      <c r="B2208" t="s">
        <v>198</v>
      </c>
      <c r="C2208" s="7" t="s">
        <v>231</v>
      </c>
      <c r="D2208" t="s">
        <v>199</v>
      </c>
      <c r="E2208" t="s">
        <v>54</v>
      </c>
      <c r="F2208" t="s">
        <v>96</v>
      </c>
      <c r="G2208" t="s">
        <v>94</v>
      </c>
      <c r="H2208">
        <v>2000000.01</v>
      </c>
      <c r="J2208">
        <f>Cálculo!$G$91</f>
        <v>3.2330000000000001</v>
      </c>
      <c r="K2208">
        <f>Cálculo!$H$91</f>
        <v>316707.87</v>
      </c>
    </row>
    <row r="2209" spans="1:11">
      <c r="A2209" t="s">
        <v>56</v>
      </c>
      <c r="B2209" t="s">
        <v>198</v>
      </c>
      <c r="C2209" s="7" t="s">
        <v>231</v>
      </c>
      <c r="D2209" t="s">
        <v>199</v>
      </c>
      <c r="E2209" t="s">
        <v>54</v>
      </c>
      <c r="F2209" t="s">
        <v>97</v>
      </c>
      <c r="G2209" t="s">
        <v>98</v>
      </c>
      <c r="J2209">
        <f>Cálculo!$G$94</f>
        <v>3.2148460000000001</v>
      </c>
    </row>
    <row r="2210" spans="1:11">
      <c r="A2210" t="s">
        <v>56</v>
      </c>
      <c r="B2210" t="s">
        <v>198</v>
      </c>
      <c r="C2210" s="7" t="s">
        <v>232</v>
      </c>
      <c r="D2210" t="s">
        <v>199</v>
      </c>
      <c r="E2210" t="s">
        <v>54</v>
      </c>
      <c r="F2210" t="s">
        <v>93</v>
      </c>
      <c r="G2210" t="s">
        <v>94</v>
      </c>
      <c r="H2210">
        <v>0</v>
      </c>
      <c r="I2210">
        <v>1</v>
      </c>
      <c r="J2210">
        <f>Cálculo!$G$66</f>
        <v>3.2869999999999999</v>
      </c>
      <c r="K2210">
        <f>Cálculo!$H$66</f>
        <v>11.39</v>
      </c>
    </row>
    <row r="2211" spans="1:11">
      <c r="A2211" t="s">
        <v>56</v>
      </c>
      <c r="B2211" t="s">
        <v>198</v>
      </c>
      <c r="C2211" s="7" t="s">
        <v>232</v>
      </c>
      <c r="D2211" t="s">
        <v>199</v>
      </c>
      <c r="E2211" t="s">
        <v>54</v>
      </c>
      <c r="F2211" t="s">
        <v>93</v>
      </c>
      <c r="G2211" t="s">
        <v>94</v>
      </c>
      <c r="H2211">
        <v>1.01</v>
      </c>
      <c r="I2211">
        <v>3</v>
      </c>
      <c r="J2211">
        <f>Cálculo!$G$67</f>
        <v>10.834</v>
      </c>
      <c r="K2211">
        <f>Cálculo!$H$67</f>
        <v>14.87</v>
      </c>
    </row>
    <row r="2212" spans="1:11">
      <c r="A2212" t="s">
        <v>56</v>
      </c>
      <c r="B2212" t="s">
        <v>198</v>
      </c>
      <c r="C2212" s="7" t="s">
        <v>232</v>
      </c>
      <c r="D2212" t="s">
        <v>199</v>
      </c>
      <c r="E2212" t="s">
        <v>54</v>
      </c>
      <c r="F2212" t="s">
        <v>93</v>
      </c>
      <c r="G2212" t="s">
        <v>94</v>
      </c>
      <c r="H2212">
        <v>3.01</v>
      </c>
      <c r="I2212">
        <v>7</v>
      </c>
      <c r="J2212">
        <f>Cálculo!$G$68</f>
        <v>5.6470000000000002</v>
      </c>
      <c r="K2212">
        <f>Cálculo!$H$68</f>
        <v>14.87</v>
      </c>
    </row>
    <row r="2213" spans="1:11">
      <c r="A2213" t="s">
        <v>56</v>
      </c>
      <c r="B2213" t="s">
        <v>198</v>
      </c>
      <c r="C2213" s="7" t="s">
        <v>232</v>
      </c>
      <c r="D2213" t="s">
        <v>199</v>
      </c>
      <c r="E2213" t="s">
        <v>54</v>
      </c>
      <c r="F2213" t="s">
        <v>93</v>
      </c>
      <c r="G2213" t="s">
        <v>94</v>
      </c>
      <c r="H2213">
        <v>7.01</v>
      </c>
      <c r="I2213">
        <v>14</v>
      </c>
      <c r="J2213">
        <f>Cálculo!$G$69</f>
        <v>9.3699999999999992</v>
      </c>
      <c r="K2213">
        <f>Cálculo!$H$69</f>
        <v>16.739999999999998</v>
      </c>
    </row>
    <row r="2214" spans="1:11">
      <c r="A2214" t="s">
        <v>56</v>
      </c>
      <c r="B2214" t="s">
        <v>198</v>
      </c>
      <c r="C2214" s="7" t="s">
        <v>232</v>
      </c>
      <c r="D2214" t="s">
        <v>199</v>
      </c>
      <c r="E2214" t="s">
        <v>54</v>
      </c>
      <c r="F2214" t="s">
        <v>93</v>
      </c>
      <c r="G2214" t="s">
        <v>94</v>
      </c>
      <c r="H2214">
        <v>14.01</v>
      </c>
      <c r="I2214">
        <v>34</v>
      </c>
      <c r="J2214">
        <f>Cálculo!$G$70</f>
        <v>11.132</v>
      </c>
      <c r="K2214">
        <f>Cálculo!$H$70</f>
        <v>18.600000000000001</v>
      </c>
    </row>
    <row r="2215" spans="1:11">
      <c r="A2215" t="s">
        <v>56</v>
      </c>
      <c r="B2215" t="s">
        <v>198</v>
      </c>
      <c r="C2215" s="7" t="s">
        <v>232</v>
      </c>
      <c r="D2215" t="s">
        <v>199</v>
      </c>
      <c r="E2215" t="s">
        <v>54</v>
      </c>
      <c r="F2215" t="s">
        <v>93</v>
      </c>
      <c r="G2215" t="s">
        <v>94</v>
      </c>
      <c r="H2215">
        <v>34.01</v>
      </c>
      <c r="I2215">
        <v>600</v>
      </c>
      <c r="J2215">
        <f>Cálculo!$G$71</f>
        <v>11.92</v>
      </c>
      <c r="K2215">
        <f>Cálculo!$H$71</f>
        <v>18.600000000000001</v>
      </c>
    </row>
    <row r="2216" spans="1:11">
      <c r="A2216" t="s">
        <v>56</v>
      </c>
      <c r="B2216" t="s">
        <v>198</v>
      </c>
      <c r="C2216" s="7" t="s">
        <v>232</v>
      </c>
      <c r="D2216" t="s">
        <v>199</v>
      </c>
      <c r="E2216" t="s">
        <v>54</v>
      </c>
      <c r="F2216" t="s">
        <v>93</v>
      </c>
      <c r="G2216" t="s">
        <v>94</v>
      </c>
      <c r="H2216">
        <v>600.01</v>
      </c>
      <c r="I2216">
        <v>1000</v>
      </c>
      <c r="J2216">
        <f>Cálculo!$G$72</f>
        <v>10.324</v>
      </c>
      <c r="K2216">
        <f>Cálculo!$H$72</f>
        <v>18.600000000000001</v>
      </c>
    </row>
    <row r="2217" spans="1:11">
      <c r="A2217" t="s">
        <v>56</v>
      </c>
      <c r="B2217" t="s">
        <v>198</v>
      </c>
      <c r="C2217" s="7" t="s">
        <v>232</v>
      </c>
      <c r="D2217" t="s">
        <v>199</v>
      </c>
      <c r="E2217" t="s">
        <v>54</v>
      </c>
      <c r="F2217" t="s">
        <v>93</v>
      </c>
      <c r="G2217" t="s">
        <v>94</v>
      </c>
      <c r="H2217">
        <v>1000.01</v>
      </c>
      <c r="J2217">
        <f>Cálculo!$G$73</f>
        <v>7.2949999999999999</v>
      </c>
      <c r="K2217">
        <f>Cálculo!$H$73</f>
        <v>18.600000000000001</v>
      </c>
    </row>
    <row r="2218" spans="1:11">
      <c r="A2218" t="s">
        <v>56</v>
      </c>
      <c r="B2218" t="s">
        <v>198</v>
      </c>
      <c r="C2218" s="7" t="s">
        <v>232</v>
      </c>
      <c r="D2218" t="s">
        <v>199</v>
      </c>
      <c r="E2218" t="s">
        <v>54</v>
      </c>
      <c r="F2218" t="s">
        <v>95</v>
      </c>
      <c r="G2218" t="s">
        <v>94</v>
      </c>
      <c r="H2218">
        <v>0</v>
      </c>
      <c r="I2218">
        <v>0</v>
      </c>
      <c r="J2218">
        <f>Cálculo!$G$76</f>
        <v>0</v>
      </c>
      <c r="K2218">
        <f>Cálculo!$H$76</f>
        <v>0</v>
      </c>
    </row>
    <row r="2219" spans="1:11">
      <c r="A2219" t="s">
        <v>56</v>
      </c>
      <c r="B2219" t="s">
        <v>198</v>
      </c>
      <c r="C2219" s="7" t="s">
        <v>232</v>
      </c>
      <c r="D2219" t="s">
        <v>199</v>
      </c>
      <c r="E2219" t="s">
        <v>54</v>
      </c>
      <c r="F2219" t="s">
        <v>95</v>
      </c>
      <c r="G2219" t="s">
        <v>94</v>
      </c>
      <c r="H2219">
        <v>0.01</v>
      </c>
      <c r="I2219">
        <v>50</v>
      </c>
      <c r="J2219">
        <f>Cálculo!$G$77</f>
        <v>9.2490000000000006</v>
      </c>
      <c r="K2219">
        <f>Cálculo!$H$77</f>
        <v>60.76</v>
      </c>
    </row>
    <row r="2220" spans="1:11">
      <c r="A2220" t="s">
        <v>56</v>
      </c>
      <c r="B2220" t="s">
        <v>198</v>
      </c>
      <c r="C2220" s="7" t="s">
        <v>232</v>
      </c>
      <c r="D2220" t="s">
        <v>199</v>
      </c>
      <c r="E2220" t="s">
        <v>54</v>
      </c>
      <c r="F2220" t="s">
        <v>95</v>
      </c>
      <c r="G2220" t="s">
        <v>94</v>
      </c>
      <c r="H2220">
        <v>50.01</v>
      </c>
      <c r="I2220">
        <v>150</v>
      </c>
      <c r="J2220">
        <f>Cálculo!$G$78</f>
        <v>8.49</v>
      </c>
      <c r="K2220">
        <f>Cálculo!$H$78</f>
        <v>98.73</v>
      </c>
    </row>
    <row r="2221" spans="1:11">
      <c r="A2221" t="s">
        <v>56</v>
      </c>
      <c r="B2221" t="s">
        <v>198</v>
      </c>
      <c r="C2221" s="7" t="s">
        <v>232</v>
      </c>
      <c r="D2221" t="s">
        <v>199</v>
      </c>
      <c r="E2221" t="s">
        <v>54</v>
      </c>
      <c r="F2221" t="s">
        <v>95</v>
      </c>
      <c r="G2221" t="s">
        <v>94</v>
      </c>
      <c r="H2221">
        <v>150.01</v>
      </c>
      <c r="I2221">
        <v>500</v>
      </c>
      <c r="J2221">
        <f>Cálculo!$G$79</f>
        <v>7.9859999999999998</v>
      </c>
      <c r="K2221">
        <f>Cálculo!$H$79</f>
        <v>174.66</v>
      </c>
    </row>
    <row r="2222" spans="1:11">
      <c r="A2222" t="s">
        <v>56</v>
      </c>
      <c r="B2222" t="s">
        <v>198</v>
      </c>
      <c r="C2222" s="7" t="s">
        <v>232</v>
      </c>
      <c r="D2222" t="s">
        <v>199</v>
      </c>
      <c r="E2222" t="s">
        <v>54</v>
      </c>
      <c r="F2222" t="s">
        <v>95</v>
      </c>
      <c r="G2222" t="s">
        <v>94</v>
      </c>
      <c r="H2222">
        <v>500.01</v>
      </c>
      <c r="I2222">
        <v>2000</v>
      </c>
      <c r="J2222">
        <f>Cálculo!$G$80</f>
        <v>7.5380000000000003</v>
      </c>
      <c r="K2222">
        <f>Cálculo!$H$80</f>
        <v>398.71</v>
      </c>
    </row>
    <row r="2223" spans="1:11">
      <c r="A2223" t="s">
        <v>56</v>
      </c>
      <c r="B2223" t="s">
        <v>198</v>
      </c>
      <c r="C2223" s="7" t="s">
        <v>232</v>
      </c>
      <c r="D2223" t="s">
        <v>199</v>
      </c>
      <c r="E2223" t="s">
        <v>54</v>
      </c>
      <c r="F2223" t="s">
        <v>95</v>
      </c>
      <c r="G2223" t="s">
        <v>94</v>
      </c>
      <c r="H2223">
        <v>2000.01</v>
      </c>
      <c r="I2223">
        <v>3500</v>
      </c>
      <c r="J2223">
        <f>Cálculo!$G$81</f>
        <v>6.819</v>
      </c>
      <c r="K2223">
        <f>Cálculo!$H$81</f>
        <v>1837.86</v>
      </c>
    </row>
    <row r="2224" spans="1:11">
      <c r="A2224" t="s">
        <v>56</v>
      </c>
      <c r="B2224" t="s">
        <v>198</v>
      </c>
      <c r="C2224" s="7" t="s">
        <v>232</v>
      </c>
      <c r="D2224" t="s">
        <v>199</v>
      </c>
      <c r="E2224" t="s">
        <v>54</v>
      </c>
      <c r="F2224" t="s">
        <v>95</v>
      </c>
      <c r="G2224" t="s">
        <v>94</v>
      </c>
      <c r="H2224">
        <v>3500.01</v>
      </c>
      <c r="I2224">
        <v>50000</v>
      </c>
      <c r="J2224">
        <f>Cálculo!$G$82</f>
        <v>5.3760000000000003</v>
      </c>
      <c r="K2224">
        <f>Cálculo!$H$82</f>
        <v>6892.16</v>
      </c>
    </row>
    <row r="2225" spans="1:11">
      <c r="A2225" t="s">
        <v>56</v>
      </c>
      <c r="B2225" t="s">
        <v>198</v>
      </c>
      <c r="C2225" s="7" t="s">
        <v>232</v>
      </c>
      <c r="D2225" t="s">
        <v>199</v>
      </c>
      <c r="E2225" t="s">
        <v>54</v>
      </c>
      <c r="F2225" t="s">
        <v>95</v>
      </c>
      <c r="G2225" t="s">
        <v>94</v>
      </c>
      <c r="H2225">
        <v>50000.01</v>
      </c>
      <c r="J2225">
        <f>Cálculo!$G$83</f>
        <v>5.1479999999999997</v>
      </c>
      <c r="K2225">
        <f>Cálculo!$H$83</f>
        <v>18284.09</v>
      </c>
    </row>
    <row r="2226" spans="1:11">
      <c r="A2226" t="s">
        <v>56</v>
      </c>
      <c r="B2226" t="s">
        <v>198</v>
      </c>
      <c r="C2226" s="7" t="s">
        <v>232</v>
      </c>
      <c r="D2226" t="s">
        <v>199</v>
      </c>
      <c r="E2226" t="s">
        <v>54</v>
      </c>
      <c r="F2226" t="s">
        <v>96</v>
      </c>
      <c r="G2226" t="s">
        <v>94</v>
      </c>
      <c r="H2226">
        <v>0</v>
      </c>
      <c r="I2226">
        <v>50000</v>
      </c>
      <c r="J2226">
        <f>Cálculo!$G$86</f>
        <v>4.726</v>
      </c>
      <c r="K2226">
        <f>Cálculo!$H$86</f>
        <v>387.36</v>
      </c>
    </row>
    <row r="2227" spans="1:11">
      <c r="A2227" t="s">
        <v>56</v>
      </c>
      <c r="B2227" t="s">
        <v>198</v>
      </c>
      <c r="C2227" s="7" t="s">
        <v>232</v>
      </c>
      <c r="D2227" t="s">
        <v>199</v>
      </c>
      <c r="E2227" t="s">
        <v>54</v>
      </c>
      <c r="F2227" t="s">
        <v>96</v>
      </c>
      <c r="G2227" t="s">
        <v>94</v>
      </c>
      <c r="H2227">
        <v>50000.01</v>
      </c>
      <c r="I2227">
        <v>300000</v>
      </c>
      <c r="J2227">
        <f>Cálculo!$G$87</f>
        <v>3.5019999999999998</v>
      </c>
      <c r="K2227">
        <f>Cálculo!$H$87</f>
        <v>61597.41</v>
      </c>
    </row>
    <row r="2228" spans="1:11">
      <c r="A2228" t="s">
        <v>56</v>
      </c>
      <c r="B2228" t="s">
        <v>198</v>
      </c>
      <c r="C2228" s="7" t="s">
        <v>232</v>
      </c>
      <c r="D2228" t="s">
        <v>199</v>
      </c>
      <c r="E2228" t="s">
        <v>54</v>
      </c>
      <c r="F2228" t="s">
        <v>96</v>
      </c>
      <c r="G2228" t="s">
        <v>94</v>
      </c>
      <c r="H2228">
        <v>300000.01</v>
      </c>
      <c r="I2228">
        <v>500000</v>
      </c>
      <c r="J2228">
        <f>Cálculo!$G$88</f>
        <v>3.36</v>
      </c>
      <c r="K2228">
        <f>Cálculo!$H$88</f>
        <v>110975.06</v>
      </c>
    </row>
    <row r="2229" spans="1:11">
      <c r="A2229" t="s">
        <v>56</v>
      </c>
      <c r="B2229" t="s">
        <v>198</v>
      </c>
      <c r="C2229" s="7" t="s">
        <v>232</v>
      </c>
      <c r="D2229" t="s">
        <v>199</v>
      </c>
      <c r="E2229" t="s">
        <v>54</v>
      </c>
      <c r="F2229" t="s">
        <v>96</v>
      </c>
      <c r="G2229" t="s">
        <v>94</v>
      </c>
      <c r="H2229">
        <v>500000.01</v>
      </c>
      <c r="I2229">
        <v>1000000</v>
      </c>
      <c r="J2229">
        <f>Cálculo!$G$89</f>
        <v>3.3340000000000001</v>
      </c>
      <c r="K2229">
        <f>Cálculo!$H$89</f>
        <v>124035.06</v>
      </c>
    </row>
    <row r="2230" spans="1:11">
      <c r="A2230" t="s">
        <v>56</v>
      </c>
      <c r="B2230" t="s">
        <v>198</v>
      </c>
      <c r="C2230" s="7" t="s">
        <v>232</v>
      </c>
      <c r="D2230" t="s">
        <v>199</v>
      </c>
      <c r="E2230" t="s">
        <v>54</v>
      </c>
      <c r="F2230" t="s">
        <v>96</v>
      </c>
      <c r="G2230" t="s">
        <v>94</v>
      </c>
      <c r="H2230">
        <v>1000000.01</v>
      </c>
      <c r="I2230">
        <v>2000000</v>
      </c>
      <c r="J2230">
        <f>Cálculo!$G$90</f>
        <v>3.2810000000000001</v>
      </c>
      <c r="K2230">
        <f>Cálculo!$H$90</f>
        <v>177422.21</v>
      </c>
    </row>
    <row r="2231" spans="1:11">
      <c r="A2231" t="s">
        <v>56</v>
      </c>
      <c r="B2231" t="s">
        <v>198</v>
      </c>
      <c r="C2231" s="7" t="s">
        <v>232</v>
      </c>
      <c r="D2231" t="s">
        <v>199</v>
      </c>
      <c r="E2231" t="s">
        <v>54</v>
      </c>
      <c r="F2231" t="s">
        <v>96</v>
      </c>
      <c r="G2231" t="s">
        <v>94</v>
      </c>
      <c r="H2231">
        <v>2000000.01</v>
      </c>
      <c r="J2231">
        <f>Cálculo!$G$91</f>
        <v>3.2330000000000001</v>
      </c>
      <c r="K2231">
        <f>Cálculo!$H$91</f>
        <v>316707.87</v>
      </c>
    </row>
    <row r="2232" spans="1:11">
      <c r="A2232" t="s">
        <v>56</v>
      </c>
      <c r="B2232" t="s">
        <v>198</v>
      </c>
      <c r="C2232" s="7" t="s">
        <v>232</v>
      </c>
      <c r="D2232" t="s">
        <v>199</v>
      </c>
      <c r="E2232" t="s">
        <v>54</v>
      </c>
      <c r="F2232" t="s">
        <v>97</v>
      </c>
      <c r="G2232" t="s">
        <v>98</v>
      </c>
      <c r="J2232">
        <f>Cálculo!$G$94</f>
        <v>3.2148460000000001</v>
      </c>
    </row>
    <row r="2233" spans="1:11">
      <c r="A2233" t="s">
        <v>56</v>
      </c>
      <c r="B2233" t="s">
        <v>198</v>
      </c>
      <c r="C2233" s="7" t="s">
        <v>233</v>
      </c>
      <c r="D2233" t="s">
        <v>199</v>
      </c>
      <c r="E2233" t="s">
        <v>54</v>
      </c>
      <c r="F2233" t="s">
        <v>93</v>
      </c>
      <c r="G2233" t="s">
        <v>94</v>
      </c>
      <c r="H2233">
        <v>0</v>
      </c>
      <c r="I2233">
        <v>1</v>
      </c>
      <c r="J2233">
        <f>Cálculo!$G$66</f>
        <v>3.2869999999999999</v>
      </c>
      <c r="K2233">
        <f>Cálculo!$H$66</f>
        <v>11.39</v>
      </c>
    </row>
    <row r="2234" spans="1:11">
      <c r="A2234" t="s">
        <v>56</v>
      </c>
      <c r="B2234" t="s">
        <v>198</v>
      </c>
      <c r="C2234" s="7" t="s">
        <v>233</v>
      </c>
      <c r="D2234" t="s">
        <v>199</v>
      </c>
      <c r="E2234" t="s">
        <v>54</v>
      </c>
      <c r="F2234" t="s">
        <v>93</v>
      </c>
      <c r="G2234" t="s">
        <v>94</v>
      </c>
      <c r="H2234">
        <v>1.01</v>
      </c>
      <c r="I2234">
        <v>3</v>
      </c>
      <c r="J2234">
        <f>Cálculo!$G$67</f>
        <v>10.834</v>
      </c>
      <c r="K2234">
        <f>Cálculo!$H$67</f>
        <v>14.87</v>
      </c>
    </row>
    <row r="2235" spans="1:11">
      <c r="A2235" t="s">
        <v>56</v>
      </c>
      <c r="B2235" t="s">
        <v>198</v>
      </c>
      <c r="C2235" s="7" t="s">
        <v>233</v>
      </c>
      <c r="D2235" t="s">
        <v>199</v>
      </c>
      <c r="E2235" t="s">
        <v>54</v>
      </c>
      <c r="F2235" t="s">
        <v>93</v>
      </c>
      <c r="G2235" t="s">
        <v>94</v>
      </c>
      <c r="H2235">
        <v>3.01</v>
      </c>
      <c r="I2235">
        <v>7</v>
      </c>
      <c r="J2235">
        <f>Cálculo!$G$68</f>
        <v>5.6470000000000002</v>
      </c>
      <c r="K2235">
        <f>Cálculo!$H$68</f>
        <v>14.87</v>
      </c>
    </row>
    <row r="2236" spans="1:11">
      <c r="A2236" t="s">
        <v>56</v>
      </c>
      <c r="B2236" t="s">
        <v>198</v>
      </c>
      <c r="C2236" s="7" t="s">
        <v>233</v>
      </c>
      <c r="D2236" t="s">
        <v>199</v>
      </c>
      <c r="E2236" t="s">
        <v>54</v>
      </c>
      <c r="F2236" t="s">
        <v>93</v>
      </c>
      <c r="G2236" t="s">
        <v>94</v>
      </c>
      <c r="H2236">
        <v>7.01</v>
      </c>
      <c r="I2236">
        <v>14</v>
      </c>
      <c r="J2236">
        <f>Cálculo!$G$69</f>
        <v>9.3699999999999992</v>
      </c>
      <c r="K2236">
        <f>Cálculo!$H$69</f>
        <v>16.739999999999998</v>
      </c>
    </row>
    <row r="2237" spans="1:11">
      <c r="A2237" t="s">
        <v>56</v>
      </c>
      <c r="B2237" t="s">
        <v>198</v>
      </c>
      <c r="C2237" s="7" t="s">
        <v>233</v>
      </c>
      <c r="D2237" t="s">
        <v>199</v>
      </c>
      <c r="E2237" t="s">
        <v>54</v>
      </c>
      <c r="F2237" t="s">
        <v>93</v>
      </c>
      <c r="G2237" t="s">
        <v>94</v>
      </c>
      <c r="H2237">
        <v>14.01</v>
      </c>
      <c r="I2237">
        <v>34</v>
      </c>
      <c r="J2237">
        <f>Cálculo!$G$70</f>
        <v>11.132</v>
      </c>
      <c r="K2237">
        <f>Cálculo!$H$70</f>
        <v>18.600000000000001</v>
      </c>
    </row>
    <row r="2238" spans="1:11">
      <c r="A2238" t="s">
        <v>56</v>
      </c>
      <c r="B2238" t="s">
        <v>198</v>
      </c>
      <c r="C2238" s="7" t="s">
        <v>233</v>
      </c>
      <c r="D2238" t="s">
        <v>199</v>
      </c>
      <c r="E2238" t="s">
        <v>54</v>
      </c>
      <c r="F2238" t="s">
        <v>93</v>
      </c>
      <c r="G2238" t="s">
        <v>94</v>
      </c>
      <c r="H2238">
        <v>34.01</v>
      </c>
      <c r="I2238">
        <v>600</v>
      </c>
      <c r="J2238">
        <f>Cálculo!$G$71</f>
        <v>11.92</v>
      </c>
      <c r="K2238">
        <f>Cálculo!$H$71</f>
        <v>18.600000000000001</v>
      </c>
    </row>
    <row r="2239" spans="1:11">
      <c r="A2239" t="s">
        <v>56</v>
      </c>
      <c r="B2239" t="s">
        <v>198</v>
      </c>
      <c r="C2239" s="7" t="s">
        <v>233</v>
      </c>
      <c r="D2239" t="s">
        <v>199</v>
      </c>
      <c r="E2239" t="s">
        <v>54</v>
      </c>
      <c r="F2239" t="s">
        <v>93</v>
      </c>
      <c r="G2239" t="s">
        <v>94</v>
      </c>
      <c r="H2239">
        <v>600.01</v>
      </c>
      <c r="I2239">
        <v>1000</v>
      </c>
      <c r="J2239">
        <f>Cálculo!$G$72</f>
        <v>10.324</v>
      </c>
      <c r="K2239">
        <f>Cálculo!$H$72</f>
        <v>18.600000000000001</v>
      </c>
    </row>
    <row r="2240" spans="1:11">
      <c r="A2240" t="s">
        <v>56</v>
      </c>
      <c r="B2240" t="s">
        <v>198</v>
      </c>
      <c r="C2240" s="7" t="s">
        <v>233</v>
      </c>
      <c r="D2240" t="s">
        <v>199</v>
      </c>
      <c r="E2240" t="s">
        <v>54</v>
      </c>
      <c r="F2240" t="s">
        <v>93</v>
      </c>
      <c r="G2240" t="s">
        <v>94</v>
      </c>
      <c r="H2240">
        <v>1000.01</v>
      </c>
      <c r="J2240">
        <f>Cálculo!$G$73</f>
        <v>7.2949999999999999</v>
      </c>
      <c r="K2240">
        <f>Cálculo!$H$73</f>
        <v>18.600000000000001</v>
      </c>
    </row>
    <row r="2241" spans="1:11">
      <c r="A2241" t="s">
        <v>56</v>
      </c>
      <c r="B2241" t="s">
        <v>198</v>
      </c>
      <c r="C2241" s="7" t="s">
        <v>233</v>
      </c>
      <c r="D2241" t="s">
        <v>199</v>
      </c>
      <c r="E2241" t="s">
        <v>54</v>
      </c>
      <c r="F2241" t="s">
        <v>95</v>
      </c>
      <c r="G2241" t="s">
        <v>94</v>
      </c>
      <c r="H2241">
        <v>0</v>
      </c>
      <c r="I2241">
        <v>0</v>
      </c>
      <c r="J2241">
        <f>Cálculo!$G$76</f>
        <v>0</v>
      </c>
      <c r="K2241">
        <f>Cálculo!$H$76</f>
        <v>0</v>
      </c>
    </row>
    <row r="2242" spans="1:11">
      <c r="A2242" t="s">
        <v>56</v>
      </c>
      <c r="B2242" t="s">
        <v>198</v>
      </c>
      <c r="C2242" s="7" t="s">
        <v>233</v>
      </c>
      <c r="D2242" t="s">
        <v>199</v>
      </c>
      <c r="E2242" t="s">
        <v>54</v>
      </c>
      <c r="F2242" t="s">
        <v>95</v>
      </c>
      <c r="G2242" t="s">
        <v>94</v>
      </c>
      <c r="H2242">
        <v>0.01</v>
      </c>
      <c r="I2242">
        <v>50</v>
      </c>
      <c r="J2242">
        <f>Cálculo!$G$77</f>
        <v>9.2490000000000006</v>
      </c>
      <c r="K2242">
        <f>Cálculo!$H$77</f>
        <v>60.76</v>
      </c>
    </row>
    <row r="2243" spans="1:11">
      <c r="A2243" t="s">
        <v>56</v>
      </c>
      <c r="B2243" t="s">
        <v>198</v>
      </c>
      <c r="C2243" s="7" t="s">
        <v>233</v>
      </c>
      <c r="D2243" t="s">
        <v>199</v>
      </c>
      <c r="E2243" t="s">
        <v>54</v>
      </c>
      <c r="F2243" t="s">
        <v>95</v>
      </c>
      <c r="G2243" t="s">
        <v>94</v>
      </c>
      <c r="H2243">
        <v>50.01</v>
      </c>
      <c r="I2243">
        <v>150</v>
      </c>
      <c r="J2243">
        <f>Cálculo!$G$78</f>
        <v>8.49</v>
      </c>
      <c r="K2243">
        <f>Cálculo!$H$78</f>
        <v>98.73</v>
      </c>
    </row>
    <row r="2244" spans="1:11">
      <c r="A2244" t="s">
        <v>56</v>
      </c>
      <c r="B2244" t="s">
        <v>198</v>
      </c>
      <c r="C2244" s="7" t="s">
        <v>233</v>
      </c>
      <c r="D2244" t="s">
        <v>199</v>
      </c>
      <c r="E2244" t="s">
        <v>54</v>
      </c>
      <c r="F2244" t="s">
        <v>95</v>
      </c>
      <c r="G2244" t="s">
        <v>94</v>
      </c>
      <c r="H2244">
        <v>150.01</v>
      </c>
      <c r="I2244">
        <v>500</v>
      </c>
      <c r="J2244">
        <f>Cálculo!$G$79</f>
        <v>7.9859999999999998</v>
      </c>
      <c r="K2244">
        <f>Cálculo!$H$79</f>
        <v>174.66</v>
      </c>
    </row>
    <row r="2245" spans="1:11">
      <c r="A2245" t="s">
        <v>56</v>
      </c>
      <c r="B2245" t="s">
        <v>198</v>
      </c>
      <c r="C2245" s="7" t="s">
        <v>233</v>
      </c>
      <c r="D2245" t="s">
        <v>199</v>
      </c>
      <c r="E2245" t="s">
        <v>54</v>
      </c>
      <c r="F2245" t="s">
        <v>95</v>
      </c>
      <c r="G2245" t="s">
        <v>94</v>
      </c>
      <c r="H2245">
        <v>500.01</v>
      </c>
      <c r="I2245">
        <v>2000</v>
      </c>
      <c r="J2245">
        <f>Cálculo!$G$80</f>
        <v>7.5380000000000003</v>
      </c>
      <c r="K2245">
        <f>Cálculo!$H$80</f>
        <v>398.71</v>
      </c>
    </row>
    <row r="2246" spans="1:11">
      <c r="A2246" t="s">
        <v>56</v>
      </c>
      <c r="B2246" t="s">
        <v>198</v>
      </c>
      <c r="C2246" s="7" t="s">
        <v>233</v>
      </c>
      <c r="D2246" t="s">
        <v>199</v>
      </c>
      <c r="E2246" t="s">
        <v>54</v>
      </c>
      <c r="F2246" t="s">
        <v>95</v>
      </c>
      <c r="G2246" t="s">
        <v>94</v>
      </c>
      <c r="H2246">
        <v>2000.01</v>
      </c>
      <c r="I2246">
        <v>3500</v>
      </c>
      <c r="J2246">
        <f>Cálculo!$G$81</f>
        <v>6.819</v>
      </c>
      <c r="K2246">
        <f>Cálculo!$H$81</f>
        <v>1837.86</v>
      </c>
    </row>
    <row r="2247" spans="1:11">
      <c r="A2247" t="s">
        <v>56</v>
      </c>
      <c r="B2247" t="s">
        <v>198</v>
      </c>
      <c r="C2247" s="7" t="s">
        <v>233</v>
      </c>
      <c r="D2247" t="s">
        <v>199</v>
      </c>
      <c r="E2247" t="s">
        <v>54</v>
      </c>
      <c r="F2247" t="s">
        <v>95</v>
      </c>
      <c r="G2247" t="s">
        <v>94</v>
      </c>
      <c r="H2247">
        <v>3500.01</v>
      </c>
      <c r="I2247">
        <v>50000</v>
      </c>
      <c r="J2247">
        <f>Cálculo!$G$82</f>
        <v>5.3760000000000003</v>
      </c>
      <c r="K2247">
        <f>Cálculo!$H$82</f>
        <v>6892.16</v>
      </c>
    </row>
    <row r="2248" spans="1:11">
      <c r="A2248" t="s">
        <v>56</v>
      </c>
      <c r="B2248" t="s">
        <v>198</v>
      </c>
      <c r="C2248" s="7" t="s">
        <v>233</v>
      </c>
      <c r="D2248" t="s">
        <v>199</v>
      </c>
      <c r="E2248" t="s">
        <v>54</v>
      </c>
      <c r="F2248" t="s">
        <v>95</v>
      </c>
      <c r="G2248" t="s">
        <v>94</v>
      </c>
      <c r="H2248">
        <v>50000.01</v>
      </c>
      <c r="J2248">
        <f>Cálculo!$G$83</f>
        <v>5.1479999999999997</v>
      </c>
      <c r="K2248">
        <f>Cálculo!$H$83</f>
        <v>18284.09</v>
      </c>
    </row>
    <row r="2249" spans="1:11">
      <c r="A2249" t="s">
        <v>56</v>
      </c>
      <c r="B2249" t="s">
        <v>198</v>
      </c>
      <c r="C2249" s="7" t="s">
        <v>233</v>
      </c>
      <c r="D2249" t="s">
        <v>199</v>
      </c>
      <c r="E2249" t="s">
        <v>54</v>
      </c>
      <c r="F2249" t="s">
        <v>96</v>
      </c>
      <c r="G2249" t="s">
        <v>94</v>
      </c>
      <c r="H2249">
        <v>0</v>
      </c>
      <c r="I2249">
        <v>50000</v>
      </c>
      <c r="J2249">
        <f>Cálculo!$G$86</f>
        <v>4.726</v>
      </c>
      <c r="K2249">
        <f>Cálculo!$H$86</f>
        <v>387.36</v>
      </c>
    </row>
    <row r="2250" spans="1:11">
      <c r="A2250" t="s">
        <v>56</v>
      </c>
      <c r="B2250" t="s">
        <v>198</v>
      </c>
      <c r="C2250" s="7" t="s">
        <v>233</v>
      </c>
      <c r="D2250" t="s">
        <v>199</v>
      </c>
      <c r="E2250" t="s">
        <v>54</v>
      </c>
      <c r="F2250" t="s">
        <v>96</v>
      </c>
      <c r="G2250" t="s">
        <v>94</v>
      </c>
      <c r="H2250">
        <v>50000.01</v>
      </c>
      <c r="I2250">
        <v>300000</v>
      </c>
      <c r="J2250">
        <f>Cálculo!$G$87</f>
        <v>3.5019999999999998</v>
      </c>
      <c r="K2250">
        <f>Cálculo!$H$87</f>
        <v>61597.41</v>
      </c>
    </row>
    <row r="2251" spans="1:11">
      <c r="A2251" t="s">
        <v>56</v>
      </c>
      <c r="B2251" t="s">
        <v>198</v>
      </c>
      <c r="C2251" s="7" t="s">
        <v>233</v>
      </c>
      <c r="D2251" t="s">
        <v>199</v>
      </c>
      <c r="E2251" t="s">
        <v>54</v>
      </c>
      <c r="F2251" t="s">
        <v>96</v>
      </c>
      <c r="G2251" t="s">
        <v>94</v>
      </c>
      <c r="H2251">
        <v>300000.01</v>
      </c>
      <c r="I2251">
        <v>500000</v>
      </c>
      <c r="J2251">
        <f>Cálculo!$G$88</f>
        <v>3.36</v>
      </c>
      <c r="K2251">
        <f>Cálculo!$H$88</f>
        <v>110975.06</v>
      </c>
    </row>
    <row r="2252" spans="1:11">
      <c r="A2252" t="s">
        <v>56</v>
      </c>
      <c r="B2252" t="s">
        <v>198</v>
      </c>
      <c r="C2252" s="7" t="s">
        <v>233</v>
      </c>
      <c r="D2252" t="s">
        <v>199</v>
      </c>
      <c r="E2252" t="s">
        <v>54</v>
      </c>
      <c r="F2252" t="s">
        <v>96</v>
      </c>
      <c r="G2252" t="s">
        <v>94</v>
      </c>
      <c r="H2252">
        <v>500000.01</v>
      </c>
      <c r="I2252">
        <v>1000000</v>
      </c>
      <c r="J2252">
        <f>Cálculo!$G$89</f>
        <v>3.3340000000000001</v>
      </c>
      <c r="K2252">
        <f>Cálculo!$H$89</f>
        <v>124035.06</v>
      </c>
    </row>
    <row r="2253" spans="1:11">
      <c r="A2253" t="s">
        <v>56</v>
      </c>
      <c r="B2253" t="s">
        <v>198</v>
      </c>
      <c r="C2253" s="7" t="s">
        <v>233</v>
      </c>
      <c r="D2253" t="s">
        <v>199</v>
      </c>
      <c r="E2253" t="s">
        <v>54</v>
      </c>
      <c r="F2253" t="s">
        <v>96</v>
      </c>
      <c r="G2253" t="s">
        <v>94</v>
      </c>
      <c r="H2253">
        <v>1000000.01</v>
      </c>
      <c r="I2253">
        <v>2000000</v>
      </c>
      <c r="J2253">
        <f>Cálculo!$G$90</f>
        <v>3.2810000000000001</v>
      </c>
      <c r="K2253">
        <f>Cálculo!$H$90</f>
        <v>177422.21</v>
      </c>
    </row>
    <row r="2254" spans="1:11">
      <c r="A2254" t="s">
        <v>56</v>
      </c>
      <c r="B2254" t="s">
        <v>198</v>
      </c>
      <c r="C2254" s="7" t="s">
        <v>233</v>
      </c>
      <c r="D2254" t="s">
        <v>199</v>
      </c>
      <c r="E2254" t="s">
        <v>54</v>
      </c>
      <c r="F2254" t="s">
        <v>96</v>
      </c>
      <c r="G2254" t="s">
        <v>94</v>
      </c>
      <c r="H2254">
        <v>2000000.01</v>
      </c>
      <c r="J2254">
        <f>Cálculo!$G$91</f>
        <v>3.2330000000000001</v>
      </c>
      <c r="K2254">
        <f>Cálculo!$H$91</f>
        <v>316707.87</v>
      </c>
    </row>
    <row r="2255" spans="1:11">
      <c r="A2255" t="s">
        <v>56</v>
      </c>
      <c r="B2255" t="s">
        <v>198</v>
      </c>
      <c r="C2255" s="7" t="s">
        <v>233</v>
      </c>
      <c r="D2255" t="s">
        <v>199</v>
      </c>
      <c r="E2255" t="s">
        <v>54</v>
      </c>
      <c r="F2255" t="s">
        <v>97</v>
      </c>
      <c r="G2255" t="s">
        <v>98</v>
      </c>
      <c r="J2255">
        <f>Cálculo!$G$94</f>
        <v>3.2148460000000001</v>
      </c>
    </row>
    <row r="2256" spans="1:11">
      <c r="A2256" t="s">
        <v>56</v>
      </c>
      <c r="B2256" t="s">
        <v>198</v>
      </c>
      <c r="C2256" s="7" t="s">
        <v>234</v>
      </c>
      <c r="D2256" t="s">
        <v>199</v>
      </c>
      <c r="E2256" t="s">
        <v>54</v>
      </c>
      <c r="F2256" t="s">
        <v>93</v>
      </c>
      <c r="G2256" t="s">
        <v>94</v>
      </c>
      <c r="H2256">
        <v>0</v>
      </c>
      <c r="I2256">
        <v>1</v>
      </c>
      <c r="J2256">
        <f>Cálculo!$G$66</f>
        <v>3.2869999999999999</v>
      </c>
      <c r="K2256">
        <f>Cálculo!$H$66</f>
        <v>11.39</v>
      </c>
    </row>
    <row r="2257" spans="1:11">
      <c r="A2257" t="s">
        <v>56</v>
      </c>
      <c r="B2257" t="s">
        <v>198</v>
      </c>
      <c r="C2257" s="7" t="s">
        <v>234</v>
      </c>
      <c r="D2257" t="s">
        <v>199</v>
      </c>
      <c r="E2257" t="s">
        <v>54</v>
      </c>
      <c r="F2257" t="s">
        <v>93</v>
      </c>
      <c r="G2257" t="s">
        <v>94</v>
      </c>
      <c r="H2257">
        <v>1.01</v>
      </c>
      <c r="I2257">
        <v>3</v>
      </c>
      <c r="J2257">
        <f>Cálculo!$G$67</f>
        <v>10.834</v>
      </c>
      <c r="K2257">
        <f>Cálculo!$H$67</f>
        <v>14.87</v>
      </c>
    </row>
    <row r="2258" spans="1:11">
      <c r="A2258" t="s">
        <v>56</v>
      </c>
      <c r="B2258" t="s">
        <v>198</v>
      </c>
      <c r="C2258" s="7" t="s">
        <v>234</v>
      </c>
      <c r="D2258" t="s">
        <v>199</v>
      </c>
      <c r="E2258" t="s">
        <v>54</v>
      </c>
      <c r="F2258" t="s">
        <v>93</v>
      </c>
      <c r="G2258" t="s">
        <v>94</v>
      </c>
      <c r="H2258">
        <v>3.01</v>
      </c>
      <c r="I2258">
        <v>7</v>
      </c>
      <c r="J2258">
        <f>Cálculo!$G$68</f>
        <v>5.6470000000000002</v>
      </c>
      <c r="K2258">
        <f>Cálculo!$H$68</f>
        <v>14.87</v>
      </c>
    </row>
    <row r="2259" spans="1:11">
      <c r="A2259" t="s">
        <v>56</v>
      </c>
      <c r="B2259" t="s">
        <v>198</v>
      </c>
      <c r="C2259" s="7" t="s">
        <v>234</v>
      </c>
      <c r="D2259" t="s">
        <v>199</v>
      </c>
      <c r="E2259" t="s">
        <v>54</v>
      </c>
      <c r="F2259" t="s">
        <v>93</v>
      </c>
      <c r="G2259" t="s">
        <v>94</v>
      </c>
      <c r="H2259">
        <v>7.01</v>
      </c>
      <c r="I2259">
        <v>14</v>
      </c>
      <c r="J2259">
        <f>Cálculo!$G$69</f>
        <v>9.3699999999999992</v>
      </c>
      <c r="K2259">
        <f>Cálculo!$H$69</f>
        <v>16.739999999999998</v>
      </c>
    </row>
    <row r="2260" spans="1:11">
      <c r="A2260" t="s">
        <v>56</v>
      </c>
      <c r="B2260" t="s">
        <v>198</v>
      </c>
      <c r="C2260" s="7" t="s">
        <v>234</v>
      </c>
      <c r="D2260" t="s">
        <v>199</v>
      </c>
      <c r="E2260" t="s">
        <v>54</v>
      </c>
      <c r="F2260" t="s">
        <v>93</v>
      </c>
      <c r="G2260" t="s">
        <v>94</v>
      </c>
      <c r="H2260">
        <v>14.01</v>
      </c>
      <c r="I2260">
        <v>34</v>
      </c>
      <c r="J2260">
        <f>Cálculo!$G$70</f>
        <v>11.132</v>
      </c>
      <c r="K2260">
        <f>Cálculo!$H$70</f>
        <v>18.600000000000001</v>
      </c>
    </row>
    <row r="2261" spans="1:11">
      <c r="A2261" t="s">
        <v>56</v>
      </c>
      <c r="B2261" t="s">
        <v>198</v>
      </c>
      <c r="C2261" s="7" t="s">
        <v>234</v>
      </c>
      <c r="D2261" t="s">
        <v>199</v>
      </c>
      <c r="E2261" t="s">
        <v>54</v>
      </c>
      <c r="F2261" t="s">
        <v>93</v>
      </c>
      <c r="G2261" t="s">
        <v>94</v>
      </c>
      <c r="H2261">
        <v>34.01</v>
      </c>
      <c r="I2261">
        <v>600</v>
      </c>
      <c r="J2261">
        <f>Cálculo!$G$71</f>
        <v>11.92</v>
      </c>
      <c r="K2261">
        <f>Cálculo!$H$71</f>
        <v>18.600000000000001</v>
      </c>
    </row>
    <row r="2262" spans="1:11">
      <c r="A2262" t="s">
        <v>56</v>
      </c>
      <c r="B2262" t="s">
        <v>198</v>
      </c>
      <c r="C2262" s="7" t="s">
        <v>234</v>
      </c>
      <c r="D2262" t="s">
        <v>199</v>
      </c>
      <c r="E2262" t="s">
        <v>54</v>
      </c>
      <c r="F2262" t="s">
        <v>93</v>
      </c>
      <c r="G2262" t="s">
        <v>94</v>
      </c>
      <c r="H2262">
        <v>600.01</v>
      </c>
      <c r="I2262">
        <v>1000</v>
      </c>
      <c r="J2262">
        <f>Cálculo!$G$72</f>
        <v>10.324</v>
      </c>
      <c r="K2262">
        <f>Cálculo!$H$72</f>
        <v>18.600000000000001</v>
      </c>
    </row>
    <row r="2263" spans="1:11">
      <c r="A2263" t="s">
        <v>56</v>
      </c>
      <c r="B2263" t="s">
        <v>198</v>
      </c>
      <c r="C2263" s="7" t="s">
        <v>234</v>
      </c>
      <c r="D2263" t="s">
        <v>199</v>
      </c>
      <c r="E2263" t="s">
        <v>54</v>
      </c>
      <c r="F2263" t="s">
        <v>93</v>
      </c>
      <c r="G2263" t="s">
        <v>94</v>
      </c>
      <c r="H2263">
        <v>1000.01</v>
      </c>
      <c r="J2263">
        <f>Cálculo!$G$73</f>
        <v>7.2949999999999999</v>
      </c>
      <c r="K2263">
        <f>Cálculo!$H$73</f>
        <v>18.600000000000001</v>
      </c>
    </row>
    <row r="2264" spans="1:11">
      <c r="A2264" t="s">
        <v>56</v>
      </c>
      <c r="B2264" t="s">
        <v>198</v>
      </c>
      <c r="C2264" s="7" t="s">
        <v>234</v>
      </c>
      <c r="D2264" t="s">
        <v>199</v>
      </c>
      <c r="E2264" t="s">
        <v>54</v>
      </c>
      <c r="F2264" t="s">
        <v>95</v>
      </c>
      <c r="G2264" t="s">
        <v>94</v>
      </c>
      <c r="H2264">
        <v>0</v>
      </c>
      <c r="I2264">
        <v>0</v>
      </c>
      <c r="J2264">
        <f>Cálculo!$G$76</f>
        <v>0</v>
      </c>
      <c r="K2264">
        <f>Cálculo!$H$76</f>
        <v>0</v>
      </c>
    </row>
    <row r="2265" spans="1:11">
      <c r="A2265" t="s">
        <v>56</v>
      </c>
      <c r="B2265" t="s">
        <v>198</v>
      </c>
      <c r="C2265" s="7" t="s">
        <v>234</v>
      </c>
      <c r="D2265" t="s">
        <v>199</v>
      </c>
      <c r="E2265" t="s">
        <v>54</v>
      </c>
      <c r="F2265" t="s">
        <v>95</v>
      </c>
      <c r="G2265" t="s">
        <v>94</v>
      </c>
      <c r="H2265">
        <v>0.01</v>
      </c>
      <c r="I2265">
        <v>50</v>
      </c>
      <c r="J2265">
        <f>Cálculo!$G$77</f>
        <v>9.2490000000000006</v>
      </c>
      <c r="K2265">
        <f>Cálculo!$H$77</f>
        <v>60.76</v>
      </c>
    </row>
    <row r="2266" spans="1:11">
      <c r="A2266" t="s">
        <v>56</v>
      </c>
      <c r="B2266" t="s">
        <v>198</v>
      </c>
      <c r="C2266" s="7" t="s">
        <v>234</v>
      </c>
      <c r="D2266" t="s">
        <v>199</v>
      </c>
      <c r="E2266" t="s">
        <v>54</v>
      </c>
      <c r="F2266" t="s">
        <v>95</v>
      </c>
      <c r="G2266" t="s">
        <v>94</v>
      </c>
      <c r="H2266">
        <v>50.01</v>
      </c>
      <c r="I2266">
        <v>150</v>
      </c>
      <c r="J2266">
        <f>Cálculo!$G$78</f>
        <v>8.49</v>
      </c>
      <c r="K2266">
        <f>Cálculo!$H$78</f>
        <v>98.73</v>
      </c>
    </row>
    <row r="2267" spans="1:11">
      <c r="A2267" t="s">
        <v>56</v>
      </c>
      <c r="B2267" t="s">
        <v>198</v>
      </c>
      <c r="C2267" s="7" t="s">
        <v>234</v>
      </c>
      <c r="D2267" t="s">
        <v>199</v>
      </c>
      <c r="E2267" t="s">
        <v>54</v>
      </c>
      <c r="F2267" t="s">
        <v>95</v>
      </c>
      <c r="G2267" t="s">
        <v>94</v>
      </c>
      <c r="H2267">
        <v>150.01</v>
      </c>
      <c r="I2267">
        <v>500</v>
      </c>
      <c r="J2267">
        <f>Cálculo!$G$79</f>
        <v>7.9859999999999998</v>
      </c>
      <c r="K2267">
        <f>Cálculo!$H$79</f>
        <v>174.66</v>
      </c>
    </row>
    <row r="2268" spans="1:11">
      <c r="A2268" t="s">
        <v>56</v>
      </c>
      <c r="B2268" t="s">
        <v>198</v>
      </c>
      <c r="C2268" s="7" t="s">
        <v>234</v>
      </c>
      <c r="D2268" t="s">
        <v>199</v>
      </c>
      <c r="E2268" t="s">
        <v>54</v>
      </c>
      <c r="F2268" t="s">
        <v>95</v>
      </c>
      <c r="G2268" t="s">
        <v>94</v>
      </c>
      <c r="H2268">
        <v>500.01</v>
      </c>
      <c r="I2268">
        <v>2000</v>
      </c>
      <c r="J2268">
        <f>Cálculo!$G$80</f>
        <v>7.5380000000000003</v>
      </c>
      <c r="K2268">
        <f>Cálculo!$H$80</f>
        <v>398.71</v>
      </c>
    </row>
    <row r="2269" spans="1:11">
      <c r="A2269" t="s">
        <v>56</v>
      </c>
      <c r="B2269" t="s">
        <v>198</v>
      </c>
      <c r="C2269" s="7" t="s">
        <v>234</v>
      </c>
      <c r="D2269" t="s">
        <v>199</v>
      </c>
      <c r="E2269" t="s">
        <v>54</v>
      </c>
      <c r="F2269" t="s">
        <v>95</v>
      </c>
      <c r="G2269" t="s">
        <v>94</v>
      </c>
      <c r="H2269">
        <v>2000.01</v>
      </c>
      <c r="I2269">
        <v>3500</v>
      </c>
      <c r="J2269">
        <f>Cálculo!$G$81</f>
        <v>6.819</v>
      </c>
      <c r="K2269">
        <f>Cálculo!$H$81</f>
        <v>1837.86</v>
      </c>
    </row>
    <row r="2270" spans="1:11">
      <c r="A2270" t="s">
        <v>56</v>
      </c>
      <c r="B2270" t="s">
        <v>198</v>
      </c>
      <c r="C2270" s="7" t="s">
        <v>234</v>
      </c>
      <c r="D2270" t="s">
        <v>199</v>
      </c>
      <c r="E2270" t="s">
        <v>54</v>
      </c>
      <c r="F2270" t="s">
        <v>95</v>
      </c>
      <c r="G2270" t="s">
        <v>94</v>
      </c>
      <c r="H2270">
        <v>3500.01</v>
      </c>
      <c r="I2270">
        <v>50000</v>
      </c>
      <c r="J2270">
        <f>Cálculo!$G$82</f>
        <v>5.3760000000000003</v>
      </c>
      <c r="K2270">
        <f>Cálculo!$H$82</f>
        <v>6892.16</v>
      </c>
    </row>
    <row r="2271" spans="1:11">
      <c r="A2271" t="s">
        <v>56</v>
      </c>
      <c r="B2271" t="s">
        <v>198</v>
      </c>
      <c r="C2271" s="7" t="s">
        <v>234</v>
      </c>
      <c r="D2271" t="s">
        <v>199</v>
      </c>
      <c r="E2271" t="s">
        <v>54</v>
      </c>
      <c r="F2271" t="s">
        <v>95</v>
      </c>
      <c r="G2271" t="s">
        <v>94</v>
      </c>
      <c r="H2271">
        <v>50000.01</v>
      </c>
      <c r="J2271">
        <f>Cálculo!$G$83</f>
        <v>5.1479999999999997</v>
      </c>
      <c r="K2271">
        <f>Cálculo!$H$83</f>
        <v>18284.09</v>
      </c>
    </row>
    <row r="2272" spans="1:11">
      <c r="A2272" t="s">
        <v>56</v>
      </c>
      <c r="B2272" t="s">
        <v>198</v>
      </c>
      <c r="C2272" s="7" t="s">
        <v>234</v>
      </c>
      <c r="D2272" t="s">
        <v>199</v>
      </c>
      <c r="E2272" t="s">
        <v>54</v>
      </c>
      <c r="F2272" t="s">
        <v>96</v>
      </c>
      <c r="G2272" t="s">
        <v>94</v>
      </c>
      <c r="H2272">
        <v>0</v>
      </c>
      <c r="I2272">
        <v>50000</v>
      </c>
      <c r="J2272">
        <f>Cálculo!$G$86</f>
        <v>4.726</v>
      </c>
      <c r="K2272">
        <f>Cálculo!$H$86</f>
        <v>387.36</v>
      </c>
    </row>
    <row r="2273" spans="1:11">
      <c r="A2273" t="s">
        <v>56</v>
      </c>
      <c r="B2273" t="s">
        <v>198</v>
      </c>
      <c r="C2273" s="7" t="s">
        <v>234</v>
      </c>
      <c r="D2273" t="s">
        <v>199</v>
      </c>
      <c r="E2273" t="s">
        <v>54</v>
      </c>
      <c r="F2273" t="s">
        <v>96</v>
      </c>
      <c r="G2273" t="s">
        <v>94</v>
      </c>
      <c r="H2273">
        <v>50000.01</v>
      </c>
      <c r="I2273">
        <v>300000</v>
      </c>
      <c r="J2273">
        <f>Cálculo!$G$87</f>
        <v>3.5019999999999998</v>
      </c>
      <c r="K2273">
        <f>Cálculo!$H$87</f>
        <v>61597.41</v>
      </c>
    </row>
    <row r="2274" spans="1:11">
      <c r="A2274" t="s">
        <v>56</v>
      </c>
      <c r="B2274" t="s">
        <v>198</v>
      </c>
      <c r="C2274" s="7" t="s">
        <v>234</v>
      </c>
      <c r="D2274" t="s">
        <v>199</v>
      </c>
      <c r="E2274" t="s">
        <v>54</v>
      </c>
      <c r="F2274" t="s">
        <v>96</v>
      </c>
      <c r="G2274" t="s">
        <v>94</v>
      </c>
      <c r="H2274">
        <v>300000.01</v>
      </c>
      <c r="I2274">
        <v>500000</v>
      </c>
      <c r="J2274">
        <f>Cálculo!$G$88</f>
        <v>3.36</v>
      </c>
      <c r="K2274">
        <f>Cálculo!$H$88</f>
        <v>110975.06</v>
      </c>
    </row>
    <row r="2275" spans="1:11">
      <c r="A2275" t="s">
        <v>56</v>
      </c>
      <c r="B2275" t="s">
        <v>198</v>
      </c>
      <c r="C2275" s="7" t="s">
        <v>234</v>
      </c>
      <c r="D2275" t="s">
        <v>199</v>
      </c>
      <c r="E2275" t="s">
        <v>54</v>
      </c>
      <c r="F2275" t="s">
        <v>96</v>
      </c>
      <c r="G2275" t="s">
        <v>94</v>
      </c>
      <c r="H2275">
        <v>500000.01</v>
      </c>
      <c r="I2275">
        <v>1000000</v>
      </c>
      <c r="J2275">
        <f>Cálculo!$G$89</f>
        <v>3.3340000000000001</v>
      </c>
      <c r="K2275">
        <f>Cálculo!$H$89</f>
        <v>124035.06</v>
      </c>
    </row>
    <row r="2276" spans="1:11">
      <c r="A2276" t="s">
        <v>56</v>
      </c>
      <c r="B2276" t="s">
        <v>198</v>
      </c>
      <c r="C2276" s="7" t="s">
        <v>234</v>
      </c>
      <c r="D2276" t="s">
        <v>199</v>
      </c>
      <c r="E2276" t="s">
        <v>54</v>
      </c>
      <c r="F2276" t="s">
        <v>96</v>
      </c>
      <c r="G2276" t="s">
        <v>94</v>
      </c>
      <c r="H2276">
        <v>1000000.01</v>
      </c>
      <c r="I2276">
        <v>2000000</v>
      </c>
      <c r="J2276">
        <f>Cálculo!$G$90</f>
        <v>3.2810000000000001</v>
      </c>
      <c r="K2276">
        <f>Cálculo!$H$90</f>
        <v>177422.21</v>
      </c>
    </row>
    <row r="2277" spans="1:11">
      <c r="A2277" t="s">
        <v>56</v>
      </c>
      <c r="B2277" t="s">
        <v>198</v>
      </c>
      <c r="C2277" s="7" t="s">
        <v>234</v>
      </c>
      <c r="D2277" t="s">
        <v>199</v>
      </c>
      <c r="E2277" t="s">
        <v>54</v>
      </c>
      <c r="F2277" t="s">
        <v>96</v>
      </c>
      <c r="G2277" t="s">
        <v>94</v>
      </c>
      <c r="H2277">
        <v>2000000.01</v>
      </c>
      <c r="J2277">
        <f>Cálculo!$G$91</f>
        <v>3.2330000000000001</v>
      </c>
      <c r="K2277">
        <f>Cálculo!$H$91</f>
        <v>316707.87</v>
      </c>
    </row>
    <row r="2278" spans="1:11">
      <c r="A2278" t="s">
        <v>56</v>
      </c>
      <c r="B2278" t="s">
        <v>198</v>
      </c>
      <c r="C2278" s="7" t="s">
        <v>234</v>
      </c>
      <c r="D2278" t="s">
        <v>199</v>
      </c>
      <c r="E2278" t="s">
        <v>54</v>
      </c>
      <c r="F2278" t="s">
        <v>97</v>
      </c>
      <c r="G2278" t="s">
        <v>98</v>
      </c>
      <c r="J2278">
        <f>Cálculo!$G$94</f>
        <v>3.2148460000000001</v>
      </c>
    </row>
    <row r="2279" spans="1:11">
      <c r="A2279" t="s">
        <v>56</v>
      </c>
      <c r="B2279" t="s">
        <v>198</v>
      </c>
      <c r="C2279" s="7" t="s">
        <v>235</v>
      </c>
      <c r="D2279" t="s">
        <v>199</v>
      </c>
      <c r="E2279" t="s">
        <v>54</v>
      </c>
      <c r="F2279" t="s">
        <v>93</v>
      </c>
      <c r="G2279" t="s">
        <v>94</v>
      </c>
      <c r="H2279">
        <v>0</v>
      </c>
      <c r="I2279">
        <v>1</v>
      </c>
      <c r="J2279">
        <f>Cálculo!$G$66</f>
        <v>3.2869999999999999</v>
      </c>
      <c r="K2279">
        <f>Cálculo!$H$66</f>
        <v>11.39</v>
      </c>
    </row>
    <row r="2280" spans="1:11">
      <c r="A2280" t="s">
        <v>56</v>
      </c>
      <c r="B2280" t="s">
        <v>198</v>
      </c>
      <c r="C2280" s="7" t="s">
        <v>235</v>
      </c>
      <c r="D2280" t="s">
        <v>199</v>
      </c>
      <c r="E2280" t="s">
        <v>54</v>
      </c>
      <c r="F2280" t="s">
        <v>93</v>
      </c>
      <c r="G2280" t="s">
        <v>94</v>
      </c>
      <c r="H2280">
        <v>1.01</v>
      </c>
      <c r="I2280">
        <v>3</v>
      </c>
      <c r="J2280">
        <f>Cálculo!$G$67</f>
        <v>10.834</v>
      </c>
      <c r="K2280">
        <f>Cálculo!$H$67</f>
        <v>14.87</v>
      </c>
    </row>
    <row r="2281" spans="1:11">
      <c r="A2281" t="s">
        <v>56</v>
      </c>
      <c r="B2281" t="s">
        <v>198</v>
      </c>
      <c r="C2281" s="7" t="s">
        <v>235</v>
      </c>
      <c r="D2281" t="s">
        <v>199</v>
      </c>
      <c r="E2281" t="s">
        <v>54</v>
      </c>
      <c r="F2281" t="s">
        <v>93</v>
      </c>
      <c r="G2281" t="s">
        <v>94</v>
      </c>
      <c r="H2281">
        <v>3.01</v>
      </c>
      <c r="I2281">
        <v>7</v>
      </c>
      <c r="J2281">
        <f>Cálculo!$G$68</f>
        <v>5.6470000000000002</v>
      </c>
      <c r="K2281">
        <f>Cálculo!$H$68</f>
        <v>14.87</v>
      </c>
    </row>
    <row r="2282" spans="1:11">
      <c r="A2282" t="s">
        <v>56</v>
      </c>
      <c r="B2282" t="s">
        <v>198</v>
      </c>
      <c r="C2282" s="7" t="s">
        <v>235</v>
      </c>
      <c r="D2282" t="s">
        <v>199</v>
      </c>
      <c r="E2282" t="s">
        <v>54</v>
      </c>
      <c r="F2282" t="s">
        <v>93</v>
      </c>
      <c r="G2282" t="s">
        <v>94</v>
      </c>
      <c r="H2282">
        <v>7.01</v>
      </c>
      <c r="I2282">
        <v>14</v>
      </c>
      <c r="J2282">
        <f>Cálculo!$G$69</f>
        <v>9.3699999999999992</v>
      </c>
      <c r="K2282">
        <f>Cálculo!$H$69</f>
        <v>16.739999999999998</v>
      </c>
    </row>
    <row r="2283" spans="1:11">
      <c r="A2283" t="s">
        <v>56</v>
      </c>
      <c r="B2283" t="s">
        <v>198</v>
      </c>
      <c r="C2283" s="7" t="s">
        <v>235</v>
      </c>
      <c r="D2283" t="s">
        <v>199</v>
      </c>
      <c r="E2283" t="s">
        <v>54</v>
      </c>
      <c r="F2283" t="s">
        <v>93</v>
      </c>
      <c r="G2283" t="s">
        <v>94</v>
      </c>
      <c r="H2283">
        <v>14.01</v>
      </c>
      <c r="I2283">
        <v>34</v>
      </c>
      <c r="J2283">
        <f>Cálculo!$G$70</f>
        <v>11.132</v>
      </c>
      <c r="K2283">
        <f>Cálculo!$H$70</f>
        <v>18.600000000000001</v>
      </c>
    </row>
    <row r="2284" spans="1:11">
      <c r="A2284" t="s">
        <v>56</v>
      </c>
      <c r="B2284" t="s">
        <v>198</v>
      </c>
      <c r="C2284" s="7" t="s">
        <v>235</v>
      </c>
      <c r="D2284" t="s">
        <v>199</v>
      </c>
      <c r="E2284" t="s">
        <v>54</v>
      </c>
      <c r="F2284" t="s">
        <v>93</v>
      </c>
      <c r="G2284" t="s">
        <v>94</v>
      </c>
      <c r="H2284">
        <v>34.01</v>
      </c>
      <c r="I2284">
        <v>600</v>
      </c>
      <c r="J2284">
        <f>Cálculo!$G$71</f>
        <v>11.92</v>
      </c>
      <c r="K2284">
        <f>Cálculo!$H$71</f>
        <v>18.600000000000001</v>
      </c>
    </row>
    <row r="2285" spans="1:11">
      <c r="A2285" t="s">
        <v>56</v>
      </c>
      <c r="B2285" t="s">
        <v>198</v>
      </c>
      <c r="C2285" s="7" t="s">
        <v>235</v>
      </c>
      <c r="D2285" t="s">
        <v>199</v>
      </c>
      <c r="E2285" t="s">
        <v>54</v>
      </c>
      <c r="F2285" t="s">
        <v>93</v>
      </c>
      <c r="G2285" t="s">
        <v>94</v>
      </c>
      <c r="H2285">
        <v>600.01</v>
      </c>
      <c r="I2285">
        <v>1000</v>
      </c>
      <c r="J2285">
        <f>Cálculo!$G$72</f>
        <v>10.324</v>
      </c>
      <c r="K2285">
        <f>Cálculo!$H$72</f>
        <v>18.600000000000001</v>
      </c>
    </row>
    <row r="2286" spans="1:11">
      <c r="A2286" t="s">
        <v>56</v>
      </c>
      <c r="B2286" t="s">
        <v>198</v>
      </c>
      <c r="C2286" s="7" t="s">
        <v>235</v>
      </c>
      <c r="D2286" t="s">
        <v>199</v>
      </c>
      <c r="E2286" t="s">
        <v>54</v>
      </c>
      <c r="F2286" t="s">
        <v>93</v>
      </c>
      <c r="G2286" t="s">
        <v>94</v>
      </c>
      <c r="H2286">
        <v>1000.01</v>
      </c>
      <c r="J2286">
        <f>Cálculo!$G$73</f>
        <v>7.2949999999999999</v>
      </c>
      <c r="K2286">
        <f>Cálculo!$H$73</f>
        <v>18.600000000000001</v>
      </c>
    </row>
    <row r="2287" spans="1:11">
      <c r="A2287" t="s">
        <v>56</v>
      </c>
      <c r="B2287" t="s">
        <v>198</v>
      </c>
      <c r="C2287" s="7" t="s">
        <v>235</v>
      </c>
      <c r="D2287" t="s">
        <v>199</v>
      </c>
      <c r="E2287" t="s">
        <v>54</v>
      </c>
      <c r="F2287" t="s">
        <v>95</v>
      </c>
      <c r="G2287" t="s">
        <v>94</v>
      </c>
      <c r="H2287">
        <v>0</v>
      </c>
      <c r="I2287">
        <v>0</v>
      </c>
      <c r="J2287">
        <f>Cálculo!$G$76</f>
        <v>0</v>
      </c>
      <c r="K2287">
        <f>Cálculo!$H$76</f>
        <v>0</v>
      </c>
    </row>
    <row r="2288" spans="1:11">
      <c r="A2288" t="s">
        <v>56</v>
      </c>
      <c r="B2288" t="s">
        <v>198</v>
      </c>
      <c r="C2288" s="7" t="s">
        <v>235</v>
      </c>
      <c r="D2288" t="s">
        <v>199</v>
      </c>
      <c r="E2288" t="s">
        <v>54</v>
      </c>
      <c r="F2288" t="s">
        <v>95</v>
      </c>
      <c r="G2288" t="s">
        <v>94</v>
      </c>
      <c r="H2288">
        <v>0.01</v>
      </c>
      <c r="I2288">
        <v>50</v>
      </c>
      <c r="J2288">
        <f>Cálculo!$G$77</f>
        <v>9.2490000000000006</v>
      </c>
      <c r="K2288">
        <f>Cálculo!$H$77</f>
        <v>60.76</v>
      </c>
    </row>
    <row r="2289" spans="1:11">
      <c r="A2289" t="s">
        <v>56</v>
      </c>
      <c r="B2289" t="s">
        <v>198</v>
      </c>
      <c r="C2289" s="7" t="s">
        <v>235</v>
      </c>
      <c r="D2289" t="s">
        <v>199</v>
      </c>
      <c r="E2289" t="s">
        <v>54</v>
      </c>
      <c r="F2289" t="s">
        <v>95</v>
      </c>
      <c r="G2289" t="s">
        <v>94</v>
      </c>
      <c r="H2289">
        <v>50.01</v>
      </c>
      <c r="I2289">
        <v>150</v>
      </c>
      <c r="J2289">
        <f>Cálculo!$G$78</f>
        <v>8.49</v>
      </c>
      <c r="K2289">
        <f>Cálculo!$H$78</f>
        <v>98.73</v>
      </c>
    </row>
    <row r="2290" spans="1:11">
      <c r="A2290" t="s">
        <v>56</v>
      </c>
      <c r="B2290" t="s">
        <v>198</v>
      </c>
      <c r="C2290" s="7" t="s">
        <v>235</v>
      </c>
      <c r="D2290" t="s">
        <v>199</v>
      </c>
      <c r="E2290" t="s">
        <v>54</v>
      </c>
      <c r="F2290" t="s">
        <v>95</v>
      </c>
      <c r="G2290" t="s">
        <v>94</v>
      </c>
      <c r="H2290">
        <v>150.01</v>
      </c>
      <c r="I2290">
        <v>500</v>
      </c>
      <c r="J2290">
        <f>Cálculo!$G$79</f>
        <v>7.9859999999999998</v>
      </c>
      <c r="K2290">
        <f>Cálculo!$H$79</f>
        <v>174.66</v>
      </c>
    </row>
    <row r="2291" spans="1:11">
      <c r="A2291" t="s">
        <v>56</v>
      </c>
      <c r="B2291" t="s">
        <v>198</v>
      </c>
      <c r="C2291" s="7" t="s">
        <v>235</v>
      </c>
      <c r="D2291" t="s">
        <v>199</v>
      </c>
      <c r="E2291" t="s">
        <v>54</v>
      </c>
      <c r="F2291" t="s">
        <v>95</v>
      </c>
      <c r="G2291" t="s">
        <v>94</v>
      </c>
      <c r="H2291">
        <v>500.01</v>
      </c>
      <c r="I2291">
        <v>2000</v>
      </c>
      <c r="J2291">
        <f>Cálculo!$G$80</f>
        <v>7.5380000000000003</v>
      </c>
      <c r="K2291">
        <f>Cálculo!$H$80</f>
        <v>398.71</v>
      </c>
    </row>
    <row r="2292" spans="1:11">
      <c r="A2292" t="s">
        <v>56</v>
      </c>
      <c r="B2292" t="s">
        <v>198</v>
      </c>
      <c r="C2292" s="7" t="s">
        <v>235</v>
      </c>
      <c r="D2292" t="s">
        <v>199</v>
      </c>
      <c r="E2292" t="s">
        <v>54</v>
      </c>
      <c r="F2292" t="s">
        <v>95</v>
      </c>
      <c r="G2292" t="s">
        <v>94</v>
      </c>
      <c r="H2292">
        <v>2000.01</v>
      </c>
      <c r="I2292">
        <v>3500</v>
      </c>
      <c r="J2292">
        <f>Cálculo!$G$81</f>
        <v>6.819</v>
      </c>
      <c r="K2292">
        <f>Cálculo!$H$81</f>
        <v>1837.86</v>
      </c>
    </row>
    <row r="2293" spans="1:11">
      <c r="A2293" t="s">
        <v>56</v>
      </c>
      <c r="B2293" t="s">
        <v>198</v>
      </c>
      <c r="C2293" s="7" t="s">
        <v>235</v>
      </c>
      <c r="D2293" t="s">
        <v>199</v>
      </c>
      <c r="E2293" t="s">
        <v>54</v>
      </c>
      <c r="F2293" t="s">
        <v>95</v>
      </c>
      <c r="G2293" t="s">
        <v>94</v>
      </c>
      <c r="H2293">
        <v>3500.01</v>
      </c>
      <c r="I2293">
        <v>50000</v>
      </c>
      <c r="J2293">
        <f>Cálculo!$G$82</f>
        <v>5.3760000000000003</v>
      </c>
      <c r="K2293">
        <f>Cálculo!$H$82</f>
        <v>6892.16</v>
      </c>
    </row>
    <row r="2294" spans="1:11">
      <c r="A2294" t="s">
        <v>56</v>
      </c>
      <c r="B2294" t="s">
        <v>198</v>
      </c>
      <c r="C2294" s="7" t="s">
        <v>235</v>
      </c>
      <c r="D2294" t="s">
        <v>199</v>
      </c>
      <c r="E2294" t="s">
        <v>54</v>
      </c>
      <c r="F2294" t="s">
        <v>95</v>
      </c>
      <c r="G2294" t="s">
        <v>94</v>
      </c>
      <c r="H2294">
        <v>50000.01</v>
      </c>
      <c r="J2294">
        <f>Cálculo!$G$83</f>
        <v>5.1479999999999997</v>
      </c>
      <c r="K2294">
        <f>Cálculo!$H$83</f>
        <v>18284.09</v>
      </c>
    </row>
    <row r="2295" spans="1:11">
      <c r="A2295" t="s">
        <v>56</v>
      </c>
      <c r="B2295" t="s">
        <v>198</v>
      </c>
      <c r="C2295" s="7" t="s">
        <v>235</v>
      </c>
      <c r="D2295" t="s">
        <v>199</v>
      </c>
      <c r="E2295" t="s">
        <v>54</v>
      </c>
      <c r="F2295" t="s">
        <v>96</v>
      </c>
      <c r="G2295" t="s">
        <v>94</v>
      </c>
      <c r="H2295">
        <v>0</v>
      </c>
      <c r="I2295">
        <v>50000</v>
      </c>
      <c r="J2295">
        <f>Cálculo!$G$86</f>
        <v>4.726</v>
      </c>
      <c r="K2295">
        <f>Cálculo!$H$86</f>
        <v>387.36</v>
      </c>
    </row>
    <row r="2296" spans="1:11">
      <c r="A2296" t="s">
        <v>56</v>
      </c>
      <c r="B2296" t="s">
        <v>198</v>
      </c>
      <c r="C2296" s="7" t="s">
        <v>235</v>
      </c>
      <c r="D2296" t="s">
        <v>199</v>
      </c>
      <c r="E2296" t="s">
        <v>54</v>
      </c>
      <c r="F2296" t="s">
        <v>96</v>
      </c>
      <c r="G2296" t="s">
        <v>94</v>
      </c>
      <c r="H2296">
        <v>50000.01</v>
      </c>
      <c r="I2296">
        <v>300000</v>
      </c>
      <c r="J2296">
        <f>Cálculo!$G$87</f>
        <v>3.5019999999999998</v>
      </c>
      <c r="K2296">
        <f>Cálculo!$H$87</f>
        <v>61597.41</v>
      </c>
    </row>
    <row r="2297" spans="1:11">
      <c r="A2297" t="s">
        <v>56</v>
      </c>
      <c r="B2297" t="s">
        <v>198</v>
      </c>
      <c r="C2297" s="7" t="s">
        <v>235</v>
      </c>
      <c r="D2297" t="s">
        <v>199</v>
      </c>
      <c r="E2297" t="s">
        <v>54</v>
      </c>
      <c r="F2297" t="s">
        <v>96</v>
      </c>
      <c r="G2297" t="s">
        <v>94</v>
      </c>
      <c r="H2297">
        <v>300000.01</v>
      </c>
      <c r="I2297">
        <v>500000</v>
      </c>
      <c r="J2297">
        <f>Cálculo!$G$88</f>
        <v>3.36</v>
      </c>
      <c r="K2297">
        <f>Cálculo!$H$88</f>
        <v>110975.06</v>
      </c>
    </row>
    <row r="2298" spans="1:11">
      <c r="A2298" t="s">
        <v>56</v>
      </c>
      <c r="B2298" t="s">
        <v>198</v>
      </c>
      <c r="C2298" s="7" t="s">
        <v>235</v>
      </c>
      <c r="D2298" t="s">
        <v>199</v>
      </c>
      <c r="E2298" t="s">
        <v>54</v>
      </c>
      <c r="F2298" t="s">
        <v>96</v>
      </c>
      <c r="G2298" t="s">
        <v>94</v>
      </c>
      <c r="H2298">
        <v>500000.01</v>
      </c>
      <c r="I2298">
        <v>1000000</v>
      </c>
      <c r="J2298">
        <f>Cálculo!$G$89</f>
        <v>3.3340000000000001</v>
      </c>
      <c r="K2298">
        <f>Cálculo!$H$89</f>
        <v>124035.06</v>
      </c>
    </row>
    <row r="2299" spans="1:11">
      <c r="A2299" t="s">
        <v>56</v>
      </c>
      <c r="B2299" t="s">
        <v>198</v>
      </c>
      <c r="C2299" s="7" t="s">
        <v>235</v>
      </c>
      <c r="D2299" t="s">
        <v>199</v>
      </c>
      <c r="E2299" t="s">
        <v>54</v>
      </c>
      <c r="F2299" t="s">
        <v>96</v>
      </c>
      <c r="G2299" t="s">
        <v>94</v>
      </c>
      <c r="H2299">
        <v>1000000.01</v>
      </c>
      <c r="I2299">
        <v>2000000</v>
      </c>
      <c r="J2299">
        <f>Cálculo!$G$90</f>
        <v>3.2810000000000001</v>
      </c>
      <c r="K2299">
        <f>Cálculo!$H$90</f>
        <v>177422.21</v>
      </c>
    </row>
    <row r="2300" spans="1:11">
      <c r="A2300" t="s">
        <v>56</v>
      </c>
      <c r="B2300" t="s">
        <v>198</v>
      </c>
      <c r="C2300" s="7" t="s">
        <v>235</v>
      </c>
      <c r="D2300" t="s">
        <v>199</v>
      </c>
      <c r="E2300" t="s">
        <v>54</v>
      </c>
      <c r="F2300" t="s">
        <v>96</v>
      </c>
      <c r="G2300" t="s">
        <v>94</v>
      </c>
      <c r="H2300">
        <v>2000000.01</v>
      </c>
      <c r="J2300">
        <f>Cálculo!$G$91</f>
        <v>3.2330000000000001</v>
      </c>
      <c r="K2300">
        <f>Cálculo!$H$91</f>
        <v>316707.87</v>
      </c>
    </row>
    <row r="2301" spans="1:11">
      <c r="A2301" t="s">
        <v>56</v>
      </c>
      <c r="B2301" t="s">
        <v>198</v>
      </c>
      <c r="C2301" s="7" t="s">
        <v>235</v>
      </c>
      <c r="D2301" t="s">
        <v>199</v>
      </c>
      <c r="E2301" t="s">
        <v>54</v>
      </c>
      <c r="F2301" t="s">
        <v>97</v>
      </c>
      <c r="G2301" t="s">
        <v>98</v>
      </c>
      <c r="J2301">
        <f>Cálculo!$G$94</f>
        <v>3.2148460000000001</v>
      </c>
    </row>
    <row r="2302" spans="1:11">
      <c r="A2302" t="s">
        <v>56</v>
      </c>
      <c r="B2302" t="s">
        <v>198</v>
      </c>
      <c r="C2302" s="7" t="s">
        <v>236</v>
      </c>
      <c r="D2302" t="s">
        <v>199</v>
      </c>
      <c r="E2302" t="s">
        <v>54</v>
      </c>
      <c r="F2302" t="s">
        <v>93</v>
      </c>
      <c r="G2302" t="s">
        <v>94</v>
      </c>
      <c r="H2302">
        <v>0</v>
      </c>
      <c r="I2302">
        <v>1</v>
      </c>
      <c r="J2302">
        <f>Cálculo!$G$66</f>
        <v>3.2869999999999999</v>
      </c>
      <c r="K2302">
        <f>Cálculo!$H$66</f>
        <v>11.39</v>
      </c>
    </row>
    <row r="2303" spans="1:11">
      <c r="A2303" t="s">
        <v>56</v>
      </c>
      <c r="B2303" t="s">
        <v>198</v>
      </c>
      <c r="C2303" s="7" t="s">
        <v>236</v>
      </c>
      <c r="D2303" t="s">
        <v>199</v>
      </c>
      <c r="E2303" t="s">
        <v>54</v>
      </c>
      <c r="F2303" t="s">
        <v>93</v>
      </c>
      <c r="G2303" t="s">
        <v>94</v>
      </c>
      <c r="H2303">
        <v>1.01</v>
      </c>
      <c r="I2303">
        <v>3</v>
      </c>
      <c r="J2303">
        <f>Cálculo!$G$67</f>
        <v>10.834</v>
      </c>
      <c r="K2303">
        <f>Cálculo!$H$67</f>
        <v>14.87</v>
      </c>
    </row>
    <row r="2304" spans="1:11">
      <c r="A2304" t="s">
        <v>56</v>
      </c>
      <c r="B2304" t="s">
        <v>198</v>
      </c>
      <c r="C2304" s="7" t="s">
        <v>236</v>
      </c>
      <c r="D2304" t="s">
        <v>199</v>
      </c>
      <c r="E2304" t="s">
        <v>54</v>
      </c>
      <c r="F2304" t="s">
        <v>93</v>
      </c>
      <c r="G2304" t="s">
        <v>94</v>
      </c>
      <c r="H2304">
        <v>3.01</v>
      </c>
      <c r="I2304">
        <v>7</v>
      </c>
      <c r="J2304">
        <f>Cálculo!$G$68</f>
        <v>5.6470000000000002</v>
      </c>
      <c r="K2304">
        <f>Cálculo!$H$68</f>
        <v>14.87</v>
      </c>
    </row>
    <row r="2305" spans="1:11">
      <c r="A2305" t="s">
        <v>56</v>
      </c>
      <c r="B2305" t="s">
        <v>198</v>
      </c>
      <c r="C2305" s="7" t="s">
        <v>236</v>
      </c>
      <c r="D2305" t="s">
        <v>199</v>
      </c>
      <c r="E2305" t="s">
        <v>54</v>
      </c>
      <c r="F2305" t="s">
        <v>93</v>
      </c>
      <c r="G2305" t="s">
        <v>94</v>
      </c>
      <c r="H2305">
        <v>7.01</v>
      </c>
      <c r="I2305">
        <v>14</v>
      </c>
      <c r="J2305">
        <f>Cálculo!$G$69</f>
        <v>9.3699999999999992</v>
      </c>
      <c r="K2305">
        <f>Cálculo!$H$69</f>
        <v>16.739999999999998</v>
      </c>
    </row>
    <row r="2306" spans="1:11">
      <c r="A2306" t="s">
        <v>56</v>
      </c>
      <c r="B2306" t="s">
        <v>198</v>
      </c>
      <c r="C2306" s="7" t="s">
        <v>236</v>
      </c>
      <c r="D2306" t="s">
        <v>199</v>
      </c>
      <c r="E2306" t="s">
        <v>54</v>
      </c>
      <c r="F2306" t="s">
        <v>93</v>
      </c>
      <c r="G2306" t="s">
        <v>94</v>
      </c>
      <c r="H2306">
        <v>14.01</v>
      </c>
      <c r="I2306">
        <v>34</v>
      </c>
      <c r="J2306">
        <f>Cálculo!$G$70</f>
        <v>11.132</v>
      </c>
      <c r="K2306">
        <f>Cálculo!$H$70</f>
        <v>18.600000000000001</v>
      </c>
    </row>
    <row r="2307" spans="1:11">
      <c r="A2307" t="s">
        <v>56</v>
      </c>
      <c r="B2307" t="s">
        <v>198</v>
      </c>
      <c r="C2307" s="7" t="s">
        <v>236</v>
      </c>
      <c r="D2307" t="s">
        <v>199</v>
      </c>
      <c r="E2307" t="s">
        <v>54</v>
      </c>
      <c r="F2307" t="s">
        <v>93</v>
      </c>
      <c r="G2307" t="s">
        <v>94</v>
      </c>
      <c r="H2307">
        <v>34.01</v>
      </c>
      <c r="I2307">
        <v>600</v>
      </c>
      <c r="J2307">
        <f>Cálculo!$G$71</f>
        <v>11.92</v>
      </c>
      <c r="K2307">
        <f>Cálculo!$H$71</f>
        <v>18.600000000000001</v>
      </c>
    </row>
    <row r="2308" spans="1:11">
      <c r="A2308" t="s">
        <v>56</v>
      </c>
      <c r="B2308" t="s">
        <v>198</v>
      </c>
      <c r="C2308" s="7" t="s">
        <v>236</v>
      </c>
      <c r="D2308" t="s">
        <v>199</v>
      </c>
      <c r="E2308" t="s">
        <v>54</v>
      </c>
      <c r="F2308" t="s">
        <v>93</v>
      </c>
      <c r="G2308" t="s">
        <v>94</v>
      </c>
      <c r="H2308">
        <v>600.01</v>
      </c>
      <c r="I2308">
        <v>1000</v>
      </c>
      <c r="J2308">
        <f>Cálculo!$G$72</f>
        <v>10.324</v>
      </c>
      <c r="K2308">
        <f>Cálculo!$H$72</f>
        <v>18.600000000000001</v>
      </c>
    </row>
    <row r="2309" spans="1:11">
      <c r="A2309" t="s">
        <v>56</v>
      </c>
      <c r="B2309" t="s">
        <v>198</v>
      </c>
      <c r="C2309" s="7" t="s">
        <v>236</v>
      </c>
      <c r="D2309" t="s">
        <v>199</v>
      </c>
      <c r="E2309" t="s">
        <v>54</v>
      </c>
      <c r="F2309" t="s">
        <v>93</v>
      </c>
      <c r="G2309" t="s">
        <v>94</v>
      </c>
      <c r="H2309">
        <v>1000.01</v>
      </c>
      <c r="J2309">
        <f>Cálculo!$G$73</f>
        <v>7.2949999999999999</v>
      </c>
      <c r="K2309">
        <f>Cálculo!$H$73</f>
        <v>18.600000000000001</v>
      </c>
    </row>
    <row r="2310" spans="1:11">
      <c r="A2310" t="s">
        <v>56</v>
      </c>
      <c r="B2310" t="s">
        <v>198</v>
      </c>
      <c r="C2310" s="7" t="s">
        <v>236</v>
      </c>
      <c r="D2310" t="s">
        <v>199</v>
      </c>
      <c r="E2310" t="s">
        <v>54</v>
      </c>
      <c r="F2310" t="s">
        <v>95</v>
      </c>
      <c r="G2310" t="s">
        <v>94</v>
      </c>
      <c r="H2310">
        <v>0</v>
      </c>
      <c r="I2310">
        <v>0</v>
      </c>
      <c r="J2310">
        <f>Cálculo!$G$76</f>
        <v>0</v>
      </c>
      <c r="K2310">
        <f>Cálculo!$H$76</f>
        <v>0</v>
      </c>
    </row>
    <row r="2311" spans="1:11">
      <c r="A2311" t="s">
        <v>56</v>
      </c>
      <c r="B2311" t="s">
        <v>198</v>
      </c>
      <c r="C2311" s="7" t="s">
        <v>236</v>
      </c>
      <c r="D2311" t="s">
        <v>199</v>
      </c>
      <c r="E2311" t="s">
        <v>54</v>
      </c>
      <c r="F2311" t="s">
        <v>95</v>
      </c>
      <c r="G2311" t="s">
        <v>94</v>
      </c>
      <c r="H2311">
        <v>0.01</v>
      </c>
      <c r="I2311">
        <v>50</v>
      </c>
      <c r="J2311">
        <f>Cálculo!$G$77</f>
        <v>9.2490000000000006</v>
      </c>
      <c r="K2311">
        <f>Cálculo!$H$77</f>
        <v>60.76</v>
      </c>
    </row>
    <row r="2312" spans="1:11">
      <c r="A2312" t="s">
        <v>56</v>
      </c>
      <c r="B2312" t="s">
        <v>198</v>
      </c>
      <c r="C2312" s="7" t="s">
        <v>236</v>
      </c>
      <c r="D2312" t="s">
        <v>199</v>
      </c>
      <c r="E2312" t="s">
        <v>54</v>
      </c>
      <c r="F2312" t="s">
        <v>95</v>
      </c>
      <c r="G2312" t="s">
        <v>94</v>
      </c>
      <c r="H2312">
        <v>50.01</v>
      </c>
      <c r="I2312">
        <v>150</v>
      </c>
      <c r="J2312">
        <f>Cálculo!$G$78</f>
        <v>8.49</v>
      </c>
      <c r="K2312">
        <f>Cálculo!$H$78</f>
        <v>98.73</v>
      </c>
    </row>
    <row r="2313" spans="1:11">
      <c r="A2313" t="s">
        <v>56</v>
      </c>
      <c r="B2313" t="s">
        <v>198</v>
      </c>
      <c r="C2313" s="7" t="s">
        <v>236</v>
      </c>
      <c r="D2313" t="s">
        <v>199</v>
      </c>
      <c r="E2313" t="s">
        <v>54</v>
      </c>
      <c r="F2313" t="s">
        <v>95</v>
      </c>
      <c r="G2313" t="s">
        <v>94</v>
      </c>
      <c r="H2313">
        <v>150.01</v>
      </c>
      <c r="I2313">
        <v>500</v>
      </c>
      <c r="J2313">
        <f>Cálculo!$G$79</f>
        <v>7.9859999999999998</v>
      </c>
      <c r="K2313">
        <f>Cálculo!$H$79</f>
        <v>174.66</v>
      </c>
    </row>
    <row r="2314" spans="1:11">
      <c r="A2314" t="s">
        <v>56</v>
      </c>
      <c r="B2314" t="s">
        <v>198</v>
      </c>
      <c r="C2314" s="7" t="s">
        <v>236</v>
      </c>
      <c r="D2314" t="s">
        <v>199</v>
      </c>
      <c r="E2314" t="s">
        <v>54</v>
      </c>
      <c r="F2314" t="s">
        <v>95</v>
      </c>
      <c r="G2314" t="s">
        <v>94</v>
      </c>
      <c r="H2314">
        <v>500.01</v>
      </c>
      <c r="I2314">
        <v>2000</v>
      </c>
      <c r="J2314">
        <f>Cálculo!$G$80</f>
        <v>7.5380000000000003</v>
      </c>
      <c r="K2314">
        <f>Cálculo!$H$80</f>
        <v>398.71</v>
      </c>
    </row>
    <row r="2315" spans="1:11">
      <c r="A2315" t="s">
        <v>56</v>
      </c>
      <c r="B2315" t="s">
        <v>198</v>
      </c>
      <c r="C2315" s="7" t="s">
        <v>236</v>
      </c>
      <c r="D2315" t="s">
        <v>199</v>
      </c>
      <c r="E2315" t="s">
        <v>54</v>
      </c>
      <c r="F2315" t="s">
        <v>95</v>
      </c>
      <c r="G2315" t="s">
        <v>94</v>
      </c>
      <c r="H2315">
        <v>2000.01</v>
      </c>
      <c r="I2315">
        <v>3500</v>
      </c>
      <c r="J2315">
        <f>Cálculo!$G$81</f>
        <v>6.819</v>
      </c>
      <c r="K2315">
        <f>Cálculo!$H$81</f>
        <v>1837.86</v>
      </c>
    </row>
    <row r="2316" spans="1:11">
      <c r="A2316" t="s">
        <v>56</v>
      </c>
      <c r="B2316" t="s">
        <v>198</v>
      </c>
      <c r="C2316" s="7" t="s">
        <v>236</v>
      </c>
      <c r="D2316" t="s">
        <v>199</v>
      </c>
      <c r="E2316" t="s">
        <v>54</v>
      </c>
      <c r="F2316" t="s">
        <v>95</v>
      </c>
      <c r="G2316" t="s">
        <v>94</v>
      </c>
      <c r="H2316">
        <v>3500.01</v>
      </c>
      <c r="I2316">
        <v>50000</v>
      </c>
      <c r="J2316">
        <f>Cálculo!$G$82</f>
        <v>5.3760000000000003</v>
      </c>
      <c r="K2316">
        <f>Cálculo!$H$82</f>
        <v>6892.16</v>
      </c>
    </row>
    <row r="2317" spans="1:11">
      <c r="A2317" t="s">
        <v>56</v>
      </c>
      <c r="B2317" t="s">
        <v>198</v>
      </c>
      <c r="C2317" s="7" t="s">
        <v>236</v>
      </c>
      <c r="D2317" t="s">
        <v>199</v>
      </c>
      <c r="E2317" t="s">
        <v>54</v>
      </c>
      <c r="F2317" t="s">
        <v>95</v>
      </c>
      <c r="G2317" t="s">
        <v>94</v>
      </c>
      <c r="H2317">
        <v>50000.01</v>
      </c>
      <c r="J2317">
        <f>Cálculo!$G$83</f>
        <v>5.1479999999999997</v>
      </c>
      <c r="K2317">
        <f>Cálculo!$H$83</f>
        <v>18284.09</v>
      </c>
    </row>
    <row r="2318" spans="1:11">
      <c r="A2318" t="s">
        <v>56</v>
      </c>
      <c r="B2318" t="s">
        <v>198</v>
      </c>
      <c r="C2318" s="7" t="s">
        <v>236</v>
      </c>
      <c r="D2318" t="s">
        <v>199</v>
      </c>
      <c r="E2318" t="s">
        <v>54</v>
      </c>
      <c r="F2318" t="s">
        <v>96</v>
      </c>
      <c r="G2318" t="s">
        <v>94</v>
      </c>
      <c r="H2318">
        <v>0</v>
      </c>
      <c r="I2318">
        <v>50000</v>
      </c>
      <c r="J2318">
        <f>Cálculo!$G$86</f>
        <v>4.726</v>
      </c>
      <c r="K2318">
        <f>Cálculo!$H$86</f>
        <v>387.36</v>
      </c>
    </row>
    <row r="2319" spans="1:11">
      <c r="A2319" t="s">
        <v>56</v>
      </c>
      <c r="B2319" t="s">
        <v>198</v>
      </c>
      <c r="C2319" s="7" t="s">
        <v>236</v>
      </c>
      <c r="D2319" t="s">
        <v>199</v>
      </c>
      <c r="E2319" t="s">
        <v>54</v>
      </c>
      <c r="F2319" t="s">
        <v>96</v>
      </c>
      <c r="G2319" t="s">
        <v>94</v>
      </c>
      <c r="H2319">
        <v>50000.01</v>
      </c>
      <c r="I2319">
        <v>300000</v>
      </c>
      <c r="J2319">
        <f>Cálculo!$G$87</f>
        <v>3.5019999999999998</v>
      </c>
      <c r="K2319">
        <f>Cálculo!$H$87</f>
        <v>61597.41</v>
      </c>
    </row>
    <row r="2320" spans="1:11">
      <c r="A2320" t="s">
        <v>56</v>
      </c>
      <c r="B2320" t="s">
        <v>198</v>
      </c>
      <c r="C2320" s="7" t="s">
        <v>236</v>
      </c>
      <c r="D2320" t="s">
        <v>199</v>
      </c>
      <c r="E2320" t="s">
        <v>54</v>
      </c>
      <c r="F2320" t="s">
        <v>96</v>
      </c>
      <c r="G2320" t="s">
        <v>94</v>
      </c>
      <c r="H2320">
        <v>300000.01</v>
      </c>
      <c r="I2320">
        <v>500000</v>
      </c>
      <c r="J2320">
        <f>Cálculo!$G$88</f>
        <v>3.36</v>
      </c>
      <c r="K2320">
        <f>Cálculo!$H$88</f>
        <v>110975.06</v>
      </c>
    </row>
    <row r="2321" spans="1:11">
      <c r="A2321" t="s">
        <v>56</v>
      </c>
      <c r="B2321" t="s">
        <v>198</v>
      </c>
      <c r="C2321" s="7" t="s">
        <v>236</v>
      </c>
      <c r="D2321" t="s">
        <v>199</v>
      </c>
      <c r="E2321" t="s">
        <v>54</v>
      </c>
      <c r="F2321" t="s">
        <v>96</v>
      </c>
      <c r="G2321" t="s">
        <v>94</v>
      </c>
      <c r="H2321">
        <v>500000.01</v>
      </c>
      <c r="I2321">
        <v>1000000</v>
      </c>
      <c r="J2321">
        <f>Cálculo!$G$89</f>
        <v>3.3340000000000001</v>
      </c>
      <c r="K2321">
        <f>Cálculo!$H$89</f>
        <v>124035.06</v>
      </c>
    </row>
    <row r="2322" spans="1:11">
      <c r="A2322" t="s">
        <v>56</v>
      </c>
      <c r="B2322" t="s">
        <v>198</v>
      </c>
      <c r="C2322" s="7" t="s">
        <v>236</v>
      </c>
      <c r="D2322" t="s">
        <v>199</v>
      </c>
      <c r="E2322" t="s">
        <v>54</v>
      </c>
      <c r="F2322" t="s">
        <v>96</v>
      </c>
      <c r="G2322" t="s">
        <v>94</v>
      </c>
      <c r="H2322">
        <v>1000000.01</v>
      </c>
      <c r="I2322">
        <v>2000000</v>
      </c>
      <c r="J2322">
        <f>Cálculo!$G$90</f>
        <v>3.2810000000000001</v>
      </c>
      <c r="K2322">
        <f>Cálculo!$H$90</f>
        <v>177422.21</v>
      </c>
    </row>
    <row r="2323" spans="1:11">
      <c r="A2323" t="s">
        <v>56</v>
      </c>
      <c r="B2323" t="s">
        <v>198</v>
      </c>
      <c r="C2323" s="7" t="s">
        <v>236</v>
      </c>
      <c r="D2323" t="s">
        <v>199</v>
      </c>
      <c r="E2323" t="s">
        <v>54</v>
      </c>
      <c r="F2323" t="s">
        <v>96</v>
      </c>
      <c r="G2323" t="s">
        <v>94</v>
      </c>
      <c r="H2323">
        <v>2000000.01</v>
      </c>
      <c r="J2323">
        <f>Cálculo!$G$91</f>
        <v>3.2330000000000001</v>
      </c>
      <c r="K2323">
        <f>Cálculo!$H$91</f>
        <v>316707.87</v>
      </c>
    </row>
    <row r="2324" spans="1:11">
      <c r="A2324" t="s">
        <v>56</v>
      </c>
      <c r="B2324" t="s">
        <v>198</v>
      </c>
      <c r="C2324" s="7" t="s">
        <v>236</v>
      </c>
      <c r="D2324" t="s">
        <v>199</v>
      </c>
      <c r="E2324" t="s">
        <v>54</v>
      </c>
      <c r="F2324" t="s">
        <v>97</v>
      </c>
      <c r="G2324" t="s">
        <v>98</v>
      </c>
      <c r="J2324">
        <f>Cálculo!$G$94</f>
        <v>3.2148460000000001</v>
      </c>
    </row>
    <row r="2325" spans="1:11">
      <c r="A2325" t="s">
        <v>56</v>
      </c>
      <c r="B2325" t="s">
        <v>198</v>
      </c>
      <c r="C2325" s="7" t="s">
        <v>237</v>
      </c>
      <c r="D2325" t="s">
        <v>199</v>
      </c>
      <c r="E2325" t="s">
        <v>54</v>
      </c>
      <c r="F2325" t="s">
        <v>93</v>
      </c>
      <c r="G2325" t="s">
        <v>94</v>
      </c>
      <c r="H2325">
        <v>0</v>
      </c>
      <c r="I2325">
        <v>1</v>
      </c>
      <c r="J2325">
        <f>Cálculo!$G$66</f>
        <v>3.2869999999999999</v>
      </c>
      <c r="K2325">
        <f>Cálculo!$H$66</f>
        <v>11.39</v>
      </c>
    </row>
    <row r="2326" spans="1:11">
      <c r="A2326" t="s">
        <v>56</v>
      </c>
      <c r="B2326" t="s">
        <v>198</v>
      </c>
      <c r="C2326" s="7" t="s">
        <v>237</v>
      </c>
      <c r="D2326" t="s">
        <v>199</v>
      </c>
      <c r="E2326" t="s">
        <v>54</v>
      </c>
      <c r="F2326" t="s">
        <v>93</v>
      </c>
      <c r="G2326" t="s">
        <v>94</v>
      </c>
      <c r="H2326">
        <v>1.01</v>
      </c>
      <c r="I2326">
        <v>3</v>
      </c>
      <c r="J2326">
        <f>Cálculo!$G$67</f>
        <v>10.834</v>
      </c>
      <c r="K2326">
        <f>Cálculo!$H$67</f>
        <v>14.87</v>
      </c>
    </row>
    <row r="2327" spans="1:11">
      <c r="A2327" t="s">
        <v>56</v>
      </c>
      <c r="B2327" t="s">
        <v>198</v>
      </c>
      <c r="C2327" s="7" t="s">
        <v>237</v>
      </c>
      <c r="D2327" t="s">
        <v>199</v>
      </c>
      <c r="E2327" t="s">
        <v>54</v>
      </c>
      <c r="F2327" t="s">
        <v>93</v>
      </c>
      <c r="G2327" t="s">
        <v>94</v>
      </c>
      <c r="H2327">
        <v>3.01</v>
      </c>
      <c r="I2327">
        <v>7</v>
      </c>
      <c r="J2327">
        <f>Cálculo!$G$68</f>
        <v>5.6470000000000002</v>
      </c>
      <c r="K2327">
        <f>Cálculo!$H$68</f>
        <v>14.87</v>
      </c>
    </row>
    <row r="2328" spans="1:11">
      <c r="A2328" t="s">
        <v>56</v>
      </c>
      <c r="B2328" t="s">
        <v>198</v>
      </c>
      <c r="C2328" s="7" t="s">
        <v>237</v>
      </c>
      <c r="D2328" t="s">
        <v>199</v>
      </c>
      <c r="E2328" t="s">
        <v>54</v>
      </c>
      <c r="F2328" t="s">
        <v>93</v>
      </c>
      <c r="G2328" t="s">
        <v>94</v>
      </c>
      <c r="H2328">
        <v>7.01</v>
      </c>
      <c r="I2328">
        <v>14</v>
      </c>
      <c r="J2328">
        <f>Cálculo!$G$69</f>
        <v>9.3699999999999992</v>
      </c>
      <c r="K2328">
        <f>Cálculo!$H$69</f>
        <v>16.739999999999998</v>
      </c>
    </row>
    <row r="2329" spans="1:11">
      <c r="A2329" t="s">
        <v>56</v>
      </c>
      <c r="B2329" t="s">
        <v>198</v>
      </c>
      <c r="C2329" s="7" t="s">
        <v>237</v>
      </c>
      <c r="D2329" t="s">
        <v>199</v>
      </c>
      <c r="E2329" t="s">
        <v>54</v>
      </c>
      <c r="F2329" t="s">
        <v>93</v>
      </c>
      <c r="G2329" t="s">
        <v>94</v>
      </c>
      <c r="H2329">
        <v>14.01</v>
      </c>
      <c r="I2329">
        <v>34</v>
      </c>
      <c r="J2329">
        <f>Cálculo!$G$70</f>
        <v>11.132</v>
      </c>
      <c r="K2329">
        <f>Cálculo!$H$70</f>
        <v>18.600000000000001</v>
      </c>
    </row>
    <row r="2330" spans="1:11">
      <c r="A2330" t="s">
        <v>56</v>
      </c>
      <c r="B2330" t="s">
        <v>198</v>
      </c>
      <c r="C2330" s="7" t="s">
        <v>237</v>
      </c>
      <c r="D2330" t="s">
        <v>199</v>
      </c>
      <c r="E2330" t="s">
        <v>54</v>
      </c>
      <c r="F2330" t="s">
        <v>93</v>
      </c>
      <c r="G2330" t="s">
        <v>94</v>
      </c>
      <c r="H2330">
        <v>34.01</v>
      </c>
      <c r="I2330">
        <v>600</v>
      </c>
      <c r="J2330">
        <f>Cálculo!$G$71</f>
        <v>11.92</v>
      </c>
      <c r="K2330">
        <f>Cálculo!$H$71</f>
        <v>18.600000000000001</v>
      </c>
    </row>
    <row r="2331" spans="1:11">
      <c r="A2331" t="s">
        <v>56</v>
      </c>
      <c r="B2331" t="s">
        <v>198</v>
      </c>
      <c r="C2331" s="7" t="s">
        <v>237</v>
      </c>
      <c r="D2331" t="s">
        <v>199</v>
      </c>
      <c r="E2331" t="s">
        <v>54</v>
      </c>
      <c r="F2331" t="s">
        <v>93</v>
      </c>
      <c r="G2331" t="s">
        <v>94</v>
      </c>
      <c r="H2331">
        <v>600.01</v>
      </c>
      <c r="I2331">
        <v>1000</v>
      </c>
      <c r="J2331">
        <f>Cálculo!$G$72</f>
        <v>10.324</v>
      </c>
      <c r="K2331">
        <f>Cálculo!$H$72</f>
        <v>18.600000000000001</v>
      </c>
    </row>
    <row r="2332" spans="1:11">
      <c r="A2332" t="s">
        <v>56</v>
      </c>
      <c r="B2332" t="s">
        <v>198</v>
      </c>
      <c r="C2332" s="7" t="s">
        <v>237</v>
      </c>
      <c r="D2332" t="s">
        <v>199</v>
      </c>
      <c r="E2332" t="s">
        <v>54</v>
      </c>
      <c r="F2332" t="s">
        <v>93</v>
      </c>
      <c r="G2332" t="s">
        <v>94</v>
      </c>
      <c r="H2332">
        <v>1000.01</v>
      </c>
      <c r="J2332">
        <f>Cálculo!$G$73</f>
        <v>7.2949999999999999</v>
      </c>
      <c r="K2332">
        <f>Cálculo!$H$73</f>
        <v>18.600000000000001</v>
      </c>
    </row>
    <row r="2333" spans="1:11">
      <c r="A2333" t="s">
        <v>56</v>
      </c>
      <c r="B2333" t="s">
        <v>198</v>
      </c>
      <c r="C2333" s="7" t="s">
        <v>237</v>
      </c>
      <c r="D2333" t="s">
        <v>199</v>
      </c>
      <c r="E2333" t="s">
        <v>54</v>
      </c>
      <c r="F2333" t="s">
        <v>95</v>
      </c>
      <c r="G2333" t="s">
        <v>94</v>
      </c>
      <c r="H2333">
        <v>0</v>
      </c>
      <c r="I2333">
        <v>0</v>
      </c>
      <c r="J2333">
        <f>Cálculo!$G$76</f>
        <v>0</v>
      </c>
      <c r="K2333">
        <f>Cálculo!$H$76</f>
        <v>0</v>
      </c>
    </row>
    <row r="2334" spans="1:11">
      <c r="A2334" t="s">
        <v>56</v>
      </c>
      <c r="B2334" t="s">
        <v>198</v>
      </c>
      <c r="C2334" s="7" t="s">
        <v>237</v>
      </c>
      <c r="D2334" t="s">
        <v>199</v>
      </c>
      <c r="E2334" t="s">
        <v>54</v>
      </c>
      <c r="F2334" t="s">
        <v>95</v>
      </c>
      <c r="G2334" t="s">
        <v>94</v>
      </c>
      <c r="H2334">
        <v>0.01</v>
      </c>
      <c r="I2334">
        <v>50</v>
      </c>
      <c r="J2334">
        <f>Cálculo!$G$77</f>
        <v>9.2490000000000006</v>
      </c>
      <c r="K2334">
        <f>Cálculo!$H$77</f>
        <v>60.76</v>
      </c>
    </row>
    <row r="2335" spans="1:11">
      <c r="A2335" t="s">
        <v>56</v>
      </c>
      <c r="B2335" t="s">
        <v>198</v>
      </c>
      <c r="C2335" s="7" t="s">
        <v>237</v>
      </c>
      <c r="D2335" t="s">
        <v>199</v>
      </c>
      <c r="E2335" t="s">
        <v>54</v>
      </c>
      <c r="F2335" t="s">
        <v>95</v>
      </c>
      <c r="G2335" t="s">
        <v>94</v>
      </c>
      <c r="H2335">
        <v>50.01</v>
      </c>
      <c r="I2335">
        <v>150</v>
      </c>
      <c r="J2335">
        <f>Cálculo!$G$78</f>
        <v>8.49</v>
      </c>
      <c r="K2335">
        <f>Cálculo!$H$78</f>
        <v>98.73</v>
      </c>
    </row>
    <row r="2336" spans="1:11">
      <c r="A2336" t="s">
        <v>56</v>
      </c>
      <c r="B2336" t="s">
        <v>198</v>
      </c>
      <c r="C2336" s="7" t="s">
        <v>237</v>
      </c>
      <c r="D2336" t="s">
        <v>199</v>
      </c>
      <c r="E2336" t="s">
        <v>54</v>
      </c>
      <c r="F2336" t="s">
        <v>95</v>
      </c>
      <c r="G2336" t="s">
        <v>94</v>
      </c>
      <c r="H2336">
        <v>150.01</v>
      </c>
      <c r="I2336">
        <v>500</v>
      </c>
      <c r="J2336">
        <f>Cálculo!$G$79</f>
        <v>7.9859999999999998</v>
      </c>
      <c r="K2336">
        <f>Cálculo!$H$79</f>
        <v>174.66</v>
      </c>
    </row>
    <row r="2337" spans="1:11">
      <c r="A2337" t="s">
        <v>56</v>
      </c>
      <c r="B2337" t="s">
        <v>198</v>
      </c>
      <c r="C2337" s="7" t="s">
        <v>237</v>
      </c>
      <c r="D2337" t="s">
        <v>199</v>
      </c>
      <c r="E2337" t="s">
        <v>54</v>
      </c>
      <c r="F2337" t="s">
        <v>95</v>
      </c>
      <c r="G2337" t="s">
        <v>94</v>
      </c>
      <c r="H2337">
        <v>500.01</v>
      </c>
      <c r="I2337">
        <v>2000</v>
      </c>
      <c r="J2337">
        <f>Cálculo!$G$80</f>
        <v>7.5380000000000003</v>
      </c>
      <c r="K2337">
        <f>Cálculo!$H$80</f>
        <v>398.71</v>
      </c>
    </row>
    <row r="2338" spans="1:11">
      <c r="A2338" t="s">
        <v>56</v>
      </c>
      <c r="B2338" t="s">
        <v>198</v>
      </c>
      <c r="C2338" s="7" t="s">
        <v>237</v>
      </c>
      <c r="D2338" t="s">
        <v>199</v>
      </c>
      <c r="E2338" t="s">
        <v>54</v>
      </c>
      <c r="F2338" t="s">
        <v>95</v>
      </c>
      <c r="G2338" t="s">
        <v>94</v>
      </c>
      <c r="H2338">
        <v>2000.01</v>
      </c>
      <c r="I2338">
        <v>3500</v>
      </c>
      <c r="J2338">
        <f>Cálculo!$G$81</f>
        <v>6.819</v>
      </c>
      <c r="K2338">
        <f>Cálculo!$H$81</f>
        <v>1837.86</v>
      </c>
    </row>
    <row r="2339" spans="1:11">
      <c r="A2339" t="s">
        <v>56</v>
      </c>
      <c r="B2339" t="s">
        <v>198</v>
      </c>
      <c r="C2339" s="7" t="s">
        <v>237</v>
      </c>
      <c r="D2339" t="s">
        <v>199</v>
      </c>
      <c r="E2339" t="s">
        <v>54</v>
      </c>
      <c r="F2339" t="s">
        <v>95</v>
      </c>
      <c r="G2339" t="s">
        <v>94</v>
      </c>
      <c r="H2339">
        <v>3500.01</v>
      </c>
      <c r="I2339">
        <v>50000</v>
      </c>
      <c r="J2339">
        <f>Cálculo!$G$82</f>
        <v>5.3760000000000003</v>
      </c>
      <c r="K2339">
        <f>Cálculo!$H$82</f>
        <v>6892.16</v>
      </c>
    </row>
    <row r="2340" spans="1:11">
      <c r="A2340" t="s">
        <v>56</v>
      </c>
      <c r="B2340" t="s">
        <v>198</v>
      </c>
      <c r="C2340" s="7" t="s">
        <v>237</v>
      </c>
      <c r="D2340" t="s">
        <v>199</v>
      </c>
      <c r="E2340" t="s">
        <v>54</v>
      </c>
      <c r="F2340" t="s">
        <v>95</v>
      </c>
      <c r="G2340" t="s">
        <v>94</v>
      </c>
      <c r="H2340">
        <v>50000.01</v>
      </c>
      <c r="J2340">
        <f>Cálculo!$G$83</f>
        <v>5.1479999999999997</v>
      </c>
      <c r="K2340">
        <f>Cálculo!$H$83</f>
        <v>18284.09</v>
      </c>
    </row>
    <row r="2341" spans="1:11">
      <c r="A2341" t="s">
        <v>56</v>
      </c>
      <c r="B2341" t="s">
        <v>198</v>
      </c>
      <c r="C2341" s="7" t="s">
        <v>237</v>
      </c>
      <c r="D2341" t="s">
        <v>199</v>
      </c>
      <c r="E2341" t="s">
        <v>54</v>
      </c>
      <c r="F2341" t="s">
        <v>96</v>
      </c>
      <c r="G2341" t="s">
        <v>94</v>
      </c>
      <c r="H2341">
        <v>0</v>
      </c>
      <c r="I2341">
        <v>50000</v>
      </c>
      <c r="J2341">
        <f>Cálculo!$G$86</f>
        <v>4.726</v>
      </c>
      <c r="K2341">
        <f>Cálculo!$H$86</f>
        <v>387.36</v>
      </c>
    </row>
    <row r="2342" spans="1:11">
      <c r="A2342" t="s">
        <v>56</v>
      </c>
      <c r="B2342" t="s">
        <v>198</v>
      </c>
      <c r="C2342" s="7" t="s">
        <v>237</v>
      </c>
      <c r="D2342" t="s">
        <v>199</v>
      </c>
      <c r="E2342" t="s">
        <v>54</v>
      </c>
      <c r="F2342" t="s">
        <v>96</v>
      </c>
      <c r="G2342" t="s">
        <v>94</v>
      </c>
      <c r="H2342">
        <v>50000.01</v>
      </c>
      <c r="I2342">
        <v>300000</v>
      </c>
      <c r="J2342">
        <f>Cálculo!$G$87</f>
        <v>3.5019999999999998</v>
      </c>
      <c r="K2342">
        <f>Cálculo!$H$87</f>
        <v>61597.41</v>
      </c>
    </row>
    <row r="2343" spans="1:11">
      <c r="A2343" t="s">
        <v>56</v>
      </c>
      <c r="B2343" t="s">
        <v>198</v>
      </c>
      <c r="C2343" s="7" t="s">
        <v>237</v>
      </c>
      <c r="D2343" t="s">
        <v>199</v>
      </c>
      <c r="E2343" t="s">
        <v>54</v>
      </c>
      <c r="F2343" t="s">
        <v>96</v>
      </c>
      <c r="G2343" t="s">
        <v>94</v>
      </c>
      <c r="H2343">
        <v>300000.01</v>
      </c>
      <c r="I2343">
        <v>500000</v>
      </c>
      <c r="J2343">
        <f>Cálculo!$G$88</f>
        <v>3.36</v>
      </c>
      <c r="K2343">
        <f>Cálculo!$H$88</f>
        <v>110975.06</v>
      </c>
    </row>
    <row r="2344" spans="1:11">
      <c r="A2344" t="s">
        <v>56</v>
      </c>
      <c r="B2344" t="s">
        <v>198</v>
      </c>
      <c r="C2344" s="7" t="s">
        <v>237</v>
      </c>
      <c r="D2344" t="s">
        <v>199</v>
      </c>
      <c r="E2344" t="s">
        <v>54</v>
      </c>
      <c r="F2344" t="s">
        <v>96</v>
      </c>
      <c r="G2344" t="s">
        <v>94</v>
      </c>
      <c r="H2344">
        <v>500000.01</v>
      </c>
      <c r="I2344">
        <v>1000000</v>
      </c>
      <c r="J2344">
        <f>Cálculo!$G$89</f>
        <v>3.3340000000000001</v>
      </c>
      <c r="K2344">
        <f>Cálculo!$H$89</f>
        <v>124035.06</v>
      </c>
    </row>
    <row r="2345" spans="1:11">
      <c r="A2345" t="s">
        <v>56</v>
      </c>
      <c r="B2345" t="s">
        <v>198</v>
      </c>
      <c r="C2345" s="7" t="s">
        <v>237</v>
      </c>
      <c r="D2345" t="s">
        <v>199</v>
      </c>
      <c r="E2345" t="s">
        <v>54</v>
      </c>
      <c r="F2345" t="s">
        <v>96</v>
      </c>
      <c r="G2345" t="s">
        <v>94</v>
      </c>
      <c r="H2345">
        <v>1000000.01</v>
      </c>
      <c r="I2345">
        <v>2000000</v>
      </c>
      <c r="J2345">
        <f>Cálculo!$G$90</f>
        <v>3.2810000000000001</v>
      </c>
      <c r="K2345">
        <f>Cálculo!$H$90</f>
        <v>177422.21</v>
      </c>
    </row>
    <row r="2346" spans="1:11">
      <c r="A2346" t="s">
        <v>56</v>
      </c>
      <c r="B2346" t="s">
        <v>198</v>
      </c>
      <c r="C2346" s="7" t="s">
        <v>237</v>
      </c>
      <c r="D2346" t="s">
        <v>199</v>
      </c>
      <c r="E2346" t="s">
        <v>54</v>
      </c>
      <c r="F2346" t="s">
        <v>96</v>
      </c>
      <c r="G2346" t="s">
        <v>94</v>
      </c>
      <c r="H2346">
        <v>2000000.01</v>
      </c>
      <c r="J2346">
        <f>Cálculo!$G$91</f>
        <v>3.2330000000000001</v>
      </c>
      <c r="K2346">
        <f>Cálculo!$H$91</f>
        <v>316707.87</v>
      </c>
    </row>
    <row r="2347" spans="1:11">
      <c r="A2347" t="s">
        <v>56</v>
      </c>
      <c r="B2347" t="s">
        <v>198</v>
      </c>
      <c r="C2347" s="7" t="s">
        <v>237</v>
      </c>
      <c r="D2347" t="s">
        <v>199</v>
      </c>
      <c r="E2347" t="s">
        <v>54</v>
      </c>
      <c r="F2347" t="s">
        <v>97</v>
      </c>
      <c r="G2347" t="s">
        <v>98</v>
      </c>
      <c r="J2347">
        <f>Cálculo!$G$94</f>
        <v>3.2148460000000001</v>
      </c>
    </row>
    <row r="2348" spans="1:11">
      <c r="A2348" t="s">
        <v>56</v>
      </c>
      <c r="B2348" t="s">
        <v>198</v>
      </c>
      <c r="C2348" s="7" t="s">
        <v>238</v>
      </c>
      <c r="D2348" t="s">
        <v>199</v>
      </c>
      <c r="E2348" t="s">
        <v>54</v>
      </c>
      <c r="F2348" t="s">
        <v>93</v>
      </c>
      <c r="G2348" t="s">
        <v>94</v>
      </c>
      <c r="H2348">
        <v>0</v>
      </c>
      <c r="I2348">
        <v>1</v>
      </c>
      <c r="J2348">
        <f>Cálculo!$G$66</f>
        <v>3.2869999999999999</v>
      </c>
      <c r="K2348">
        <f>Cálculo!$H$66</f>
        <v>11.39</v>
      </c>
    </row>
    <row r="2349" spans="1:11">
      <c r="A2349" t="s">
        <v>56</v>
      </c>
      <c r="B2349" t="s">
        <v>198</v>
      </c>
      <c r="C2349" s="7" t="s">
        <v>238</v>
      </c>
      <c r="D2349" t="s">
        <v>199</v>
      </c>
      <c r="E2349" t="s">
        <v>54</v>
      </c>
      <c r="F2349" t="s">
        <v>93</v>
      </c>
      <c r="G2349" t="s">
        <v>94</v>
      </c>
      <c r="H2349">
        <v>1.01</v>
      </c>
      <c r="I2349">
        <v>3</v>
      </c>
      <c r="J2349">
        <f>Cálculo!$G$67</f>
        <v>10.834</v>
      </c>
      <c r="K2349">
        <f>Cálculo!$H$67</f>
        <v>14.87</v>
      </c>
    </row>
    <row r="2350" spans="1:11">
      <c r="A2350" t="s">
        <v>56</v>
      </c>
      <c r="B2350" t="s">
        <v>198</v>
      </c>
      <c r="C2350" s="7" t="s">
        <v>238</v>
      </c>
      <c r="D2350" t="s">
        <v>199</v>
      </c>
      <c r="E2350" t="s">
        <v>54</v>
      </c>
      <c r="F2350" t="s">
        <v>93</v>
      </c>
      <c r="G2350" t="s">
        <v>94</v>
      </c>
      <c r="H2350">
        <v>3.01</v>
      </c>
      <c r="I2350">
        <v>7</v>
      </c>
      <c r="J2350">
        <f>Cálculo!$G$68</f>
        <v>5.6470000000000002</v>
      </c>
      <c r="K2350">
        <f>Cálculo!$H$68</f>
        <v>14.87</v>
      </c>
    </row>
    <row r="2351" spans="1:11">
      <c r="A2351" t="s">
        <v>56</v>
      </c>
      <c r="B2351" t="s">
        <v>198</v>
      </c>
      <c r="C2351" s="7" t="s">
        <v>238</v>
      </c>
      <c r="D2351" t="s">
        <v>199</v>
      </c>
      <c r="E2351" t="s">
        <v>54</v>
      </c>
      <c r="F2351" t="s">
        <v>93</v>
      </c>
      <c r="G2351" t="s">
        <v>94</v>
      </c>
      <c r="H2351">
        <v>7.01</v>
      </c>
      <c r="I2351">
        <v>14</v>
      </c>
      <c r="J2351">
        <f>Cálculo!$G$69</f>
        <v>9.3699999999999992</v>
      </c>
      <c r="K2351">
        <f>Cálculo!$H$69</f>
        <v>16.739999999999998</v>
      </c>
    </row>
    <row r="2352" spans="1:11">
      <c r="A2352" t="s">
        <v>56</v>
      </c>
      <c r="B2352" t="s">
        <v>198</v>
      </c>
      <c r="C2352" s="7" t="s">
        <v>238</v>
      </c>
      <c r="D2352" t="s">
        <v>199</v>
      </c>
      <c r="E2352" t="s">
        <v>54</v>
      </c>
      <c r="F2352" t="s">
        <v>93</v>
      </c>
      <c r="G2352" t="s">
        <v>94</v>
      </c>
      <c r="H2352">
        <v>14.01</v>
      </c>
      <c r="I2352">
        <v>34</v>
      </c>
      <c r="J2352">
        <f>Cálculo!$G$70</f>
        <v>11.132</v>
      </c>
      <c r="K2352">
        <f>Cálculo!$H$70</f>
        <v>18.600000000000001</v>
      </c>
    </row>
    <row r="2353" spans="1:11">
      <c r="A2353" t="s">
        <v>56</v>
      </c>
      <c r="B2353" t="s">
        <v>198</v>
      </c>
      <c r="C2353" s="7" t="s">
        <v>238</v>
      </c>
      <c r="D2353" t="s">
        <v>199</v>
      </c>
      <c r="E2353" t="s">
        <v>54</v>
      </c>
      <c r="F2353" t="s">
        <v>93</v>
      </c>
      <c r="G2353" t="s">
        <v>94</v>
      </c>
      <c r="H2353">
        <v>34.01</v>
      </c>
      <c r="I2353">
        <v>600</v>
      </c>
      <c r="J2353">
        <f>Cálculo!$G$71</f>
        <v>11.92</v>
      </c>
      <c r="K2353">
        <f>Cálculo!$H$71</f>
        <v>18.600000000000001</v>
      </c>
    </row>
    <row r="2354" spans="1:11">
      <c r="A2354" t="s">
        <v>56</v>
      </c>
      <c r="B2354" t="s">
        <v>198</v>
      </c>
      <c r="C2354" s="7" t="s">
        <v>238</v>
      </c>
      <c r="D2354" t="s">
        <v>199</v>
      </c>
      <c r="E2354" t="s">
        <v>54</v>
      </c>
      <c r="F2354" t="s">
        <v>93</v>
      </c>
      <c r="G2354" t="s">
        <v>94</v>
      </c>
      <c r="H2354">
        <v>600.01</v>
      </c>
      <c r="I2354">
        <v>1000</v>
      </c>
      <c r="J2354">
        <f>Cálculo!$G$72</f>
        <v>10.324</v>
      </c>
      <c r="K2354">
        <f>Cálculo!$H$72</f>
        <v>18.600000000000001</v>
      </c>
    </row>
    <row r="2355" spans="1:11">
      <c r="A2355" t="s">
        <v>56</v>
      </c>
      <c r="B2355" t="s">
        <v>198</v>
      </c>
      <c r="C2355" s="7" t="s">
        <v>238</v>
      </c>
      <c r="D2355" t="s">
        <v>199</v>
      </c>
      <c r="E2355" t="s">
        <v>54</v>
      </c>
      <c r="F2355" t="s">
        <v>93</v>
      </c>
      <c r="G2355" t="s">
        <v>94</v>
      </c>
      <c r="H2355">
        <v>1000.01</v>
      </c>
      <c r="J2355">
        <f>Cálculo!$G$73</f>
        <v>7.2949999999999999</v>
      </c>
      <c r="K2355">
        <f>Cálculo!$H$73</f>
        <v>18.600000000000001</v>
      </c>
    </row>
    <row r="2356" spans="1:11">
      <c r="A2356" t="s">
        <v>56</v>
      </c>
      <c r="B2356" t="s">
        <v>198</v>
      </c>
      <c r="C2356" s="7" t="s">
        <v>238</v>
      </c>
      <c r="D2356" t="s">
        <v>199</v>
      </c>
      <c r="E2356" t="s">
        <v>54</v>
      </c>
      <c r="F2356" t="s">
        <v>95</v>
      </c>
      <c r="G2356" t="s">
        <v>94</v>
      </c>
      <c r="H2356">
        <v>0</v>
      </c>
      <c r="I2356">
        <v>0</v>
      </c>
      <c r="J2356">
        <f>Cálculo!$G$76</f>
        <v>0</v>
      </c>
      <c r="K2356">
        <f>Cálculo!$H$76</f>
        <v>0</v>
      </c>
    </row>
    <row r="2357" spans="1:11">
      <c r="A2357" t="s">
        <v>56</v>
      </c>
      <c r="B2357" t="s">
        <v>198</v>
      </c>
      <c r="C2357" s="7" t="s">
        <v>238</v>
      </c>
      <c r="D2357" t="s">
        <v>199</v>
      </c>
      <c r="E2357" t="s">
        <v>54</v>
      </c>
      <c r="F2357" t="s">
        <v>95</v>
      </c>
      <c r="G2357" t="s">
        <v>94</v>
      </c>
      <c r="H2357">
        <v>0.01</v>
      </c>
      <c r="I2357">
        <v>50</v>
      </c>
      <c r="J2357">
        <f>Cálculo!$G$77</f>
        <v>9.2490000000000006</v>
      </c>
      <c r="K2357">
        <f>Cálculo!$H$77</f>
        <v>60.76</v>
      </c>
    </row>
    <row r="2358" spans="1:11">
      <c r="A2358" t="s">
        <v>56</v>
      </c>
      <c r="B2358" t="s">
        <v>198</v>
      </c>
      <c r="C2358" s="7" t="s">
        <v>238</v>
      </c>
      <c r="D2358" t="s">
        <v>199</v>
      </c>
      <c r="E2358" t="s">
        <v>54</v>
      </c>
      <c r="F2358" t="s">
        <v>95</v>
      </c>
      <c r="G2358" t="s">
        <v>94</v>
      </c>
      <c r="H2358">
        <v>50.01</v>
      </c>
      <c r="I2358">
        <v>150</v>
      </c>
      <c r="J2358">
        <f>Cálculo!$G$78</f>
        <v>8.49</v>
      </c>
      <c r="K2358">
        <f>Cálculo!$H$78</f>
        <v>98.73</v>
      </c>
    </row>
    <row r="2359" spans="1:11">
      <c r="A2359" t="s">
        <v>56</v>
      </c>
      <c r="B2359" t="s">
        <v>198</v>
      </c>
      <c r="C2359" s="7" t="s">
        <v>238</v>
      </c>
      <c r="D2359" t="s">
        <v>199</v>
      </c>
      <c r="E2359" t="s">
        <v>54</v>
      </c>
      <c r="F2359" t="s">
        <v>95</v>
      </c>
      <c r="G2359" t="s">
        <v>94</v>
      </c>
      <c r="H2359">
        <v>150.01</v>
      </c>
      <c r="I2359">
        <v>500</v>
      </c>
      <c r="J2359">
        <f>Cálculo!$G$79</f>
        <v>7.9859999999999998</v>
      </c>
      <c r="K2359">
        <f>Cálculo!$H$79</f>
        <v>174.66</v>
      </c>
    </row>
    <row r="2360" spans="1:11">
      <c r="A2360" t="s">
        <v>56</v>
      </c>
      <c r="B2360" t="s">
        <v>198</v>
      </c>
      <c r="C2360" s="7" t="s">
        <v>238</v>
      </c>
      <c r="D2360" t="s">
        <v>199</v>
      </c>
      <c r="E2360" t="s">
        <v>54</v>
      </c>
      <c r="F2360" t="s">
        <v>95</v>
      </c>
      <c r="G2360" t="s">
        <v>94</v>
      </c>
      <c r="H2360">
        <v>500.01</v>
      </c>
      <c r="I2360">
        <v>2000</v>
      </c>
      <c r="J2360">
        <f>Cálculo!$G$80</f>
        <v>7.5380000000000003</v>
      </c>
      <c r="K2360">
        <f>Cálculo!$H$80</f>
        <v>398.71</v>
      </c>
    </row>
    <row r="2361" spans="1:11">
      <c r="A2361" t="s">
        <v>56</v>
      </c>
      <c r="B2361" t="s">
        <v>198</v>
      </c>
      <c r="C2361" s="7" t="s">
        <v>238</v>
      </c>
      <c r="D2361" t="s">
        <v>199</v>
      </c>
      <c r="E2361" t="s">
        <v>54</v>
      </c>
      <c r="F2361" t="s">
        <v>95</v>
      </c>
      <c r="G2361" t="s">
        <v>94</v>
      </c>
      <c r="H2361">
        <v>2000.01</v>
      </c>
      <c r="I2361">
        <v>3500</v>
      </c>
      <c r="J2361">
        <f>Cálculo!$G$81</f>
        <v>6.819</v>
      </c>
      <c r="K2361">
        <f>Cálculo!$H$81</f>
        <v>1837.86</v>
      </c>
    </row>
    <row r="2362" spans="1:11">
      <c r="A2362" t="s">
        <v>56</v>
      </c>
      <c r="B2362" t="s">
        <v>198</v>
      </c>
      <c r="C2362" s="7" t="s">
        <v>238</v>
      </c>
      <c r="D2362" t="s">
        <v>199</v>
      </c>
      <c r="E2362" t="s">
        <v>54</v>
      </c>
      <c r="F2362" t="s">
        <v>95</v>
      </c>
      <c r="G2362" t="s">
        <v>94</v>
      </c>
      <c r="H2362">
        <v>3500.01</v>
      </c>
      <c r="I2362">
        <v>50000</v>
      </c>
      <c r="J2362">
        <f>Cálculo!$G$82</f>
        <v>5.3760000000000003</v>
      </c>
      <c r="K2362">
        <f>Cálculo!$H$82</f>
        <v>6892.16</v>
      </c>
    </row>
    <row r="2363" spans="1:11">
      <c r="A2363" t="s">
        <v>56</v>
      </c>
      <c r="B2363" t="s">
        <v>198</v>
      </c>
      <c r="C2363" s="7" t="s">
        <v>238</v>
      </c>
      <c r="D2363" t="s">
        <v>199</v>
      </c>
      <c r="E2363" t="s">
        <v>54</v>
      </c>
      <c r="F2363" t="s">
        <v>95</v>
      </c>
      <c r="G2363" t="s">
        <v>94</v>
      </c>
      <c r="H2363">
        <v>50000.01</v>
      </c>
      <c r="J2363">
        <f>Cálculo!$G$83</f>
        <v>5.1479999999999997</v>
      </c>
      <c r="K2363">
        <f>Cálculo!$H$83</f>
        <v>18284.09</v>
      </c>
    </row>
    <row r="2364" spans="1:11">
      <c r="A2364" t="s">
        <v>56</v>
      </c>
      <c r="B2364" t="s">
        <v>198</v>
      </c>
      <c r="C2364" s="7" t="s">
        <v>238</v>
      </c>
      <c r="D2364" t="s">
        <v>199</v>
      </c>
      <c r="E2364" t="s">
        <v>54</v>
      </c>
      <c r="F2364" t="s">
        <v>96</v>
      </c>
      <c r="G2364" t="s">
        <v>94</v>
      </c>
      <c r="H2364">
        <v>0</v>
      </c>
      <c r="I2364">
        <v>50000</v>
      </c>
      <c r="J2364">
        <f>Cálculo!$G$86</f>
        <v>4.726</v>
      </c>
      <c r="K2364">
        <f>Cálculo!$H$86</f>
        <v>387.36</v>
      </c>
    </row>
    <row r="2365" spans="1:11">
      <c r="A2365" t="s">
        <v>56</v>
      </c>
      <c r="B2365" t="s">
        <v>198</v>
      </c>
      <c r="C2365" s="7" t="s">
        <v>238</v>
      </c>
      <c r="D2365" t="s">
        <v>199</v>
      </c>
      <c r="E2365" t="s">
        <v>54</v>
      </c>
      <c r="F2365" t="s">
        <v>96</v>
      </c>
      <c r="G2365" t="s">
        <v>94</v>
      </c>
      <c r="H2365">
        <v>50000.01</v>
      </c>
      <c r="I2365">
        <v>300000</v>
      </c>
      <c r="J2365">
        <f>Cálculo!$G$87</f>
        <v>3.5019999999999998</v>
      </c>
      <c r="K2365">
        <f>Cálculo!$H$87</f>
        <v>61597.41</v>
      </c>
    </row>
    <row r="2366" spans="1:11">
      <c r="A2366" t="s">
        <v>56</v>
      </c>
      <c r="B2366" t="s">
        <v>198</v>
      </c>
      <c r="C2366" s="7" t="s">
        <v>238</v>
      </c>
      <c r="D2366" t="s">
        <v>199</v>
      </c>
      <c r="E2366" t="s">
        <v>54</v>
      </c>
      <c r="F2366" t="s">
        <v>96</v>
      </c>
      <c r="G2366" t="s">
        <v>94</v>
      </c>
      <c r="H2366">
        <v>300000.01</v>
      </c>
      <c r="I2366">
        <v>500000</v>
      </c>
      <c r="J2366">
        <f>Cálculo!$G$88</f>
        <v>3.36</v>
      </c>
      <c r="K2366">
        <f>Cálculo!$H$88</f>
        <v>110975.06</v>
      </c>
    </row>
    <row r="2367" spans="1:11">
      <c r="A2367" t="s">
        <v>56</v>
      </c>
      <c r="B2367" t="s">
        <v>198</v>
      </c>
      <c r="C2367" s="7" t="s">
        <v>238</v>
      </c>
      <c r="D2367" t="s">
        <v>199</v>
      </c>
      <c r="E2367" t="s">
        <v>54</v>
      </c>
      <c r="F2367" t="s">
        <v>96</v>
      </c>
      <c r="G2367" t="s">
        <v>94</v>
      </c>
      <c r="H2367">
        <v>500000.01</v>
      </c>
      <c r="I2367">
        <v>1000000</v>
      </c>
      <c r="J2367">
        <f>Cálculo!$G$89</f>
        <v>3.3340000000000001</v>
      </c>
      <c r="K2367">
        <f>Cálculo!$H$89</f>
        <v>124035.06</v>
      </c>
    </row>
    <row r="2368" spans="1:11">
      <c r="A2368" t="s">
        <v>56</v>
      </c>
      <c r="B2368" t="s">
        <v>198</v>
      </c>
      <c r="C2368" s="7" t="s">
        <v>238</v>
      </c>
      <c r="D2368" t="s">
        <v>199</v>
      </c>
      <c r="E2368" t="s">
        <v>54</v>
      </c>
      <c r="F2368" t="s">
        <v>96</v>
      </c>
      <c r="G2368" t="s">
        <v>94</v>
      </c>
      <c r="H2368">
        <v>1000000.01</v>
      </c>
      <c r="I2368">
        <v>2000000</v>
      </c>
      <c r="J2368">
        <f>Cálculo!$G$90</f>
        <v>3.2810000000000001</v>
      </c>
      <c r="K2368">
        <f>Cálculo!$H$90</f>
        <v>177422.21</v>
      </c>
    </row>
    <row r="2369" spans="1:11">
      <c r="A2369" t="s">
        <v>56</v>
      </c>
      <c r="B2369" t="s">
        <v>198</v>
      </c>
      <c r="C2369" s="7" t="s">
        <v>238</v>
      </c>
      <c r="D2369" t="s">
        <v>199</v>
      </c>
      <c r="E2369" t="s">
        <v>54</v>
      </c>
      <c r="F2369" t="s">
        <v>96</v>
      </c>
      <c r="G2369" t="s">
        <v>94</v>
      </c>
      <c r="H2369">
        <v>2000000.01</v>
      </c>
      <c r="J2369">
        <f>Cálculo!$G$91</f>
        <v>3.2330000000000001</v>
      </c>
      <c r="K2369">
        <f>Cálculo!$H$91</f>
        <v>316707.87</v>
      </c>
    </row>
    <row r="2370" spans="1:11">
      <c r="A2370" t="s">
        <v>56</v>
      </c>
      <c r="B2370" t="s">
        <v>198</v>
      </c>
      <c r="C2370" s="7" t="s">
        <v>238</v>
      </c>
      <c r="D2370" t="s">
        <v>199</v>
      </c>
      <c r="E2370" t="s">
        <v>54</v>
      </c>
      <c r="F2370" t="s">
        <v>97</v>
      </c>
      <c r="G2370" t="s">
        <v>98</v>
      </c>
      <c r="J2370">
        <f>Cálculo!$G$94</f>
        <v>3.2148460000000001</v>
      </c>
    </row>
    <row r="2371" spans="1:11">
      <c r="A2371" t="s">
        <v>56</v>
      </c>
      <c r="B2371" t="s">
        <v>198</v>
      </c>
      <c r="C2371" s="7" t="s">
        <v>239</v>
      </c>
      <c r="D2371" t="s">
        <v>199</v>
      </c>
      <c r="E2371" t="s">
        <v>54</v>
      </c>
      <c r="F2371" t="s">
        <v>93</v>
      </c>
      <c r="G2371" t="s">
        <v>94</v>
      </c>
      <c r="H2371">
        <v>0</v>
      </c>
      <c r="I2371">
        <v>1</v>
      </c>
      <c r="J2371">
        <f>Cálculo!$G$66</f>
        <v>3.2869999999999999</v>
      </c>
      <c r="K2371">
        <f>Cálculo!$H$66</f>
        <v>11.39</v>
      </c>
    </row>
    <row r="2372" spans="1:11">
      <c r="A2372" t="s">
        <v>56</v>
      </c>
      <c r="B2372" t="s">
        <v>198</v>
      </c>
      <c r="C2372" s="7" t="s">
        <v>239</v>
      </c>
      <c r="D2372" t="s">
        <v>199</v>
      </c>
      <c r="E2372" t="s">
        <v>54</v>
      </c>
      <c r="F2372" t="s">
        <v>93</v>
      </c>
      <c r="G2372" t="s">
        <v>94</v>
      </c>
      <c r="H2372">
        <v>1.01</v>
      </c>
      <c r="I2372">
        <v>3</v>
      </c>
      <c r="J2372">
        <f>Cálculo!$G$67</f>
        <v>10.834</v>
      </c>
      <c r="K2372">
        <f>Cálculo!$H$67</f>
        <v>14.87</v>
      </c>
    </row>
    <row r="2373" spans="1:11">
      <c r="A2373" t="s">
        <v>56</v>
      </c>
      <c r="B2373" t="s">
        <v>198</v>
      </c>
      <c r="C2373" s="7" t="s">
        <v>239</v>
      </c>
      <c r="D2373" t="s">
        <v>199</v>
      </c>
      <c r="E2373" t="s">
        <v>54</v>
      </c>
      <c r="F2373" t="s">
        <v>93</v>
      </c>
      <c r="G2373" t="s">
        <v>94</v>
      </c>
      <c r="H2373">
        <v>3.01</v>
      </c>
      <c r="I2373">
        <v>7</v>
      </c>
      <c r="J2373">
        <f>Cálculo!$G$68</f>
        <v>5.6470000000000002</v>
      </c>
      <c r="K2373">
        <f>Cálculo!$H$68</f>
        <v>14.87</v>
      </c>
    </row>
    <row r="2374" spans="1:11">
      <c r="A2374" t="s">
        <v>56</v>
      </c>
      <c r="B2374" t="s">
        <v>198</v>
      </c>
      <c r="C2374" s="7" t="s">
        <v>239</v>
      </c>
      <c r="D2374" t="s">
        <v>199</v>
      </c>
      <c r="E2374" t="s">
        <v>54</v>
      </c>
      <c r="F2374" t="s">
        <v>93</v>
      </c>
      <c r="G2374" t="s">
        <v>94</v>
      </c>
      <c r="H2374">
        <v>7.01</v>
      </c>
      <c r="I2374">
        <v>14</v>
      </c>
      <c r="J2374">
        <f>Cálculo!$G$69</f>
        <v>9.3699999999999992</v>
      </c>
      <c r="K2374">
        <f>Cálculo!$H$69</f>
        <v>16.739999999999998</v>
      </c>
    </row>
    <row r="2375" spans="1:11">
      <c r="A2375" t="s">
        <v>56</v>
      </c>
      <c r="B2375" t="s">
        <v>198</v>
      </c>
      <c r="C2375" s="7" t="s">
        <v>239</v>
      </c>
      <c r="D2375" t="s">
        <v>199</v>
      </c>
      <c r="E2375" t="s">
        <v>54</v>
      </c>
      <c r="F2375" t="s">
        <v>93</v>
      </c>
      <c r="G2375" t="s">
        <v>94</v>
      </c>
      <c r="H2375">
        <v>14.01</v>
      </c>
      <c r="I2375">
        <v>34</v>
      </c>
      <c r="J2375">
        <f>Cálculo!$G$70</f>
        <v>11.132</v>
      </c>
      <c r="K2375">
        <f>Cálculo!$H$70</f>
        <v>18.600000000000001</v>
      </c>
    </row>
    <row r="2376" spans="1:11">
      <c r="A2376" t="s">
        <v>56</v>
      </c>
      <c r="B2376" t="s">
        <v>198</v>
      </c>
      <c r="C2376" s="7" t="s">
        <v>239</v>
      </c>
      <c r="D2376" t="s">
        <v>199</v>
      </c>
      <c r="E2376" t="s">
        <v>54</v>
      </c>
      <c r="F2376" t="s">
        <v>93</v>
      </c>
      <c r="G2376" t="s">
        <v>94</v>
      </c>
      <c r="H2376">
        <v>34.01</v>
      </c>
      <c r="I2376">
        <v>600</v>
      </c>
      <c r="J2376">
        <f>Cálculo!$G$71</f>
        <v>11.92</v>
      </c>
      <c r="K2376">
        <f>Cálculo!$H$71</f>
        <v>18.600000000000001</v>
      </c>
    </row>
    <row r="2377" spans="1:11">
      <c r="A2377" t="s">
        <v>56</v>
      </c>
      <c r="B2377" t="s">
        <v>198</v>
      </c>
      <c r="C2377" s="7" t="s">
        <v>239</v>
      </c>
      <c r="D2377" t="s">
        <v>199</v>
      </c>
      <c r="E2377" t="s">
        <v>54</v>
      </c>
      <c r="F2377" t="s">
        <v>93</v>
      </c>
      <c r="G2377" t="s">
        <v>94</v>
      </c>
      <c r="H2377">
        <v>600.01</v>
      </c>
      <c r="I2377">
        <v>1000</v>
      </c>
      <c r="J2377">
        <f>Cálculo!$G$72</f>
        <v>10.324</v>
      </c>
      <c r="K2377">
        <f>Cálculo!$H$72</f>
        <v>18.600000000000001</v>
      </c>
    </row>
    <row r="2378" spans="1:11">
      <c r="A2378" t="s">
        <v>56</v>
      </c>
      <c r="B2378" t="s">
        <v>198</v>
      </c>
      <c r="C2378" s="7" t="s">
        <v>239</v>
      </c>
      <c r="D2378" t="s">
        <v>199</v>
      </c>
      <c r="E2378" t="s">
        <v>54</v>
      </c>
      <c r="F2378" t="s">
        <v>93</v>
      </c>
      <c r="G2378" t="s">
        <v>94</v>
      </c>
      <c r="H2378">
        <v>1000.01</v>
      </c>
      <c r="J2378">
        <f>Cálculo!$G$73</f>
        <v>7.2949999999999999</v>
      </c>
      <c r="K2378">
        <f>Cálculo!$H$73</f>
        <v>18.600000000000001</v>
      </c>
    </row>
    <row r="2379" spans="1:11">
      <c r="A2379" t="s">
        <v>56</v>
      </c>
      <c r="B2379" t="s">
        <v>198</v>
      </c>
      <c r="C2379" s="7" t="s">
        <v>239</v>
      </c>
      <c r="D2379" t="s">
        <v>199</v>
      </c>
      <c r="E2379" t="s">
        <v>54</v>
      </c>
      <c r="F2379" t="s">
        <v>95</v>
      </c>
      <c r="G2379" t="s">
        <v>94</v>
      </c>
      <c r="H2379">
        <v>0</v>
      </c>
      <c r="I2379">
        <v>0</v>
      </c>
      <c r="J2379">
        <f>Cálculo!$G$76</f>
        <v>0</v>
      </c>
      <c r="K2379">
        <f>Cálculo!$H$76</f>
        <v>0</v>
      </c>
    </row>
    <row r="2380" spans="1:11">
      <c r="A2380" t="s">
        <v>56</v>
      </c>
      <c r="B2380" t="s">
        <v>198</v>
      </c>
      <c r="C2380" s="7" t="s">
        <v>239</v>
      </c>
      <c r="D2380" t="s">
        <v>199</v>
      </c>
      <c r="E2380" t="s">
        <v>54</v>
      </c>
      <c r="F2380" t="s">
        <v>95</v>
      </c>
      <c r="G2380" t="s">
        <v>94</v>
      </c>
      <c r="H2380">
        <v>0.01</v>
      </c>
      <c r="I2380">
        <v>50</v>
      </c>
      <c r="J2380">
        <f>Cálculo!$G$77</f>
        <v>9.2490000000000006</v>
      </c>
      <c r="K2380">
        <f>Cálculo!$H$77</f>
        <v>60.76</v>
      </c>
    </row>
    <row r="2381" spans="1:11">
      <c r="A2381" t="s">
        <v>56</v>
      </c>
      <c r="B2381" t="s">
        <v>198</v>
      </c>
      <c r="C2381" s="7" t="s">
        <v>239</v>
      </c>
      <c r="D2381" t="s">
        <v>199</v>
      </c>
      <c r="E2381" t="s">
        <v>54</v>
      </c>
      <c r="F2381" t="s">
        <v>95</v>
      </c>
      <c r="G2381" t="s">
        <v>94</v>
      </c>
      <c r="H2381">
        <v>50.01</v>
      </c>
      <c r="I2381">
        <v>150</v>
      </c>
      <c r="J2381">
        <f>Cálculo!$G$78</f>
        <v>8.49</v>
      </c>
      <c r="K2381">
        <f>Cálculo!$H$78</f>
        <v>98.73</v>
      </c>
    </row>
    <row r="2382" spans="1:11">
      <c r="A2382" t="s">
        <v>56</v>
      </c>
      <c r="B2382" t="s">
        <v>198</v>
      </c>
      <c r="C2382" s="7" t="s">
        <v>239</v>
      </c>
      <c r="D2382" t="s">
        <v>199</v>
      </c>
      <c r="E2382" t="s">
        <v>54</v>
      </c>
      <c r="F2382" t="s">
        <v>95</v>
      </c>
      <c r="G2382" t="s">
        <v>94</v>
      </c>
      <c r="H2382">
        <v>150.01</v>
      </c>
      <c r="I2382">
        <v>500</v>
      </c>
      <c r="J2382">
        <f>Cálculo!$G$79</f>
        <v>7.9859999999999998</v>
      </c>
      <c r="K2382">
        <f>Cálculo!$H$79</f>
        <v>174.66</v>
      </c>
    </row>
    <row r="2383" spans="1:11">
      <c r="A2383" t="s">
        <v>56</v>
      </c>
      <c r="B2383" t="s">
        <v>198</v>
      </c>
      <c r="C2383" s="7" t="s">
        <v>239</v>
      </c>
      <c r="D2383" t="s">
        <v>199</v>
      </c>
      <c r="E2383" t="s">
        <v>54</v>
      </c>
      <c r="F2383" t="s">
        <v>95</v>
      </c>
      <c r="G2383" t="s">
        <v>94</v>
      </c>
      <c r="H2383">
        <v>500.01</v>
      </c>
      <c r="I2383">
        <v>2000</v>
      </c>
      <c r="J2383">
        <f>Cálculo!$G$80</f>
        <v>7.5380000000000003</v>
      </c>
      <c r="K2383">
        <f>Cálculo!$H$80</f>
        <v>398.71</v>
      </c>
    </row>
    <row r="2384" spans="1:11">
      <c r="A2384" t="s">
        <v>56</v>
      </c>
      <c r="B2384" t="s">
        <v>198</v>
      </c>
      <c r="C2384" s="7" t="s">
        <v>239</v>
      </c>
      <c r="D2384" t="s">
        <v>199</v>
      </c>
      <c r="E2384" t="s">
        <v>54</v>
      </c>
      <c r="F2384" t="s">
        <v>95</v>
      </c>
      <c r="G2384" t="s">
        <v>94</v>
      </c>
      <c r="H2384">
        <v>2000.01</v>
      </c>
      <c r="I2384">
        <v>3500</v>
      </c>
      <c r="J2384">
        <f>Cálculo!$G$81</f>
        <v>6.819</v>
      </c>
      <c r="K2384">
        <f>Cálculo!$H$81</f>
        <v>1837.86</v>
      </c>
    </row>
    <row r="2385" spans="1:11">
      <c r="A2385" t="s">
        <v>56</v>
      </c>
      <c r="B2385" t="s">
        <v>198</v>
      </c>
      <c r="C2385" s="7" t="s">
        <v>239</v>
      </c>
      <c r="D2385" t="s">
        <v>199</v>
      </c>
      <c r="E2385" t="s">
        <v>54</v>
      </c>
      <c r="F2385" t="s">
        <v>95</v>
      </c>
      <c r="G2385" t="s">
        <v>94</v>
      </c>
      <c r="H2385">
        <v>3500.01</v>
      </c>
      <c r="I2385">
        <v>50000</v>
      </c>
      <c r="J2385">
        <f>Cálculo!$G$82</f>
        <v>5.3760000000000003</v>
      </c>
      <c r="K2385">
        <f>Cálculo!$H$82</f>
        <v>6892.16</v>
      </c>
    </row>
    <row r="2386" spans="1:11">
      <c r="A2386" t="s">
        <v>56</v>
      </c>
      <c r="B2386" t="s">
        <v>198</v>
      </c>
      <c r="C2386" s="7" t="s">
        <v>239</v>
      </c>
      <c r="D2386" t="s">
        <v>199</v>
      </c>
      <c r="E2386" t="s">
        <v>54</v>
      </c>
      <c r="F2386" t="s">
        <v>95</v>
      </c>
      <c r="G2386" t="s">
        <v>94</v>
      </c>
      <c r="H2386">
        <v>50000.01</v>
      </c>
      <c r="J2386">
        <f>Cálculo!$G$83</f>
        <v>5.1479999999999997</v>
      </c>
      <c r="K2386">
        <f>Cálculo!$H$83</f>
        <v>18284.09</v>
      </c>
    </row>
    <row r="2387" spans="1:11">
      <c r="A2387" t="s">
        <v>56</v>
      </c>
      <c r="B2387" t="s">
        <v>198</v>
      </c>
      <c r="C2387" s="7" t="s">
        <v>239</v>
      </c>
      <c r="D2387" t="s">
        <v>199</v>
      </c>
      <c r="E2387" t="s">
        <v>54</v>
      </c>
      <c r="F2387" t="s">
        <v>96</v>
      </c>
      <c r="G2387" t="s">
        <v>94</v>
      </c>
      <c r="H2387">
        <v>0</v>
      </c>
      <c r="I2387">
        <v>50000</v>
      </c>
      <c r="J2387">
        <f>Cálculo!$G$86</f>
        <v>4.726</v>
      </c>
      <c r="K2387">
        <f>Cálculo!$H$86</f>
        <v>387.36</v>
      </c>
    </row>
    <row r="2388" spans="1:11">
      <c r="A2388" t="s">
        <v>56</v>
      </c>
      <c r="B2388" t="s">
        <v>198</v>
      </c>
      <c r="C2388" s="7" t="s">
        <v>239</v>
      </c>
      <c r="D2388" t="s">
        <v>199</v>
      </c>
      <c r="E2388" t="s">
        <v>54</v>
      </c>
      <c r="F2388" t="s">
        <v>96</v>
      </c>
      <c r="G2388" t="s">
        <v>94</v>
      </c>
      <c r="H2388">
        <v>50000.01</v>
      </c>
      <c r="I2388">
        <v>300000</v>
      </c>
      <c r="J2388">
        <f>Cálculo!$G$87</f>
        <v>3.5019999999999998</v>
      </c>
      <c r="K2388">
        <f>Cálculo!$H$87</f>
        <v>61597.41</v>
      </c>
    </row>
    <row r="2389" spans="1:11">
      <c r="A2389" t="s">
        <v>56</v>
      </c>
      <c r="B2389" t="s">
        <v>198</v>
      </c>
      <c r="C2389" s="7" t="s">
        <v>239</v>
      </c>
      <c r="D2389" t="s">
        <v>199</v>
      </c>
      <c r="E2389" t="s">
        <v>54</v>
      </c>
      <c r="F2389" t="s">
        <v>96</v>
      </c>
      <c r="G2389" t="s">
        <v>94</v>
      </c>
      <c r="H2389">
        <v>300000.01</v>
      </c>
      <c r="I2389">
        <v>500000</v>
      </c>
      <c r="J2389">
        <f>Cálculo!$G$88</f>
        <v>3.36</v>
      </c>
      <c r="K2389">
        <f>Cálculo!$H$88</f>
        <v>110975.06</v>
      </c>
    </row>
    <row r="2390" spans="1:11">
      <c r="A2390" t="s">
        <v>56</v>
      </c>
      <c r="B2390" t="s">
        <v>198</v>
      </c>
      <c r="C2390" s="7" t="s">
        <v>239</v>
      </c>
      <c r="D2390" t="s">
        <v>199</v>
      </c>
      <c r="E2390" t="s">
        <v>54</v>
      </c>
      <c r="F2390" t="s">
        <v>96</v>
      </c>
      <c r="G2390" t="s">
        <v>94</v>
      </c>
      <c r="H2390">
        <v>500000.01</v>
      </c>
      <c r="I2390">
        <v>1000000</v>
      </c>
      <c r="J2390">
        <f>Cálculo!$G$89</f>
        <v>3.3340000000000001</v>
      </c>
      <c r="K2390">
        <f>Cálculo!$H$89</f>
        <v>124035.06</v>
      </c>
    </row>
    <row r="2391" spans="1:11">
      <c r="A2391" t="s">
        <v>56</v>
      </c>
      <c r="B2391" t="s">
        <v>198</v>
      </c>
      <c r="C2391" s="7" t="s">
        <v>239</v>
      </c>
      <c r="D2391" t="s">
        <v>199</v>
      </c>
      <c r="E2391" t="s">
        <v>54</v>
      </c>
      <c r="F2391" t="s">
        <v>96</v>
      </c>
      <c r="G2391" t="s">
        <v>94</v>
      </c>
      <c r="H2391">
        <v>1000000.01</v>
      </c>
      <c r="I2391">
        <v>2000000</v>
      </c>
      <c r="J2391">
        <f>Cálculo!$G$90</f>
        <v>3.2810000000000001</v>
      </c>
      <c r="K2391">
        <f>Cálculo!$H$90</f>
        <v>177422.21</v>
      </c>
    </row>
    <row r="2392" spans="1:11">
      <c r="A2392" t="s">
        <v>56</v>
      </c>
      <c r="B2392" t="s">
        <v>198</v>
      </c>
      <c r="C2392" s="7" t="s">
        <v>239</v>
      </c>
      <c r="D2392" t="s">
        <v>199</v>
      </c>
      <c r="E2392" t="s">
        <v>54</v>
      </c>
      <c r="F2392" t="s">
        <v>96</v>
      </c>
      <c r="G2392" t="s">
        <v>94</v>
      </c>
      <c r="H2392">
        <v>2000000.01</v>
      </c>
      <c r="J2392">
        <f>Cálculo!$G$91</f>
        <v>3.2330000000000001</v>
      </c>
      <c r="K2392">
        <f>Cálculo!$H$91</f>
        <v>316707.87</v>
      </c>
    </row>
    <row r="2393" spans="1:11">
      <c r="A2393" t="s">
        <v>56</v>
      </c>
      <c r="B2393" t="s">
        <v>198</v>
      </c>
      <c r="C2393" s="7" t="s">
        <v>239</v>
      </c>
      <c r="D2393" t="s">
        <v>199</v>
      </c>
      <c r="E2393" t="s">
        <v>54</v>
      </c>
      <c r="F2393" t="s">
        <v>97</v>
      </c>
      <c r="G2393" t="s">
        <v>98</v>
      </c>
      <c r="J2393">
        <f>Cálculo!$G$94</f>
        <v>3.2148460000000001</v>
      </c>
    </row>
    <row r="2394" spans="1:11">
      <c r="A2394" t="s">
        <v>56</v>
      </c>
      <c r="B2394" t="s">
        <v>198</v>
      </c>
      <c r="C2394" s="7" t="s">
        <v>240</v>
      </c>
      <c r="D2394" t="s">
        <v>199</v>
      </c>
      <c r="E2394" t="s">
        <v>54</v>
      </c>
      <c r="F2394" t="s">
        <v>93</v>
      </c>
      <c r="G2394" t="s">
        <v>94</v>
      </c>
      <c r="H2394">
        <v>0</v>
      </c>
      <c r="I2394">
        <v>1</v>
      </c>
      <c r="J2394">
        <f>Cálculo!$G$66</f>
        <v>3.2869999999999999</v>
      </c>
      <c r="K2394">
        <f>Cálculo!$H$66</f>
        <v>11.39</v>
      </c>
    </row>
    <row r="2395" spans="1:11">
      <c r="A2395" t="s">
        <v>56</v>
      </c>
      <c r="B2395" t="s">
        <v>198</v>
      </c>
      <c r="C2395" s="7" t="s">
        <v>240</v>
      </c>
      <c r="D2395" t="s">
        <v>199</v>
      </c>
      <c r="E2395" t="s">
        <v>54</v>
      </c>
      <c r="F2395" t="s">
        <v>93</v>
      </c>
      <c r="G2395" t="s">
        <v>94</v>
      </c>
      <c r="H2395">
        <v>1.01</v>
      </c>
      <c r="I2395">
        <v>3</v>
      </c>
      <c r="J2395">
        <f>Cálculo!$G$67</f>
        <v>10.834</v>
      </c>
      <c r="K2395">
        <f>Cálculo!$H$67</f>
        <v>14.87</v>
      </c>
    </row>
    <row r="2396" spans="1:11">
      <c r="A2396" t="s">
        <v>56</v>
      </c>
      <c r="B2396" t="s">
        <v>198</v>
      </c>
      <c r="C2396" s="7" t="s">
        <v>240</v>
      </c>
      <c r="D2396" t="s">
        <v>199</v>
      </c>
      <c r="E2396" t="s">
        <v>54</v>
      </c>
      <c r="F2396" t="s">
        <v>93</v>
      </c>
      <c r="G2396" t="s">
        <v>94</v>
      </c>
      <c r="H2396">
        <v>3.01</v>
      </c>
      <c r="I2396">
        <v>7</v>
      </c>
      <c r="J2396">
        <f>Cálculo!$G$68</f>
        <v>5.6470000000000002</v>
      </c>
      <c r="K2396">
        <f>Cálculo!$H$68</f>
        <v>14.87</v>
      </c>
    </row>
    <row r="2397" spans="1:11">
      <c r="A2397" t="s">
        <v>56</v>
      </c>
      <c r="B2397" t="s">
        <v>198</v>
      </c>
      <c r="C2397" s="7" t="s">
        <v>240</v>
      </c>
      <c r="D2397" t="s">
        <v>199</v>
      </c>
      <c r="E2397" t="s">
        <v>54</v>
      </c>
      <c r="F2397" t="s">
        <v>93</v>
      </c>
      <c r="G2397" t="s">
        <v>94</v>
      </c>
      <c r="H2397">
        <v>7.01</v>
      </c>
      <c r="I2397">
        <v>14</v>
      </c>
      <c r="J2397">
        <f>Cálculo!$G$69</f>
        <v>9.3699999999999992</v>
      </c>
      <c r="K2397">
        <f>Cálculo!$H$69</f>
        <v>16.739999999999998</v>
      </c>
    </row>
    <row r="2398" spans="1:11">
      <c r="A2398" t="s">
        <v>56</v>
      </c>
      <c r="B2398" t="s">
        <v>198</v>
      </c>
      <c r="C2398" s="7" t="s">
        <v>240</v>
      </c>
      <c r="D2398" t="s">
        <v>199</v>
      </c>
      <c r="E2398" t="s">
        <v>54</v>
      </c>
      <c r="F2398" t="s">
        <v>93</v>
      </c>
      <c r="G2398" t="s">
        <v>94</v>
      </c>
      <c r="H2398">
        <v>14.01</v>
      </c>
      <c r="I2398">
        <v>34</v>
      </c>
      <c r="J2398">
        <f>Cálculo!$G$70</f>
        <v>11.132</v>
      </c>
      <c r="K2398">
        <f>Cálculo!$H$70</f>
        <v>18.600000000000001</v>
      </c>
    </row>
    <row r="2399" spans="1:11">
      <c r="A2399" t="s">
        <v>56</v>
      </c>
      <c r="B2399" t="s">
        <v>198</v>
      </c>
      <c r="C2399" s="7" t="s">
        <v>240</v>
      </c>
      <c r="D2399" t="s">
        <v>199</v>
      </c>
      <c r="E2399" t="s">
        <v>54</v>
      </c>
      <c r="F2399" t="s">
        <v>93</v>
      </c>
      <c r="G2399" t="s">
        <v>94</v>
      </c>
      <c r="H2399">
        <v>34.01</v>
      </c>
      <c r="I2399">
        <v>600</v>
      </c>
      <c r="J2399">
        <f>Cálculo!$G$71</f>
        <v>11.92</v>
      </c>
      <c r="K2399">
        <f>Cálculo!$H$71</f>
        <v>18.600000000000001</v>
      </c>
    </row>
    <row r="2400" spans="1:11">
      <c r="A2400" t="s">
        <v>56</v>
      </c>
      <c r="B2400" t="s">
        <v>198</v>
      </c>
      <c r="C2400" s="7" t="s">
        <v>240</v>
      </c>
      <c r="D2400" t="s">
        <v>199</v>
      </c>
      <c r="E2400" t="s">
        <v>54</v>
      </c>
      <c r="F2400" t="s">
        <v>93</v>
      </c>
      <c r="G2400" t="s">
        <v>94</v>
      </c>
      <c r="H2400">
        <v>600.01</v>
      </c>
      <c r="I2400">
        <v>1000</v>
      </c>
      <c r="J2400">
        <f>Cálculo!$G$72</f>
        <v>10.324</v>
      </c>
      <c r="K2400">
        <f>Cálculo!$H$72</f>
        <v>18.600000000000001</v>
      </c>
    </row>
    <row r="2401" spans="1:11">
      <c r="A2401" t="s">
        <v>56</v>
      </c>
      <c r="B2401" t="s">
        <v>198</v>
      </c>
      <c r="C2401" s="7" t="s">
        <v>240</v>
      </c>
      <c r="D2401" t="s">
        <v>199</v>
      </c>
      <c r="E2401" t="s">
        <v>54</v>
      </c>
      <c r="F2401" t="s">
        <v>93</v>
      </c>
      <c r="G2401" t="s">
        <v>94</v>
      </c>
      <c r="H2401">
        <v>1000.01</v>
      </c>
      <c r="J2401">
        <f>Cálculo!$G$73</f>
        <v>7.2949999999999999</v>
      </c>
      <c r="K2401">
        <f>Cálculo!$H$73</f>
        <v>18.600000000000001</v>
      </c>
    </row>
    <row r="2402" spans="1:11">
      <c r="A2402" t="s">
        <v>56</v>
      </c>
      <c r="B2402" t="s">
        <v>198</v>
      </c>
      <c r="C2402" s="7" t="s">
        <v>240</v>
      </c>
      <c r="D2402" t="s">
        <v>199</v>
      </c>
      <c r="E2402" t="s">
        <v>54</v>
      </c>
      <c r="F2402" t="s">
        <v>95</v>
      </c>
      <c r="G2402" t="s">
        <v>94</v>
      </c>
      <c r="H2402">
        <v>0</v>
      </c>
      <c r="I2402">
        <v>0</v>
      </c>
      <c r="J2402">
        <f>Cálculo!$G$76</f>
        <v>0</v>
      </c>
      <c r="K2402">
        <f>Cálculo!$H$76</f>
        <v>0</v>
      </c>
    </row>
    <row r="2403" spans="1:11">
      <c r="A2403" t="s">
        <v>56</v>
      </c>
      <c r="B2403" t="s">
        <v>198</v>
      </c>
      <c r="C2403" s="7" t="s">
        <v>240</v>
      </c>
      <c r="D2403" t="s">
        <v>199</v>
      </c>
      <c r="E2403" t="s">
        <v>54</v>
      </c>
      <c r="F2403" t="s">
        <v>95</v>
      </c>
      <c r="G2403" t="s">
        <v>94</v>
      </c>
      <c r="H2403">
        <v>0.01</v>
      </c>
      <c r="I2403">
        <v>50</v>
      </c>
      <c r="J2403">
        <f>Cálculo!$G$77</f>
        <v>9.2490000000000006</v>
      </c>
      <c r="K2403">
        <f>Cálculo!$H$77</f>
        <v>60.76</v>
      </c>
    </row>
    <row r="2404" spans="1:11">
      <c r="A2404" t="s">
        <v>56</v>
      </c>
      <c r="B2404" t="s">
        <v>198</v>
      </c>
      <c r="C2404" s="7" t="s">
        <v>240</v>
      </c>
      <c r="D2404" t="s">
        <v>199</v>
      </c>
      <c r="E2404" t="s">
        <v>54</v>
      </c>
      <c r="F2404" t="s">
        <v>95</v>
      </c>
      <c r="G2404" t="s">
        <v>94</v>
      </c>
      <c r="H2404">
        <v>50.01</v>
      </c>
      <c r="I2404">
        <v>150</v>
      </c>
      <c r="J2404">
        <f>Cálculo!$G$78</f>
        <v>8.49</v>
      </c>
      <c r="K2404">
        <f>Cálculo!$H$78</f>
        <v>98.73</v>
      </c>
    </row>
    <row r="2405" spans="1:11">
      <c r="A2405" t="s">
        <v>56</v>
      </c>
      <c r="B2405" t="s">
        <v>198</v>
      </c>
      <c r="C2405" s="7" t="s">
        <v>240</v>
      </c>
      <c r="D2405" t="s">
        <v>199</v>
      </c>
      <c r="E2405" t="s">
        <v>54</v>
      </c>
      <c r="F2405" t="s">
        <v>95</v>
      </c>
      <c r="G2405" t="s">
        <v>94</v>
      </c>
      <c r="H2405">
        <v>150.01</v>
      </c>
      <c r="I2405">
        <v>500</v>
      </c>
      <c r="J2405">
        <f>Cálculo!$G$79</f>
        <v>7.9859999999999998</v>
      </c>
      <c r="K2405">
        <f>Cálculo!$H$79</f>
        <v>174.66</v>
      </c>
    </row>
    <row r="2406" spans="1:11">
      <c r="A2406" t="s">
        <v>56</v>
      </c>
      <c r="B2406" t="s">
        <v>198</v>
      </c>
      <c r="C2406" s="7" t="s">
        <v>240</v>
      </c>
      <c r="D2406" t="s">
        <v>199</v>
      </c>
      <c r="E2406" t="s">
        <v>54</v>
      </c>
      <c r="F2406" t="s">
        <v>95</v>
      </c>
      <c r="G2406" t="s">
        <v>94</v>
      </c>
      <c r="H2406">
        <v>500.01</v>
      </c>
      <c r="I2406">
        <v>2000</v>
      </c>
      <c r="J2406">
        <f>Cálculo!$G$80</f>
        <v>7.5380000000000003</v>
      </c>
      <c r="K2406">
        <f>Cálculo!$H$80</f>
        <v>398.71</v>
      </c>
    </row>
    <row r="2407" spans="1:11">
      <c r="A2407" t="s">
        <v>56</v>
      </c>
      <c r="B2407" t="s">
        <v>198</v>
      </c>
      <c r="C2407" s="7" t="s">
        <v>240</v>
      </c>
      <c r="D2407" t="s">
        <v>199</v>
      </c>
      <c r="E2407" t="s">
        <v>54</v>
      </c>
      <c r="F2407" t="s">
        <v>95</v>
      </c>
      <c r="G2407" t="s">
        <v>94</v>
      </c>
      <c r="H2407">
        <v>2000.01</v>
      </c>
      <c r="I2407">
        <v>3500</v>
      </c>
      <c r="J2407">
        <f>Cálculo!$G$81</f>
        <v>6.819</v>
      </c>
      <c r="K2407">
        <f>Cálculo!$H$81</f>
        <v>1837.86</v>
      </c>
    </row>
    <row r="2408" spans="1:11">
      <c r="A2408" t="s">
        <v>56</v>
      </c>
      <c r="B2408" t="s">
        <v>198</v>
      </c>
      <c r="C2408" s="7" t="s">
        <v>240</v>
      </c>
      <c r="D2408" t="s">
        <v>199</v>
      </c>
      <c r="E2408" t="s">
        <v>54</v>
      </c>
      <c r="F2408" t="s">
        <v>95</v>
      </c>
      <c r="G2408" t="s">
        <v>94</v>
      </c>
      <c r="H2408">
        <v>3500.01</v>
      </c>
      <c r="I2408">
        <v>50000</v>
      </c>
      <c r="J2408">
        <f>Cálculo!$G$82</f>
        <v>5.3760000000000003</v>
      </c>
      <c r="K2408">
        <f>Cálculo!$H$82</f>
        <v>6892.16</v>
      </c>
    </row>
    <row r="2409" spans="1:11">
      <c r="A2409" t="s">
        <v>56</v>
      </c>
      <c r="B2409" t="s">
        <v>198</v>
      </c>
      <c r="C2409" s="7" t="s">
        <v>240</v>
      </c>
      <c r="D2409" t="s">
        <v>199</v>
      </c>
      <c r="E2409" t="s">
        <v>54</v>
      </c>
      <c r="F2409" t="s">
        <v>95</v>
      </c>
      <c r="G2409" t="s">
        <v>94</v>
      </c>
      <c r="H2409">
        <v>50000.01</v>
      </c>
      <c r="J2409">
        <f>Cálculo!$G$83</f>
        <v>5.1479999999999997</v>
      </c>
      <c r="K2409">
        <f>Cálculo!$H$83</f>
        <v>18284.09</v>
      </c>
    </row>
    <row r="2410" spans="1:11">
      <c r="A2410" t="s">
        <v>56</v>
      </c>
      <c r="B2410" t="s">
        <v>198</v>
      </c>
      <c r="C2410" s="7" t="s">
        <v>240</v>
      </c>
      <c r="D2410" t="s">
        <v>199</v>
      </c>
      <c r="E2410" t="s">
        <v>54</v>
      </c>
      <c r="F2410" t="s">
        <v>96</v>
      </c>
      <c r="G2410" t="s">
        <v>94</v>
      </c>
      <c r="H2410">
        <v>0</v>
      </c>
      <c r="I2410">
        <v>50000</v>
      </c>
      <c r="J2410">
        <f>Cálculo!$G$86</f>
        <v>4.726</v>
      </c>
      <c r="K2410">
        <f>Cálculo!$H$86</f>
        <v>387.36</v>
      </c>
    </row>
    <row r="2411" spans="1:11">
      <c r="A2411" t="s">
        <v>56</v>
      </c>
      <c r="B2411" t="s">
        <v>198</v>
      </c>
      <c r="C2411" s="7" t="s">
        <v>240</v>
      </c>
      <c r="D2411" t="s">
        <v>199</v>
      </c>
      <c r="E2411" t="s">
        <v>54</v>
      </c>
      <c r="F2411" t="s">
        <v>96</v>
      </c>
      <c r="G2411" t="s">
        <v>94</v>
      </c>
      <c r="H2411">
        <v>50000.01</v>
      </c>
      <c r="I2411">
        <v>300000</v>
      </c>
      <c r="J2411">
        <f>Cálculo!$G$87</f>
        <v>3.5019999999999998</v>
      </c>
      <c r="K2411">
        <f>Cálculo!$H$87</f>
        <v>61597.41</v>
      </c>
    </row>
    <row r="2412" spans="1:11">
      <c r="A2412" t="s">
        <v>56</v>
      </c>
      <c r="B2412" t="s">
        <v>198</v>
      </c>
      <c r="C2412" s="7" t="s">
        <v>240</v>
      </c>
      <c r="D2412" t="s">
        <v>199</v>
      </c>
      <c r="E2412" t="s">
        <v>54</v>
      </c>
      <c r="F2412" t="s">
        <v>96</v>
      </c>
      <c r="G2412" t="s">
        <v>94</v>
      </c>
      <c r="H2412">
        <v>300000.01</v>
      </c>
      <c r="I2412">
        <v>500000</v>
      </c>
      <c r="J2412">
        <f>Cálculo!$G$88</f>
        <v>3.36</v>
      </c>
      <c r="K2412">
        <f>Cálculo!$H$88</f>
        <v>110975.06</v>
      </c>
    </row>
    <row r="2413" spans="1:11">
      <c r="A2413" t="s">
        <v>56</v>
      </c>
      <c r="B2413" t="s">
        <v>198</v>
      </c>
      <c r="C2413" s="7" t="s">
        <v>240</v>
      </c>
      <c r="D2413" t="s">
        <v>199</v>
      </c>
      <c r="E2413" t="s">
        <v>54</v>
      </c>
      <c r="F2413" t="s">
        <v>96</v>
      </c>
      <c r="G2413" t="s">
        <v>94</v>
      </c>
      <c r="H2413">
        <v>500000.01</v>
      </c>
      <c r="I2413">
        <v>1000000</v>
      </c>
      <c r="J2413">
        <f>Cálculo!$G$89</f>
        <v>3.3340000000000001</v>
      </c>
      <c r="K2413">
        <f>Cálculo!$H$89</f>
        <v>124035.06</v>
      </c>
    </row>
    <row r="2414" spans="1:11">
      <c r="A2414" t="s">
        <v>56</v>
      </c>
      <c r="B2414" t="s">
        <v>198</v>
      </c>
      <c r="C2414" s="7" t="s">
        <v>240</v>
      </c>
      <c r="D2414" t="s">
        <v>199</v>
      </c>
      <c r="E2414" t="s">
        <v>54</v>
      </c>
      <c r="F2414" t="s">
        <v>96</v>
      </c>
      <c r="G2414" t="s">
        <v>94</v>
      </c>
      <c r="H2414">
        <v>1000000.01</v>
      </c>
      <c r="I2414">
        <v>2000000</v>
      </c>
      <c r="J2414">
        <f>Cálculo!$G$90</f>
        <v>3.2810000000000001</v>
      </c>
      <c r="K2414">
        <f>Cálculo!$H$90</f>
        <v>177422.21</v>
      </c>
    </row>
    <row r="2415" spans="1:11">
      <c r="A2415" t="s">
        <v>56</v>
      </c>
      <c r="B2415" t="s">
        <v>198</v>
      </c>
      <c r="C2415" s="7" t="s">
        <v>240</v>
      </c>
      <c r="D2415" t="s">
        <v>199</v>
      </c>
      <c r="E2415" t="s">
        <v>54</v>
      </c>
      <c r="F2415" t="s">
        <v>96</v>
      </c>
      <c r="G2415" t="s">
        <v>94</v>
      </c>
      <c r="H2415">
        <v>2000000.01</v>
      </c>
      <c r="J2415">
        <f>Cálculo!$G$91</f>
        <v>3.2330000000000001</v>
      </c>
      <c r="K2415">
        <f>Cálculo!$H$91</f>
        <v>316707.87</v>
      </c>
    </row>
    <row r="2416" spans="1:11">
      <c r="A2416" t="s">
        <v>56</v>
      </c>
      <c r="B2416" t="s">
        <v>198</v>
      </c>
      <c r="C2416" s="7" t="s">
        <v>240</v>
      </c>
      <c r="D2416" t="s">
        <v>199</v>
      </c>
      <c r="E2416" t="s">
        <v>54</v>
      </c>
      <c r="F2416" t="s">
        <v>97</v>
      </c>
      <c r="G2416" t="s">
        <v>98</v>
      </c>
      <c r="J2416">
        <f>Cálculo!$G$94</f>
        <v>3.2148460000000001</v>
      </c>
    </row>
    <row r="2417" spans="1:11">
      <c r="A2417" t="s">
        <v>56</v>
      </c>
      <c r="B2417" t="s">
        <v>198</v>
      </c>
      <c r="C2417" s="7" t="s">
        <v>241</v>
      </c>
      <c r="D2417" t="s">
        <v>199</v>
      </c>
      <c r="E2417" t="s">
        <v>54</v>
      </c>
      <c r="F2417" t="s">
        <v>93</v>
      </c>
      <c r="G2417" t="s">
        <v>94</v>
      </c>
      <c r="H2417">
        <v>0</v>
      </c>
      <c r="I2417">
        <v>1</v>
      </c>
      <c r="J2417">
        <f>Cálculo!$G$66</f>
        <v>3.2869999999999999</v>
      </c>
      <c r="K2417">
        <f>Cálculo!$H$66</f>
        <v>11.39</v>
      </c>
    </row>
    <row r="2418" spans="1:11">
      <c r="A2418" t="s">
        <v>56</v>
      </c>
      <c r="B2418" t="s">
        <v>198</v>
      </c>
      <c r="C2418" s="7" t="s">
        <v>241</v>
      </c>
      <c r="D2418" t="s">
        <v>199</v>
      </c>
      <c r="E2418" t="s">
        <v>54</v>
      </c>
      <c r="F2418" t="s">
        <v>93</v>
      </c>
      <c r="G2418" t="s">
        <v>94</v>
      </c>
      <c r="H2418">
        <v>1.01</v>
      </c>
      <c r="I2418">
        <v>3</v>
      </c>
      <c r="J2418">
        <f>Cálculo!$G$67</f>
        <v>10.834</v>
      </c>
      <c r="K2418">
        <f>Cálculo!$H$67</f>
        <v>14.87</v>
      </c>
    </row>
    <row r="2419" spans="1:11">
      <c r="A2419" t="s">
        <v>56</v>
      </c>
      <c r="B2419" t="s">
        <v>198</v>
      </c>
      <c r="C2419" s="7" t="s">
        <v>241</v>
      </c>
      <c r="D2419" t="s">
        <v>199</v>
      </c>
      <c r="E2419" t="s">
        <v>54</v>
      </c>
      <c r="F2419" t="s">
        <v>93</v>
      </c>
      <c r="G2419" t="s">
        <v>94</v>
      </c>
      <c r="H2419">
        <v>3.01</v>
      </c>
      <c r="I2419">
        <v>7</v>
      </c>
      <c r="J2419">
        <f>Cálculo!$G$68</f>
        <v>5.6470000000000002</v>
      </c>
      <c r="K2419">
        <f>Cálculo!$H$68</f>
        <v>14.87</v>
      </c>
    </row>
    <row r="2420" spans="1:11">
      <c r="A2420" t="s">
        <v>56</v>
      </c>
      <c r="B2420" t="s">
        <v>198</v>
      </c>
      <c r="C2420" s="7" t="s">
        <v>241</v>
      </c>
      <c r="D2420" t="s">
        <v>199</v>
      </c>
      <c r="E2420" t="s">
        <v>54</v>
      </c>
      <c r="F2420" t="s">
        <v>93</v>
      </c>
      <c r="G2420" t="s">
        <v>94</v>
      </c>
      <c r="H2420">
        <v>7.01</v>
      </c>
      <c r="I2420">
        <v>14</v>
      </c>
      <c r="J2420">
        <f>Cálculo!$G$69</f>
        <v>9.3699999999999992</v>
      </c>
      <c r="K2420">
        <f>Cálculo!$H$69</f>
        <v>16.739999999999998</v>
      </c>
    </row>
    <row r="2421" spans="1:11">
      <c r="A2421" t="s">
        <v>56</v>
      </c>
      <c r="B2421" t="s">
        <v>198</v>
      </c>
      <c r="C2421" s="7" t="s">
        <v>241</v>
      </c>
      <c r="D2421" t="s">
        <v>199</v>
      </c>
      <c r="E2421" t="s">
        <v>54</v>
      </c>
      <c r="F2421" t="s">
        <v>93</v>
      </c>
      <c r="G2421" t="s">
        <v>94</v>
      </c>
      <c r="H2421">
        <v>14.01</v>
      </c>
      <c r="I2421">
        <v>34</v>
      </c>
      <c r="J2421">
        <f>Cálculo!$G$70</f>
        <v>11.132</v>
      </c>
      <c r="K2421">
        <f>Cálculo!$H$70</f>
        <v>18.600000000000001</v>
      </c>
    </row>
    <row r="2422" spans="1:11">
      <c r="A2422" t="s">
        <v>56</v>
      </c>
      <c r="B2422" t="s">
        <v>198</v>
      </c>
      <c r="C2422" s="7" t="s">
        <v>241</v>
      </c>
      <c r="D2422" t="s">
        <v>199</v>
      </c>
      <c r="E2422" t="s">
        <v>54</v>
      </c>
      <c r="F2422" t="s">
        <v>93</v>
      </c>
      <c r="G2422" t="s">
        <v>94</v>
      </c>
      <c r="H2422">
        <v>34.01</v>
      </c>
      <c r="I2422">
        <v>600</v>
      </c>
      <c r="J2422">
        <f>Cálculo!$G$71</f>
        <v>11.92</v>
      </c>
      <c r="K2422">
        <f>Cálculo!$H$71</f>
        <v>18.600000000000001</v>
      </c>
    </row>
    <row r="2423" spans="1:11">
      <c r="A2423" t="s">
        <v>56</v>
      </c>
      <c r="B2423" t="s">
        <v>198</v>
      </c>
      <c r="C2423" s="7" t="s">
        <v>241</v>
      </c>
      <c r="D2423" t="s">
        <v>199</v>
      </c>
      <c r="E2423" t="s">
        <v>54</v>
      </c>
      <c r="F2423" t="s">
        <v>93</v>
      </c>
      <c r="G2423" t="s">
        <v>94</v>
      </c>
      <c r="H2423">
        <v>600.01</v>
      </c>
      <c r="I2423">
        <v>1000</v>
      </c>
      <c r="J2423">
        <f>Cálculo!$G$72</f>
        <v>10.324</v>
      </c>
      <c r="K2423">
        <f>Cálculo!$H$72</f>
        <v>18.600000000000001</v>
      </c>
    </row>
    <row r="2424" spans="1:11">
      <c r="A2424" t="s">
        <v>56</v>
      </c>
      <c r="B2424" t="s">
        <v>198</v>
      </c>
      <c r="C2424" s="7" t="s">
        <v>241</v>
      </c>
      <c r="D2424" t="s">
        <v>199</v>
      </c>
      <c r="E2424" t="s">
        <v>54</v>
      </c>
      <c r="F2424" t="s">
        <v>93</v>
      </c>
      <c r="G2424" t="s">
        <v>94</v>
      </c>
      <c r="H2424">
        <v>1000.01</v>
      </c>
      <c r="J2424">
        <f>Cálculo!$G$73</f>
        <v>7.2949999999999999</v>
      </c>
      <c r="K2424">
        <f>Cálculo!$H$73</f>
        <v>18.600000000000001</v>
      </c>
    </row>
    <row r="2425" spans="1:11">
      <c r="A2425" t="s">
        <v>56</v>
      </c>
      <c r="B2425" t="s">
        <v>198</v>
      </c>
      <c r="C2425" s="7" t="s">
        <v>241</v>
      </c>
      <c r="D2425" t="s">
        <v>199</v>
      </c>
      <c r="E2425" t="s">
        <v>54</v>
      </c>
      <c r="F2425" t="s">
        <v>95</v>
      </c>
      <c r="G2425" t="s">
        <v>94</v>
      </c>
      <c r="H2425">
        <v>0</v>
      </c>
      <c r="I2425">
        <v>0</v>
      </c>
      <c r="J2425">
        <f>Cálculo!$G$76</f>
        <v>0</v>
      </c>
      <c r="K2425">
        <f>Cálculo!$H$76</f>
        <v>0</v>
      </c>
    </row>
    <row r="2426" spans="1:11">
      <c r="A2426" t="s">
        <v>56</v>
      </c>
      <c r="B2426" t="s">
        <v>198</v>
      </c>
      <c r="C2426" s="7" t="s">
        <v>241</v>
      </c>
      <c r="D2426" t="s">
        <v>199</v>
      </c>
      <c r="E2426" t="s">
        <v>54</v>
      </c>
      <c r="F2426" t="s">
        <v>95</v>
      </c>
      <c r="G2426" t="s">
        <v>94</v>
      </c>
      <c r="H2426">
        <v>0.01</v>
      </c>
      <c r="I2426">
        <v>50</v>
      </c>
      <c r="J2426">
        <f>Cálculo!$G$77</f>
        <v>9.2490000000000006</v>
      </c>
      <c r="K2426">
        <f>Cálculo!$H$77</f>
        <v>60.76</v>
      </c>
    </row>
    <row r="2427" spans="1:11">
      <c r="A2427" t="s">
        <v>56</v>
      </c>
      <c r="B2427" t="s">
        <v>198</v>
      </c>
      <c r="C2427" s="7" t="s">
        <v>241</v>
      </c>
      <c r="D2427" t="s">
        <v>199</v>
      </c>
      <c r="E2427" t="s">
        <v>54</v>
      </c>
      <c r="F2427" t="s">
        <v>95</v>
      </c>
      <c r="G2427" t="s">
        <v>94</v>
      </c>
      <c r="H2427">
        <v>50.01</v>
      </c>
      <c r="I2427">
        <v>150</v>
      </c>
      <c r="J2427">
        <f>Cálculo!$G$78</f>
        <v>8.49</v>
      </c>
      <c r="K2427">
        <f>Cálculo!$H$78</f>
        <v>98.73</v>
      </c>
    </row>
    <row r="2428" spans="1:11">
      <c r="A2428" t="s">
        <v>56</v>
      </c>
      <c r="B2428" t="s">
        <v>198</v>
      </c>
      <c r="C2428" s="7" t="s">
        <v>241</v>
      </c>
      <c r="D2428" t="s">
        <v>199</v>
      </c>
      <c r="E2428" t="s">
        <v>54</v>
      </c>
      <c r="F2428" t="s">
        <v>95</v>
      </c>
      <c r="G2428" t="s">
        <v>94</v>
      </c>
      <c r="H2428">
        <v>150.01</v>
      </c>
      <c r="I2428">
        <v>500</v>
      </c>
      <c r="J2428">
        <f>Cálculo!$G$79</f>
        <v>7.9859999999999998</v>
      </c>
      <c r="K2428">
        <f>Cálculo!$H$79</f>
        <v>174.66</v>
      </c>
    </row>
    <row r="2429" spans="1:11">
      <c r="A2429" t="s">
        <v>56</v>
      </c>
      <c r="B2429" t="s">
        <v>198</v>
      </c>
      <c r="C2429" s="7" t="s">
        <v>241</v>
      </c>
      <c r="D2429" t="s">
        <v>199</v>
      </c>
      <c r="E2429" t="s">
        <v>54</v>
      </c>
      <c r="F2429" t="s">
        <v>95</v>
      </c>
      <c r="G2429" t="s">
        <v>94</v>
      </c>
      <c r="H2429">
        <v>500.01</v>
      </c>
      <c r="I2429">
        <v>2000</v>
      </c>
      <c r="J2429">
        <f>Cálculo!$G$80</f>
        <v>7.5380000000000003</v>
      </c>
      <c r="K2429">
        <f>Cálculo!$H$80</f>
        <v>398.71</v>
      </c>
    </row>
    <row r="2430" spans="1:11">
      <c r="A2430" t="s">
        <v>56</v>
      </c>
      <c r="B2430" t="s">
        <v>198</v>
      </c>
      <c r="C2430" s="7" t="s">
        <v>241</v>
      </c>
      <c r="D2430" t="s">
        <v>199</v>
      </c>
      <c r="E2430" t="s">
        <v>54</v>
      </c>
      <c r="F2430" t="s">
        <v>95</v>
      </c>
      <c r="G2430" t="s">
        <v>94</v>
      </c>
      <c r="H2430">
        <v>2000.01</v>
      </c>
      <c r="I2430">
        <v>3500</v>
      </c>
      <c r="J2430">
        <f>Cálculo!$G$81</f>
        <v>6.819</v>
      </c>
      <c r="K2430">
        <f>Cálculo!$H$81</f>
        <v>1837.86</v>
      </c>
    </row>
    <row r="2431" spans="1:11">
      <c r="A2431" t="s">
        <v>56</v>
      </c>
      <c r="B2431" t="s">
        <v>198</v>
      </c>
      <c r="C2431" s="7" t="s">
        <v>241</v>
      </c>
      <c r="D2431" t="s">
        <v>199</v>
      </c>
      <c r="E2431" t="s">
        <v>54</v>
      </c>
      <c r="F2431" t="s">
        <v>95</v>
      </c>
      <c r="G2431" t="s">
        <v>94</v>
      </c>
      <c r="H2431">
        <v>3500.01</v>
      </c>
      <c r="I2431">
        <v>50000</v>
      </c>
      <c r="J2431">
        <f>Cálculo!$G$82</f>
        <v>5.3760000000000003</v>
      </c>
      <c r="K2431">
        <f>Cálculo!$H$82</f>
        <v>6892.16</v>
      </c>
    </row>
    <row r="2432" spans="1:11">
      <c r="A2432" t="s">
        <v>56</v>
      </c>
      <c r="B2432" t="s">
        <v>198</v>
      </c>
      <c r="C2432" s="7" t="s">
        <v>241</v>
      </c>
      <c r="D2432" t="s">
        <v>199</v>
      </c>
      <c r="E2432" t="s">
        <v>54</v>
      </c>
      <c r="F2432" t="s">
        <v>95</v>
      </c>
      <c r="G2432" t="s">
        <v>94</v>
      </c>
      <c r="H2432">
        <v>50000.01</v>
      </c>
      <c r="J2432">
        <f>Cálculo!$G$83</f>
        <v>5.1479999999999997</v>
      </c>
      <c r="K2432">
        <f>Cálculo!$H$83</f>
        <v>18284.09</v>
      </c>
    </row>
    <row r="2433" spans="1:11">
      <c r="A2433" t="s">
        <v>56</v>
      </c>
      <c r="B2433" t="s">
        <v>198</v>
      </c>
      <c r="C2433" s="7" t="s">
        <v>241</v>
      </c>
      <c r="D2433" t="s">
        <v>199</v>
      </c>
      <c r="E2433" t="s">
        <v>54</v>
      </c>
      <c r="F2433" t="s">
        <v>96</v>
      </c>
      <c r="G2433" t="s">
        <v>94</v>
      </c>
      <c r="H2433">
        <v>0</v>
      </c>
      <c r="I2433">
        <v>50000</v>
      </c>
      <c r="J2433">
        <f>Cálculo!$G$86</f>
        <v>4.726</v>
      </c>
      <c r="K2433">
        <f>Cálculo!$H$86</f>
        <v>387.36</v>
      </c>
    </row>
    <row r="2434" spans="1:11">
      <c r="A2434" t="s">
        <v>56</v>
      </c>
      <c r="B2434" t="s">
        <v>198</v>
      </c>
      <c r="C2434" s="7" t="s">
        <v>241</v>
      </c>
      <c r="D2434" t="s">
        <v>199</v>
      </c>
      <c r="E2434" t="s">
        <v>54</v>
      </c>
      <c r="F2434" t="s">
        <v>96</v>
      </c>
      <c r="G2434" t="s">
        <v>94</v>
      </c>
      <c r="H2434">
        <v>50000.01</v>
      </c>
      <c r="I2434">
        <v>300000</v>
      </c>
      <c r="J2434">
        <f>Cálculo!$G$87</f>
        <v>3.5019999999999998</v>
      </c>
      <c r="K2434">
        <f>Cálculo!$H$87</f>
        <v>61597.41</v>
      </c>
    </row>
    <row r="2435" spans="1:11">
      <c r="A2435" t="s">
        <v>56</v>
      </c>
      <c r="B2435" t="s">
        <v>198</v>
      </c>
      <c r="C2435" s="7" t="s">
        <v>241</v>
      </c>
      <c r="D2435" t="s">
        <v>199</v>
      </c>
      <c r="E2435" t="s">
        <v>54</v>
      </c>
      <c r="F2435" t="s">
        <v>96</v>
      </c>
      <c r="G2435" t="s">
        <v>94</v>
      </c>
      <c r="H2435">
        <v>300000.01</v>
      </c>
      <c r="I2435">
        <v>500000</v>
      </c>
      <c r="J2435">
        <f>Cálculo!$G$88</f>
        <v>3.36</v>
      </c>
      <c r="K2435">
        <f>Cálculo!$H$88</f>
        <v>110975.06</v>
      </c>
    </row>
    <row r="2436" spans="1:11">
      <c r="A2436" t="s">
        <v>56</v>
      </c>
      <c r="B2436" t="s">
        <v>198</v>
      </c>
      <c r="C2436" s="7" t="s">
        <v>241</v>
      </c>
      <c r="D2436" t="s">
        <v>199</v>
      </c>
      <c r="E2436" t="s">
        <v>54</v>
      </c>
      <c r="F2436" t="s">
        <v>96</v>
      </c>
      <c r="G2436" t="s">
        <v>94</v>
      </c>
      <c r="H2436">
        <v>500000.01</v>
      </c>
      <c r="I2436">
        <v>1000000</v>
      </c>
      <c r="J2436">
        <f>Cálculo!$G$89</f>
        <v>3.3340000000000001</v>
      </c>
      <c r="K2436">
        <f>Cálculo!$H$89</f>
        <v>124035.06</v>
      </c>
    </row>
    <row r="2437" spans="1:11">
      <c r="A2437" t="s">
        <v>56</v>
      </c>
      <c r="B2437" t="s">
        <v>198</v>
      </c>
      <c r="C2437" s="7" t="s">
        <v>241</v>
      </c>
      <c r="D2437" t="s">
        <v>199</v>
      </c>
      <c r="E2437" t="s">
        <v>54</v>
      </c>
      <c r="F2437" t="s">
        <v>96</v>
      </c>
      <c r="G2437" t="s">
        <v>94</v>
      </c>
      <c r="H2437">
        <v>1000000.01</v>
      </c>
      <c r="I2437">
        <v>2000000</v>
      </c>
      <c r="J2437">
        <f>Cálculo!$G$90</f>
        <v>3.2810000000000001</v>
      </c>
      <c r="K2437">
        <f>Cálculo!$H$90</f>
        <v>177422.21</v>
      </c>
    </row>
    <row r="2438" spans="1:11">
      <c r="A2438" t="s">
        <v>56</v>
      </c>
      <c r="B2438" t="s">
        <v>198</v>
      </c>
      <c r="C2438" s="7" t="s">
        <v>241</v>
      </c>
      <c r="D2438" t="s">
        <v>199</v>
      </c>
      <c r="E2438" t="s">
        <v>54</v>
      </c>
      <c r="F2438" t="s">
        <v>96</v>
      </c>
      <c r="G2438" t="s">
        <v>94</v>
      </c>
      <c r="H2438">
        <v>2000000.01</v>
      </c>
      <c r="J2438">
        <f>Cálculo!$G$91</f>
        <v>3.2330000000000001</v>
      </c>
      <c r="K2438">
        <f>Cálculo!$H$91</f>
        <v>316707.87</v>
      </c>
    </row>
    <row r="2439" spans="1:11">
      <c r="A2439" t="s">
        <v>56</v>
      </c>
      <c r="B2439" t="s">
        <v>198</v>
      </c>
      <c r="C2439" s="7" t="s">
        <v>241</v>
      </c>
      <c r="D2439" t="s">
        <v>199</v>
      </c>
      <c r="E2439" t="s">
        <v>54</v>
      </c>
      <c r="F2439" t="s">
        <v>97</v>
      </c>
      <c r="G2439" t="s">
        <v>98</v>
      </c>
      <c r="J2439">
        <f>Cálculo!$G$94</f>
        <v>3.2148460000000001</v>
      </c>
    </row>
    <row r="2440" spans="1:11">
      <c r="A2440" t="s">
        <v>56</v>
      </c>
      <c r="B2440" t="s">
        <v>198</v>
      </c>
      <c r="C2440" s="7" t="s">
        <v>242</v>
      </c>
      <c r="D2440" t="s">
        <v>199</v>
      </c>
      <c r="E2440" t="s">
        <v>54</v>
      </c>
      <c r="F2440" t="s">
        <v>93</v>
      </c>
      <c r="G2440" t="s">
        <v>94</v>
      </c>
      <c r="H2440">
        <v>0</v>
      </c>
      <c r="I2440">
        <v>1</v>
      </c>
      <c r="J2440">
        <f>Cálculo!$G$66</f>
        <v>3.2869999999999999</v>
      </c>
      <c r="K2440">
        <f>Cálculo!$H$66</f>
        <v>11.39</v>
      </c>
    </row>
    <row r="2441" spans="1:11">
      <c r="A2441" t="s">
        <v>56</v>
      </c>
      <c r="B2441" t="s">
        <v>198</v>
      </c>
      <c r="C2441" s="7" t="s">
        <v>242</v>
      </c>
      <c r="D2441" t="s">
        <v>199</v>
      </c>
      <c r="E2441" t="s">
        <v>54</v>
      </c>
      <c r="F2441" t="s">
        <v>93</v>
      </c>
      <c r="G2441" t="s">
        <v>94</v>
      </c>
      <c r="H2441">
        <v>1.01</v>
      </c>
      <c r="I2441">
        <v>3</v>
      </c>
      <c r="J2441">
        <f>Cálculo!$G$67</f>
        <v>10.834</v>
      </c>
      <c r="K2441">
        <f>Cálculo!$H$67</f>
        <v>14.87</v>
      </c>
    </row>
    <row r="2442" spans="1:11">
      <c r="A2442" t="s">
        <v>56</v>
      </c>
      <c r="B2442" t="s">
        <v>198</v>
      </c>
      <c r="C2442" s="7" t="s">
        <v>242</v>
      </c>
      <c r="D2442" t="s">
        <v>199</v>
      </c>
      <c r="E2442" t="s">
        <v>54</v>
      </c>
      <c r="F2442" t="s">
        <v>93</v>
      </c>
      <c r="G2442" t="s">
        <v>94</v>
      </c>
      <c r="H2442">
        <v>3.01</v>
      </c>
      <c r="I2442">
        <v>7</v>
      </c>
      <c r="J2442">
        <f>Cálculo!$G$68</f>
        <v>5.6470000000000002</v>
      </c>
      <c r="K2442">
        <f>Cálculo!$H$68</f>
        <v>14.87</v>
      </c>
    </row>
    <row r="2443" spans="1:11">
      <c r="A2443" t="s">
        <v>56</v>
      </c>
      <c r="B2443" t="s">
        <v>198</v>
      </c>
      <c r="C2443" s="7" t="s">
        <v>242</v>
      </c>
      <c r="D2443" t="s">
        <v>199</v>
      </c>
      <c r="E2443" t="s">
        <v>54</v>
      </c>
      <c r="F2443" t="s">
        <v>93</v>
      </c>
      <c r="G2443" t="s">
        <v>94</v>
      </c>
      <c r="H2443">
        <v>7.01</v>
      </c>
      <c r="I2443">
        <v>14</v>
      </c>
      <c r="J2443">
        <f>Cálculo!$G$69</f>
        <v>9.3699999999999992</v>
      </c>
      <c r="K2443">
        <f>Cálculo!$H$69</f>
        <v>16.739999999999998</v>
      </c>
    </row>
    <row r="2444" spans="1:11">
      <c r="A2444" t="s">
        <v>56</v>
      </c>
      <c r="B2444" t="s">
        <v>198</v>
      </c>
      <c r="C2444" s="7" t="s">
        <v>242</v>
      </c>
      <c r="D2444" t="s">
        <v>199</v>
      </c>
      <c r="E2444" t="s">
        <v>54</v>
      </c>
      <c r="F2444" t="s">
        <v>93</v>
      </c>
      <c r="G2444" t="s">
        <v>94</v>
      </c>
      <c r="H2444">
        <v>14.01</v>
      </c>
      <c r="I2444">
        <v>34</v>
      </c>
      <c r="J2444">
        <f>Cálculo!$G$70</f>
        <v>11.132</v>
      </c>
      <c r="K2444">
        <f>Cálculo!$H$70</f>
        <v>18.600000000000001</v>
      </c>
    </row>
    <row r="2445" spans="1:11">
      <c r="A2445" t="s">
        <v>56</v>
      </c>
      <c r="B2445" t="s">
        <v>198</v>
      </c>
      <c r="C2445" s="7" t="s">
        <v>242</v>
      </c>
      <c r="D2445" t="s">
        <v>199</v>
      </c>
      <c r="E2445" t="s">
        <v>54</v>
      </c>
      <c r="F2445" t="s">
        <v>93</v>
      </c>
      <c r="G2445" t="s">
        <v>94</v>
      </c>
      <c r="H2445">
        <v>34.01</v>
      </c>
      <c r="I2445">
        <v>600</v>
      </c>
      <c r="J2445">
        <f>Cálculo!$G$71</f>
        <v>11.92</v>
      </c>
      <c r="K2445">
        <f>Cálculo!$H$71</f>
        <v>18.600000000000001</v>
      </c>
    </row>
    <row r="2446" spans="1:11">
      <c r="A2446" t="s">
        <v>56</v>
      </c>
      <c r="B2446" t="s">
        <v>198</v>
      </c>
      <c r="C2446" s="7" t="s">
        <v>242</v>
      </c>
      <c r="D2446" t="s">
        <v>199</v>
      </c>
      <c r="E2446" t="s">
        <v>54</v>
      </c>
      <c r="F2446" t="s">
        <v>93</v>
      </c>
      <c r="G2446" t="s">
        <v>94</v>
      </c>
      <c r="H2446">
        <v>600.01</v>
      </c>
      <c r="I2446">
        <v>1000</v>
      </c>
      <c r="J2446">
        <f>Cálculo!$G$72</f>
        <v>10.324</v>
      </c>
      <c r="K2446">
        <f>Cálculo!$H$72</f>
        <v>18.600000000000001</v>
      </c>
    </row>
    <row r="2447" spans="1:11">
      <c r="A2447" t="s">
        <v>56</v>
      </c>
      <c r="B2447" t="s">
        <v>198</v>
      </c>
      <c r="C2447" s="7" t="s">
        <v>242</v>
      </c>
      <c r="D2447" t="s">
        <v>199</v>
      </c>
      <c r="E2447" t="s">
        <v>54</v>
      </c>
      <c r="F2447" t="s">
        <v>93</v>
      </c>
      <c r="G2447" t="s">
        <v>94</v>
      </c>
      <c r="H2447">
        <v>1000.01</v>
      </c>
      <c r="J2447">
        <f>Cálculo!$G$73</f>
        <v>7.2949999999999999</v>
      </c>
      <c r="K2447">
        <f>Cálculo!$H$73</f>
        <v>18.600000000000001</v>
      </c>
    </row>
    <row r="2448" spans="1:11">
      <c r="A2448" t="s">
        <v>56</v>
      </c>
      <c r="B2448" t="s">
        <v>198</v>
      </c>
      <c r="C2448" s="7" t="s">
        <v>242</v>
      </c>
      <c r="D2448" t="s">
        <v>199</v>
      </c>
      <c r="E2448" t="s">
        <v>54</v>
      </c>
      <c r="F2448" t="s">
        <v>95</v>
      </c>
      <c r="G2448" t="s">
        <v>94</v>
      </c>
      <c r="H2448">
        <v>0</v>
      </c>
      <c r="I2448">
        <v>0</v>
      </c>
      <c r="J2448">
        <f>Cálculo!$G$76</f>
        <v>0</v>
      </c>
      <c r="K2448">
        <f>Cálculo!$H$76</f>
        <v>0</v>
      </c>
    </row>
    <row r="2449" spans="1:11">
      <c r="A2449" t="s">
        <v>56</v>
      </c>
      <c r="B2449" t="s">
        <v>198</v>
      </c>
      <c r="C2449" s="7" t="s">
        <v>242</v>
      </c>
      <c r="D2449" t="s">
        <v>199</v>
      </c>
      <c r="E2449" t="s">
        <v>54</v>
      </c>
      <c r="F2449" t="s">
        <v>95</v>
      </c>
      <c r="G2449" t="s">
        <v>94</v>
      </c>
      <c r="H2449">
        <v>0.01</v>
      </c>
      <c r="I2449">
        <v>50</v>
      </c>
      <c r="J2449">
        <f>Cálculo!$G$77</f>
        <v>9.2490000000000006</v>
      </c>
      <c r="K2449">
        <f>Cálculo!$H$77</f>
        <v>60.76</v>
      </c>
    </row>
    <row r="2450" spans="1:11">
      <c r="A2450" t="s">
        <v>56</v>
      </c>
      <c r="B2450" t="s">
        <v>198</v>
      </c>
      <c r="C2450" s="7" t="s">
        <v>242</v>
      </c>
      <c r="D2450" t="s">
        <v>199</v>
      </c>
      <c r="E2450" t="s">
        <v>54</v>
      </c>
      <c r="F2450" t="s">
        <v>95</v>
      </c>
      <c r="G2450" t="s">
        <v>94</v>
      </c>
      <c r="H2450">
        <v>50.01</v>
      </c>
      <c r="I2450">
        <v>150</v>
      </c>
      <c r="J2450">
        <f>Cálculo!$G$78</f>
        <v>8.49</v>
      </c>
      <c r="K2450">
        <f>Cálculo!$H$78</f>
        <v>98.73</v>
      </c>
    </row>
    <row r="2451" spans="1:11">
      <c r="A2451" t="s">
        <v>56</v>
      </c>
      <c r="B2451" t="s">
        <v>198</v>
      </c>
      <c r="C2451" s="7" t="s">
        <v>242</v>
      </c>
      <c r="D2451" t="s">
        <v>199</v>
      </c>
      <c r="E2451" t="s">
        <v>54</v>
      </c>
      <c r="F2451" t="s">
        <v>95</v>
      </c>
      <c r="G2451" t="s">
        <v>94</v>
      </c>
      <c r="H2451">
        <v>150.01</v>
      </c>
      <c r="I2451">
        <v>500</v>
      </c>
      <c r="J2451">
        <f>Cálculo!$G$79</f>
        <v>7.9859999999999998</v>
      </c>
      <c r="K2451">
        <f>Cálculo!$H$79</f>
        <v>174.66</v>
      </c>
    </row>
    <row r="2452" spans="1:11">
      <c r="A2452" t="s">
        <v>56</v>
      </c>
      <c r="B2452" t="s">
        <v>198</v>
      </c>
      <c r="C2452" s="7" t="s">
        <v>242</v>
      </c>
      <c r="D2452" t="s">
        <v>199</v>
      </c>
      <c r="E2452" t="s">
        <v>54</v>
      </c>
      <c r="F2452" t="s">
        <v>95</v>
      </c>
      <c r="G2452" t="s">
        <v>94</v>
      </c>
      <c r="H2452">
        <v>500.01</v>
      </c>
      <c r="I2452">
        <v>2000</v>
      </c>
      <c r="J2452">
        <f>Cálculo!$G$80</f>
        <v>7.5380000000000003</v>
      </c>
      <c r="K2452">
        <f>Cálculo!$H$80</f>
        <v>398.71</v>
      </c>
    </row>
    <row r="2453" spans="1:11">
      <c r="A2453" t="s">
        <v>56</v>
      </c>
      <c r="B2453" t="s">
        <v>198</v>
      </c>
      <c r="C2453" s="7" t="s">
        <v>242</v>
      </c>
      <c r="D2453" t="s">
        <v>199</v>
      </c>
      <c r="E2453" t="s">
        <v>54</v>
      </c>
      <c r="F2453" t="s">
        <v>95</v>
      </c>
      <c r="G2453" t="s">
        <v>94</v>
      </c>
      <c r="H2453">
        <v>2000.01</v>
      </c>
      <c r="I2453">
        <v>3500</v>
      </c>
      <c r="J2453">
        <f>Cálculo!$G$81</f>
        <v>6.819</v>
      </c>
      <c r="K2453">
        <f>Cálculo!$H$81</f>
        <v>1837.86</v>
      </c>
    </row>
    <row r="2454" spans="1:11">
      <c r="A2454" t="s">
        <v>56</v>
      </c>
      <c r="B2454" t="s">
        <v>198</v>
      </c>
      <c r="C2454" s="7" t="s">
        <v>242</v>
      </c>
      <c r="D2454" t="s">
        <v>199</v>
      </c>
      <c r="E2454" t="s">
        <v>54</v>
      </c>
      <c r="F2454" t="s">
        <v>95</v>
      </c>
      <c r="G2454" t="s">
        <v>94</v>
      </c>
      <c r="H2454">
        <v>3500.01</v>
      </c>
      <c r="I2454">
        <v>50000</v>
      </c>
      <c r="J2454">
        <f>Cálculo!$G$82</f>
        <v>5.3760000000000003</v>
      </c>
      <c r="K2454">
        <f>Cálculo!$H$82</f>
        <v>6892.16</v>
      </c>
    </row>
    <row r="2455" spans="1:11">
      <c r="A2455" t="s">
        <v>56</v>
      </c>
      <c r="B2455" t="s">
        <v>198</v>
      </c>
      <c r="C2455" s="7" t="s">
        <v>242</v>
      </c>
      <c r="D2455" t="s">
        <v>199</v>
      </c>
      <c r="E2455" t="s">
        <v>54</v>
      </c>
      <c r="F2455" t="s">
        <v>95</v>
      </c>
      <c r="G2455" t="s">
        <v>94</v>
      </c>
      <c r="H2455">
        <v>50000.01</v>
      </c>
      <c r="J2455">
        <f>Cálculo!$G$83</f>
        <v>5.1479999999999997</v>
      </c>
      <c r="K2455">
        <f>Cálculo!$H$83</f>
        <v>18284.09</v>
      </c>
    </row>
    <row r="2456" spans="1:11">
      <c r="A2456" t="s">
        <v>56</v>
      </c>
      <c r="B2456" t="s">
        <v>198</v>
      </c>
      <c r="C2456" s="7" t="s">
        <v>242</v>
      </c>
      <c r="D2456" t="s">
        <v>199</v>
      </c>
      <c r="E2456" t="s">
        <v>54</v>
      </c>
      <c r="F2456" t="s">
        <v>96</v>
      </c>
      <c r="G2456" t="s">
        <v>94</v>
      </c>
      <c r="H2456">
        <v>0</v>
      </c>
      <c r="I2456">
        <v>50000</v>
      </c>
      <c r="J2456">
        <f>Cálculo!$G$86</f>
        <v>4.726</v>
      </c>
      <c r="K2456">
        <f>Cálculo!$H$86</f>
        <v>387.36</v>
      </c>
    </row>
    <row r="2457" spans="1:11">
      <c r="A2457" t="s">
        <v>56</v>
      </c>
      <c r="B2457" t="s">
        <v>198</v>
      </c>
      <c r="C2457" s="7" t="s">
        <v>242</v>
      </c>
      <c r="D2457" t="s">
        <v>199</v>
      </c>
      <c r="E2457" t="s">
        <v>54</v>
      </c>
      <c r="F2457" t="s">
        <v>96</v>
      </c>
      <c r="G2457" t="s">
        <v>94</v>
      </c>
      <c r="H2457">
        <v>50000.01</v>
      </c>
      <c r="I2457">
        <v>300000</v>
      </c>
      <c r="J2457">
        <f>Cálculo!$G$87</f>
        <v>3.5019999999999998</v>
      </c>
      <c r="K2457">
        <f>Cálculo!$H$87</f>
        <v>61597.41</v>
      </c>
    </row>
    <row r="2458" spans="1:11">
      <c r="A2458" t="s">
        <v>56</v>
      </c>
      <c r="B2458" t="s">
        <v>198</v>
      </c>
      <c r="C2458" s="7" t="s">
        <v>242</v>
      </c>
      <c r="D2458" t="s">
        <v>199</v>
      </c>
      <c r="E2458" t="s">
        <v>54</v>
      </c>
      <c r="F2458" t="s">
        <v>96</v>
      </c>
      <c r="G2458" t="s">
        <v>94</v>
      </c>
      <c r="H2458">
        <v>300000.01</v>
      </c>
      <c r="I2458">
        <v>500000</v>
      </c>
      <c r="J2458">
        <f>Cálculo!$G$88</f>
        <v>3.36</v>
      </c>
      <c r="K2458">
        <f>Cálculo!$H$88</f>
        <v>110975.06</v>
      </c>
    </row>
    <row r="2459" spans="1:11">
      <c r="A2459" t="s">
        <v>56</v>
      </c>
      <c r="B2459" t="s">
        <v>198</v>
      </c>
      <c r="C2459" s="7" t="s">
        <v>242</v>
      </c>
      <c r="D2459" t="s">
        <v>199</v>
      </c>
      <c r="E2459" t="s">
        <v>54</v>
      </c>
      <c r="F2459" t="s">
        <v>96</v>
      </c>
      <c r="G2459" t="s">
        <v>94</v>
      </c>
      <c r="H2459">
        <v>500000.01</v>
      </c>
      <c r="I2459">
        <v>1000000</v>
      </c>
      <c r="J2459">
        <f>Cálculo!$G$89</f>
        <v>3.3340000000000001</v>
      </c>
      <c r="K2459">
        <f>Cálculo!$H$89</f>
        <v>124035.06</v>
      </c>
    </row>
    <row r="2460" spans="1:11">
      <c r="A2460" t="s">
        <v>56</v>
      </c>
      <c r="B2460" t="s">
        <v>198</v>
      </c>
      <c r="C2460" s="7" t="s">
        <v>242</v>
      </c>
      <c r="D2460" t="s">
        <v>199</v>
      </c>
      <c r="E2460" t="s">
        <v>54</v>
      </c>
      <c r="F2460" t="s">
        <v>96</v>
      </c>
      <c r="G2460" t="s">
        <v>94</v>
      </c>
      <c r="H2460">
        <v>1000000.01</v>
      </c>
      <c r="I2460">
        <v>2000000</v>
      </c>
      <c r="J2460">
        <f>Cálculo!$G$90</f>
        <v>3.2810000000000001</v>
      </c>
      <c r="K2460">
        <f>Cálculo!$H$90</f>
        <v>177422.21</v>
      </c>
    </row>
    <row r="2461" spans="1:11">
      <c r="A2461" t="s">
        <v>56</v>
      </c>
      <c r="B2461" t="s">
        <v>198</v>
      </c>
      <c r="C2461" s="7" t="s">
        <v>242</v>
      </c>
      <c r="D2461" t="s">
        <v>199</v>
      </c>
      <c r="E2461" t="s">
        <v>54</v>
      </c>
      <c r="F2461" t="s">
        <v>96</v>
      </c>
      <c r="G2461" t="s">
        <v>94</v>
      </c>
      <c r="H2461">
        <v>2000000.01</v>
      </c>
      <c r="J2461">
        <f>Cálculo!$G$91</f>
        <v>3.2330000000000001</v>
      </c>
      <c r="K2461">
        <f>Cálculo!$H$91</f>
        <v>316707.87</v>
      </c>
    </row>
    <row r="2462" spans="1:11">
      <c r="A2462" t="s">
        <v>56</v>
      </c>
      <c r="B2462" t="s">
        <v>198</v>
      </c>
      <c r="C2462" s="7" t="s">
        <v>242</v>
      </c>
      <c r="D2462" t="s">
        <v>199</v>
      </c>
      <c r="E2462" t="s">
        <v>54</v>
      </c>
      <c r="F2462" t="s">
        <v>97</v>
      </c>
      <c r="G2462" t="s">
        <v>98</v>
      </c>
      <c r="J2462">
        <f>Cálculo!$G$94</f>
        <v>3.2148460000000001</v>
      </c>
    </row>
    <row r="2463" spans="1:11">
      <c r="A2463" t="s">
        <v>56</v>
      </c>
      <c r="B2463" t="s">
        <v>198</v>
      </c>
      <c r="C2463" s="7" t="s">
        <v>243</v>
      </c>
      <c r="D2463" t="s">
        <v>199</v>
      </c>
      <c r="E2463" t="s">
        <v>54</v>
      </c>
      <c r="F2463" t="s">
        <v>93</v>
      </c>
      <c r="G2463" t="s">
        <v>94</v>
      </c>
      <c r="H2463">
        <v>0</v>
      </c>
      <c r="I2463">
        <v>1</v>
      </c>
      <c r="J2463">
        <f>Cálculo!$G$66</f>
        <v>3.2869999999999999</v>
      </c>
      <c r="K2463">
        <f>Cálculo!$H$66</f>
        <v>11.39</v>
      </c>
    </row>
    <row r="2464" spans="1:11">
      <c r="A2464" t="s">
        <v>56</v>
      </c>
      <c r="B2464" t="s">
        <v>198</v>
      </c>
      <c r="C2464" s="7" t="s">
        <v>243</v>
      </c>
      <c r="D2464" t="s">
        <v>199</v>
      </c>
      <c r="E2464" t="s">
        <v>54</v>
      </c>
      <c r="F2464" t="s">
        <v>93</v>
      </c>
      <c r="G2464" t="s">
        <v>94</v>
      </c>
      <c r="H2464">
        <v>1.01</v>
      </c>
      <c r="I2464">
        <v>3</v>
      </c>
      <c r="J2464">
        <f>Cálculo!$G$67</f>
        <v>10.834</v>
      </c>
      <c r="K2464">
        <f>Cálculo!$H$67</f>
        <v>14.87</v>
      </c>
    </row>
    <row r="2465" spans="1:11">
      <c r="A2465" t="s">
        <v>56</v>
      </c>
      <c r="B2465" t="s">
        <v>198</v>
      </c>
      <c r="C2465" s="7" t="s">
        <v>243</v>
      </c>
      <c r="D2465" t="s">
        <v>199</v>
      </c>
      <c r="E2465" t="s">
        <v>54</v>
      </c>
      <c r="F2465" t="s">
        <v>93</v>
      </c>
      <c r="G2465" t="s">
        <v>94</v>
      </c>
      <c r="H2465">
        <v>3.01</v>
      </c>
      <c r="I2465">
        <v>7</v>
      </c>
      <c r="J2465">
        <f>Cálculo!$G$68</f>
        <v>5.6470000000000002</v>
      </c>
      <c r="K2465">
        <f>Cálculo!$H$68</f>
        <v>14.87</v>
      </c>
    </row>
    <row r="2466" spans="1:11">
      <c r="A2466" t="s">
        <v>56</v>
      </c>
      <c r="B2466" t="s">
        <v>198</v>
      </c>
      <c r="C2466" s="7" t="s">
        <v>243</v>
      </c>
      <c r="D2466" t="s">
        <v>199</v>
      </c>
      <c r="E2466" t="s">
        <v>54</v>
      </c>
      <c r="F2466" t="s">
        <v>93</v>
      </c>
      <c r="G2466" t="s">
        <v>94</v>
      </c>
      <c r="H2466">
        <v>7.01</v>
      </c>
      <c r="I2466">
        <v>14</v>
      </c>
      <c r="J2466">
        <f>Cálculo!$G$69</f>
        <v>9.3699999999999992</v>
      </c>
      <c r="K2466">
        <f>Cálculo!$H$69</f>
        <v>16.739999999999998</v>
      </c>
    </row>
    <row r="2467" spans="1:11">
      <c r="A2467" t="s">
        <v>56</v>
      </c>
      <c r="B2467" t="s">
        <v>198</v>
      </c>
      <c r="C2467" s="7" t="s">
        <v>243</v>
      </c>
      <c r="D2467" t="s">
        <v>199</v>
      </c>
      <c r="E2467" t="s">
        <v>54</v>
      </c>
      <c r="F2467" t="s">
        <v>93</v>
      </c>
      <c r="G2467" t="s">
        <v>94</v>
      </c>
      <c r="H2467">
        <v>14.01</v>
      </c>
      <c r="I2467">
        <v>34</v>
      </c>
      <c r="J2467">
        <f>Cálculo!$G$70</f>
        <v>11.132</v>
      </c>
      <c r="K2467">
        <f>Cálculo!$H$70</f>
        <v>18.600000000000001</v>
      </c>
    </row>
    <row r="2468" spans="1:11">
      <c r="A2468" t="s">
        <v>56</v>
      </c>
      <c r="B2468" t="s">
        <v>198</v>
      </c>
      <c r="C2468" s="7" t="s">
        <v>243</v>
      </c>
      <c r="D2468" t="s">
        <v>199</v>
      </c>
      <c r="E2468" t="s">
        <v>54</v>
      </c>
      <c r="F2468" t="s">
        <v>93</v>
      </c>
      <c r="G2468" t="s">
        <v>94</v>
      </c>
      <c r="H2468">
        <v>34.01</v>
      </c>
      <c r="I2468">
        <v>600</v>
      </c>
      <c r="J2468">
        <f>Cálculo!$G$71</f>
        <v>11.92</v>
      </c>
      <c r="K2468">
        <f>Cálculo!$H$71</f>
        <v>18.600000000000001</v>
      </c>
    </row>
    <row r="2469" spans="1:11">
      <c r="A2469" t="s">
        <v>56</v>
      </c>
      <c r="B2469" t="s">
        <v>198</v>
      </c>
      <c r="C2469" s="7" t="s">
        <v>243</v>
      </c>
      <c r="D2469" t="s">
        <v>199</v>
      </c>
      <c r="E2469" t="s">
        <v>54</v>
      </c>
      <c r="F2469" t="s">
        <v>93</v>
      </c>
      <c r="G2469" t="s">
        <v>94</v>
      </c>
      <c r="H2469">
        <v>600.01</v>
      </c>
      <c r="I2469">
        <v>1000</v>
      </c>
      <c r="J2469">
        <f>Cálculo!$G$72</f>
        <v>10.324</v>
      </c>
      <c r="K2469">
        <f>Cálculo!$H$72</f>
        <v>18.600000000000001</v>
      </c>
    </row>
    <row r="2470" spans="1:11">
      <c r="A2470" t="s">
        <v>56</v>
      </c>
      <c r="B2470" t="s">
        <v>198</v>
      </c>
      <c r="C2470" s="7" t="s">
        <v>243</v>
      </c>
      <c r="D2470" t="s">
        <v>199</v>
      </c>
      <c r="E2470" t="s">
        <v>54</v>
      </c>
      <c r="F2470" t="s">
        <v>93</v>
      </c>
      <c r="G2470" t="s">
        <v>94</v>
      </c>
      <c r="H2470">
        <v>1000.01</v>
      </c>
      <c r="J2470">
        <f>Cálculo!$G$73</f>
        <v>7.2949999999999999</v>
      </c>
      <c r="K2470">
        <f>Cálculo!$H$73</f>
        <v>18.600000000000001</v>
      </c>
    </row>
    <row r="2471" spans="1:11">
      <c r="A2471" t="s">
        <v>56</v>
      </c>
      <c r="B2471" t="s">
        <v>198</v>
      </c>
      <c r="C2471" s="7" t="s">
        <v>243</v>
      </c>
      <c r="D2471" t="s">
        <v>199</v>
      </c>
      <c r="E2471" t="s">
        <v>54</v>
      </c>
      <c r="F2471" t="s">
        <v>95</v>
      </c>
      <c r="G2471" t="s">
        <v>94</v>
      </c>
      <c r="H2471">
        <v>0</v>
      </c>
      <c r="I2471">
        <v>0</v>
      </c>
      <c r="J2471">
        <f>Cálculo!$G$76</f>
        <v>0</v>
      </c>
      <c r="K2471">
        <f>Cálculo!$H$76</f>
        <v>0</v>
      </c>
    </row>
    <row r="2472" spans="1:11">
      <c r="A2472" t="s">
        <v>56</v>
      </c>
      <c r="B2472" t="s">
        <v>198</v>
      </c>
      <c r="C2472" s="7" t="s">
        <v>243</v>
      </c>
      <c r="D2472" t="s">
        <v>199</v>
      </c>
      <c r="E2472" t="s">
        <v>54</v>
      </c>
      <c r="F2472" t="s">
        <v>95</v>
      </c>
      <c r="G2472" t="s">
        <v>94</v>
      </c>
      <c r="H2472">
        <v>0.01</v>
      </c>
      <c r="I2472">
        <v>50</v>
      </c>
      <c r="J2472">
        <f>Cálculo!$G$77</f>
        <v>9.2490000000000006</v>
      </c>
      <c r="K2472">
        <f>Cálculo!$H$77</f>
        <v>60.76</v>
      </c>
    </row>
    <row r="2473" spans="1:11">
      <c r="A2473" t="s">
        <v>56</v>
      </c>
      <c r="B2473" t="s">
        <v>198</v>
      </c>
      <c r="C2473" s="7" t="s">
        <v>243</v>
      </c>
      <c r="D2473" t="s">
        <v>199</v>
      </c>
      <c r="E2473" t="s">
        <v>54</v>
      </c>
      <c r="F2473" t="s">
        <v>95</v>
      </c>
      <c r="G2473" t="s">
        <v>94</v>
      </c>
      <c r="H2473">
        <v>50.01</v>
      </c>
      <c r="I2473">
        <v>150</v>
      </c>
      <c r="J2473">
        <f>Cálculo!$G$78</f>
        <v>8.49</v>
      </c>
      <c r="K2473">
        <f>Cálculo!$H$78</f>
        <v>98.73</v>
      </c>
    </row>
    <row r="2474" spans="1:11">
      <c r="A2474" t="s">
        <v>56</v>
      </c>
      <c r="B2474" t="s">
        <v>198</v>
      </c>
      <c r="C2474" s="7" t="s">
        <v>243</v>
      </c>
      <c r="D2474" t="s">
        <v>199</v>
      </c>
      <c r="E2474" t="s">
        <v>54</v>
      </c>
      <c r="F2474" t="s">
        <v>95</v>
      </c>
      <c r="G2474" t="s">
        <v>94</v>
      </c>
      <c r="H2474">
        <v>150.01</v>
      </c>
      <c r="I2474">
        <v>500</v>
      </c>
      <c r="J2474">
        <f>Cálculo!$G$79</f>
        <v>7.9859999999999998</v>
      </c>
      <c r="K2474">
        <f>Cálculo!$H$79</f>
        <v>174.66</v>
      </c>
    </row>
    <row r="2475" spans="1:11">
      <c r="A2475" t="s">
        <v>56</v>
      </c>
      <c r="B2475" t="s">
        <v>198</v>
      </c>
      <c r="C2475" s="7" t="s">
        <v>243</v>
      </c>
      <c r="D2475" t="s">
        <v>199</v>
      </c>
      <c r="E2475" t="s">
        <v>54</v>
      </c>
      <c r="F2475" t="s">
        <v>95</v>
      </c>
      <c r="G2475" t="s">
        <v>94</v>
      </c>
      <c r="H2475">
        <v>500.01</v>
      </c>
      <c r="I2475">
        <v>2000</v>
      </c>
      <c r="J2475">
        <f>Cálculo!$G$80</f>
        <v>7.5380000000000003</v>
      </c>
      <c r="K2475">
        <f>Cálculo!$H$80</f>
        <v>398.71</v>
      </c>
    </row>
    <row r="2476" spans="1:11">
      <c r="A2476" t="s">
        <v>56</v>
      </c>
      <c r="B2476" t="s">
        <v>198</v>
      </c>
      <c r="C2476" s="7" t="s">
        <v>243</v>
      </c>
      <c r="D2476" t="s">
        <v>199</v>
      </c>
      <c r="E2476" t="s">
        <v>54</v>
      </c>
      <c r="F2476" t="s">
        <v>95</v>
      </c>
      <c r="G2476" t="s">
        <v>94</v>
      </c>
      <c r="H2476">
        <v>2000.01</v>
      </c>
      <c r="I2476">
        <v>3500</v>
      </c>
      <c r="J2476">
        <f>Cálculo!$G$81</f>
        <v>6.819</v>
      </c>
      <c r="K2476">
        <f>Cálculo!$H$81</f>
        <v>1837.86</v>
      </c>
    </row>
    <row r="2477" spans="1:11">
      <c r="A2477" t="s">
        <v>56</v>
      </c>
      <c r="B2477" t="s">
        <v>198</v>
      </c>
      <c r="C2477" s="7" t="s">
        <v>243</v>
      </c>
      <c r="D2477" t="s">
        <v>199</v>
      </c>
      <c r="E2477" t="s">
        <v>54</v>
      </c>
      <c r="F2477" t="s">
        <v>95</v>
      </c>
      <c r="G2477" t="s">
        <v>94</v>
      </c>
      <c r="H2477">
        <v>3500.01</v>
      </c>
      <c r="I2477">
        <v>50000</v>
      </c>
      <c r="J2477">
        <f>Cálculo!$G$82</f>
        <v>5.3760000000000003</v>
      </c>
      <c r="K2477">
        <f>Cálculo!$H$82</f>
        <v>6892.16</v>
      </c>
    </row>
    <row r="2478" spans="1:11">
      <c r="A2478" t="s">
        <v>56</v>
      </c>
      <c r="B2478" t="s">
        <v>198</v>
      </c>
      <c r="C2478" s="7" t="s">
        <v>243</v>
      </c>
      <c r="D2478" t="s">
        <v>199</v>
      </c>
      <c r="E2478" t="s">
        <v>54</v>
      </c>
      <c r="F2478" t="s">
        <v>95</v>
      </c>
      <c r="G2478" t="s">
        <v>94</v>
      </c>
      <c r="H2478">
        <v>50000.01</v>
      </c>
      <c r="J2478">
        <f>Cálculo!$G$83</f>
        <v>5.1479999999999997</v>
      </c>
      <c r="K2478">
        <f>Cálculo!$H$83</f>
        <v>18284.09</v>
      </c>
    </row>
    <row r="2479" spans="1:11">
      <c r="A2479" t="s">
        <v>56</v>
      </c>
      <c r="B2479" t="s">
        <v>198</v>
      </c>
      <c r="C2479" s="7" t="s">
        <v>243</v>
      </c>
      <c r="D2479" t="s">
        <v>199</v>
      </c>
      <c r="E2479" t="s">
        <v>54</v>
      </c>
      <c r="F2479" t="s">
        <v>96</v>
      </c>
      <c r="G2479" t="s">
        <v>94</v>
      </c>
      <c r="H2479">
        <v>0</v>
      </c>
      <c r="I2479">
        <v>50000</v>
      </c>
      <c r="J2479">
        <f>Cálculo!$G$86</f>
        <v>4.726</v>
      </c>
      <c r="K2479">
        <f>Cálculo!$H$86</f>
        <v>387.36</v>
      </c>
    </row>
    <row r="2480" spans="1:11">
      <c r="A2480" t="s">
        <v>56</v>
      </c>
      <c r="B2480" t="s">
        <v>198</v>
      </c>
      <c r="C2480" s="7" t="s">
        <v>243</v>
      </c>
      <c r="D2480" t="s">
        <v>199</v>
      </c>
      <c r="E2480" t="s">
        <v>54</v>
      </c>
      <c r="F2480" t="s">
        <v>96</v>
      </c>
      <c r="G2480" t="s">
        <v>94</v>
      </c>
      <c r="H2480">
        <v>50000.01</v>
      </c>
      <c r="I2480">
        <v>300000</v>
      </c>
      <c r="J2480">
        <f>Cálculo!$G$87</f>
        <v>3.5019999999999998</v>
      </c>
      <c r="K2480">
        <f>Cálculo!$H$87</f>
        <v>61597.41</v>
      </c>
    </row>
    <row r="2481" spans="1:11">
      <c r="A2481" t="s">
        <v>56</v>
      </c>
      <c r="B2481" t="s">
        <v>198</v>
      </c>
      <c r="C2481" s="7" t="s">
        <v>243</v>
      </c>
      <c r="D2481" t="s">
        <v>199</v>
      </c>
      <c r="E2481" t="s">
        <v>54</v>
      </c>
      <c r="F2481" t="s">
        <v>96</v>
      </c>
      <c r="G2481" t="s">
        <v>94</v>
      </c>
      <c r="H2481">
        <v>300000.01</v>
      </c>
      <c r="I2481">
        <v>500000</v>
      </c>
      <c r="J2481">
        <f>Cálculo!$G$88</f>
        <v>3.36</v>
      </c>
      <c r="K2481">
        <f>Cálculo!$H$88</f>
        <v>110975.06</v>
      </c>
    </row>
    <row r="2482" spans="1:11">
      <c r="A2482" t="s">
        <v>56</v>
      </c>
      <c r="B2482" t="s">
        <v>198</v>
      </c>
      <c r="C2482" s="7" t="s">
        <v>243</v>
      </c>
      <c r="D2482" t="s">
        <v>199</v>
      </c>
      <c r="E2482" t="s">
        <v>54</v>
      </c>
      <c r="F2482" t="s">
        <v>96</v>
      </c>
      <c r="G2482" t="s">
        <v>94</v>
      </c>
      <c r="H2482">
        <v>500000.01</v>
      </c>
      <c r="I2482">
        <v>1000000</v>
      </c>
      <c r="J2482">
        <f>Cálculo!$G$89</f>
        <v>3.3340000000000001</v>
      </c>
      <c r="K2482">
        <f>Cálculo!$H$89</f>
        <v>124035.06</v>
      </c>
    </row>
    <row r="2483" spans="1:11">
      <c r="A2483" t="s">
        <v>56</v>
      </c>
      <c r="B2483" t="s">
        <v>198</v>
      </c>
      <c r="C2483" s="7" t="s">
        <v>243</v>
      </c>
      <c r="D2483" t="s">
        <v>199</v>
      </c>
      <c r="E2483" t="s">
        <v>54</v>
      </c>
      <c r="F2483" t="s">
        <v>96</v>
      </c>
      <c r="G2483" t="s">
        <v>94</v>
      </c>
      <c r="H2483">
        <v>1000000.01</v>
      </c>
      <c r="I2483">
        <v>2000000</v>
      </c>
      <c r="J2483">
        <f>Cálculo!$G$90</f>
        <v>3.2810000000000001</v>
      </c>
      <c r="K2483">
        <f>Cálculo!$H$90</f>
        <v>177422.21</v>
      </c>
    </row>
    <row r="2484" spans="1:11">
      <c r="A2484" t="s">
        <v>56</v>
      </c>
      <c r="B2484" t="s">
        <v>198</v>
      </c>
      <c r="C2484" s="7" t="s">
        <v>243</v>
      </c>
      <c r="D2484" t="s">
        <v>199</v>
      </c>
      <c r="E2484" t="s">
        <v>54</v>
      </c>
      <c r="F2484" t="s">
        <v>96</v>
      </c>
      <c r="G2484" t="s">
        <v>94</v>
      </c>
      <c r="H2484">
        <v>2000000.01</v>
      </c>
      <c r="J2484">
        <f>Cálculo!$G$91</f>
        <v>3.2330000000000001</v>
      </c>
      <c r="K2484">
        <f>Cálculo!$H$91</f>
        <v>316707.87</v>
      </c>
    </row>
    <row r="2485" spans="1:11">
      <c r="A2485" t="s">
        <v>56</v>
      </c>
      <c r="B2485" t="s">
        <v>198</v>
      </c>
      <c r="C2485" s="7" t="s">
        <v>243</v>
      </c>
      <c r="D2485" t="s">
        <v>199</v>
      </c>
      <c r="E2485" t="s">
        <v>54</v>
      </c>
      <c r="F2485" t="s">
        <v>97</v>
      </c>
      <c r="G2485" t="s">
        <v>98</v>
      </c>
      <c r="J2485">
        <f>Cálculo!$G$94</f>
        <v>3.2148460000000001</v>
      </c>
    </row>
    <row r="2486" spans="1:11">
      <c r="A2486" t="s">
        <v>56</v>
      </c>
      <c r="B2486" t="s">
        <v>198</v>
      </c>
      <c r="C2486" s="7" t="s">
        <v>244</v>
      </c>
      <c r="D2486" t="s">
        <v>199</v>
      </c>
      <c r="E2486" t="s">
        <v>54</v>
      </c>
      <c r="F2486" t="s">
        <v>93</v>
      </c>
      <c r="G2486" t="s">
        <v>94</v>
      </c>
      <c r="H2486">
        <v>0</v>
      </c>
      <c r="I2486">
        <v>1</v>
      </c>
      <c r="J2486">
        <f>Cálculo!$G$66</f>
        <v>3.2869999999999999</v>
      </c>
      <c r="K2486">
        <f>Cálculo!$H$66</f>
        <v>11.39</v>
      </c>
    </row>
    <row r="2487" spans="1:11">
      <c r="A2487" t="s">
        <v>56</v>
      </c>
      <c r="B2487" t="s">
        <v>198</v>
      </c>
      <c r="C2487" s="7" t="s">
        <v>244</v>
      </c>
      <c r="D2487" t="s">
        <v>199</v>
      </c>
      <c r="E2487" t="s">
        <v>54</v>
      </c>
      <c r="F2487" t="s">
        <v>93</v>
      </c>
      <c r="G2487" t="s">
        <v>94</v>
      </c>
      <c r="H2487">
        <v>1.01</v>
      </c>
      <c r="I2487">
        <v>3</v>
      </c>
      <c r="J2487">
        <f>Cálculo!$G$67</f>
        <v>10.834</v>
      </c>
      <c r="K2487">
        <f>Cálculo!$H$67</f>
        <v>14.87</v>
      </c>
    </row>
    <row r="2488" spans="1:11">
      <c r="A2488" t="s">
        <v>56</v>
      </c>
      <c r="B2488" t="s">
        <v>198</v>
      </c>
      <c r="C2488" s="7" t="s">
        <v>244</v>
      </c>
      <c r="D2488" t="s">
        <v>199</v>
      </c>
      <c r="E2488" t="s">
        <v>54</v>
      </c>
      <c r="F2488" t="s">
        <v>93</v>
      </c>
      <c r="G2488" t="s">
        <v>94</v>
      </c>
      <c r="H2488">
        <v>3.01</v>
      </c>
      <c r="I2488">
        <v>7</v>
      </c>
      <c r="J2488">
        <f>Cálculo!$G$68</f>
        <v>5.6470000000000002</v>
      </c>
      <c r="K2488">
        <f>Cálculo!$H$68</f>
        <v>14.87</v>
      </c>
    </row>
    <row r="2489" spans="1:11">
      <c r="A2489" t="s">
        <v>56</v>
      </c>
      <c r="B2489" t="s">
        <v>198</v>
      </c>
      <c r="C2489" s="7" t="s">
        <v>244</v>
      </c>
      <c r="D2489" t="s">
        <v>199</v>
      </c>
      <c r="E2489" t="s">
        <v>54</v>
      </c>
      <c r="F2489" t="s">
        <v>93</v>
      </c>
      <c r="G2489" t="s">
        <v>94</v>
      </c>
      <c r="H2489">
        <v>7.01</v>
      </c>
      <c r="I2489">
        <v>14</v>
      </c>
      <c r="J2489">
        <f>Cálculo!$G$69</f>
        <v>9.3699999999999992</v>
      </c>
      <c r="K2489">
        <f>Cálculo!$H$69</f>
        <v>16.739999999999998</v>
      </c>
    </row>
    <row r="2490" spans="1:11">
      <c r="A2490" t="s">
        <v>56</v>
      </c>
      <c r="B2490" t="s">
        <v>198</v>
      </c>
      <c r="C2490" s="7" t="s">
        <v>244</v>
      </c>
      <c r="D2490" t="s">
        <v>199</v>
      </c>
      <c r="E2490" t="s">
        <v>54</v>
      </c>
      <c r="F2490" t="s">
        <v>93</v>
      </c>
      <c r="G2490" t="s">
        <v>94</v>
      </c>
      <c r="H2490">
        <v>14.01</v>
      </c>
      <c r="I2490">
        <v>34</v>
      </c>
      <c r="J2490">
        <f>Cálculo!$G$70</f>
        <v>11.132</v>
      </c>
      <c r="K2490">
        <f>Cálculo!$H$70</f>
        <v>18.600000000000001</v>
      </c>
    </row>
    <row r="2491" spans="1:11">
      <c r="A2491" t="s">
        <v>56</v>
      </c>
      <c r="B2491" t="s">
        <v>198</v>
      </c>
      <c r="C2491" s="7" t="s">
        <v>244</v>
      </c>
      <c r="D2491" t="s">
        <v>199</v>
      </c>
      <c r="E2491" t="s">
        <v>54</v>
      </c>
      <c r="F2491" t="s">
        <v>93</v>
      </c>
      <c r="G2491" t="s">
        <v>94</v>
      </c>
      <c r="H2491">
        <v>34.01</v>
      </c>
      <c r="I2491">
        <v>600</v>
      </c>
      <c r="J2491">
        <f>Cálculo!$G$71</f>
        <v>11.92</v>
      </c>
      <c r="K2491">
        <f>Cálculo!$H$71</f>
        <v>18.600000000000001</v>
      </c>
    </row>
    <row r="2492" spans="1:11">
      <c r="A2492" t="s">
        <v>56</v>
      </c>
      <c r="B2492" t="s">
        <v>198</v>
      </c>
      <c r="C2492" s="7" t="s">
        <v>244</v>
      </c>
      <c r="D2492" t="s">
        <v>199</v>
      </c>
      <c r="E2492" t="s">
        <v>54</v>
      </c>
      <c r="F2492" t="s">
        <v>93</v>
      </c>
      <c r="G2492" t="s">
        <v>94</v>
      </c>
      <c r="H2492">
        <v>600.01</v>
      </c>
      <c r="I2492">
        <v>1000</v>
      </c>
      <c r="J2492">
        <f>Cálculo!$G$72</f>
        <v>10.324</v>
      </c>
      <c r="K2492">
        <f>Cálculo!$H$72</f>
        <v>18.600000000000001</v>
      </c>
    </row>
    <row r="2493" spans="1:11">
      <c r="A2493" t="s">
        <v>56</v>
      </c>
      <c r="B2493" t="s">
        <v>198</v>
      </c>
      <c r="C2493" s="7" t="s">
        <v>244</v>
      </c>
      <c r="D2493" t="s">
        <v>199</v>
      </c>
      <c r="E2493" t="s">
        <v>54</v>
      </c>
      <c r="F2493" t="s">
        <v>93</v>
      </c>
      <c r="G2493" t="s">
        <v>94</v>
      </c>
      <c r="H2493">
        <v>1000.01</v>
      </c>
      <c r="J2493">
        <f>Cálculo!$G$73</f>
        <v>7.2949999999999999</v>
      </c>
      <c r="K2493">
        <f>Cálculo!$H$73</f>
        <v>18.600000000000001</v>
      </c>
    </row>
    <row r="2494" spans="1:11">
      <c r="A2494" t="s">
        <v>56</v>
      </c>
      <c r="B2494" t="s">
        <v>198</v>
      </c>
      <c r="C2494" s="7" t="s">
        <v>244</v>
      </c>
      <c r="D2494" t="s">
        <v>199</v>
      </c>
      <c r="E2494" t="s">
        <v>54</v>
      </c>
      <c r="F2494" t="s">
        <v>95</v>
      </c>
      <c r="G2494" t="s">
        <v>94</v>
      </c>
      <c r="H2494">
        <v>0</v>
      </c>
      <c r="I2494">
        <v>0</v>
      </c>
      <c r="J2494">
        <f>Cálculo!$G$76</f>
        <v>0</v>
      </c>
      <c r="K2494">
        <f>Cálculo!$H$76</f>
        <v>0</v>
      </c>
    </row>
    <row r="2495" spans="1:11">
      <c r="A2495" t="s">
        <v>56</v>
      </c>
      <c r="B2495" t="s">
        <v>198</v>
      </c>
      <c r="C2495" s="7" t="s">
        <v>244</v>
      </c>
      <c r="D2495" t="s">
        <v>199</v>
      </c>
      <c r="E2495" t="s">
        <v>54</v>
      </c>
      <c r="F2495" t="s">
        <v>95</v>
      </c>
      <c r="G2495" t="s">
        <v>94</v>
      </c>
      <c r="H2495">
        <v>0.01</v>
      </c>
      <c r="I2495">
        <v>50</v>
      </c>
      <c r="J2495">
        <f>Cálculo!$G$77</f>
        <v>9.2490000000000006</v>
      </c>
      <c r="K2495">
        <f>Cálculo!$H$77</f>
        <v>60.76</v>
      </c>
    </row>
    <row r="2496" spans="1:11">
      <c r="A2496" t="s">
        <v>56</v>
      </c>
      <c r="B2496" t="s">
        <v>198</v>
      </c>
      <c r="C2496" s="7" t="s">
        <v>244</v>
      </c>
      <c r="D2496" t="s">
        <v>199</v>
      </c>
      <c r="E2496" t="s">
        <v>54</v>
      </c>
      <c r="F2496" t="s">
        <v>95</v>
      </c>
      <c r="G2496" t="s">
        <v>94</v>
      </c>
      <c r="H2496">
        <v>50.01</v>
      </c>
      <c r="I2496">
        <v>150</v>
      </c>
      <c r="J2496">
        <f>Cálculo!$G$78</f>
        <v>8.49</v>
      </c>
      <c r="K2496">
        <f>Cálculo!$H$78</f>
        <v>98.73</v>
      </c>
    </row>
    <row r="2497" spans="1:11">
      <c r="A2497" t="s">
        <v>56</v>
      </c>
      <c r="B2497" t="s">
        <v>198</v>
      </c>
      <c r="C2497" s="7" t="s">
        <v>244</v>
      </c>
      <c r="D2497" t="s">
        <v>199</v>
      </c>
      <c r="E2497" t="s">
        <v>54</v>
      </c>
      <c r="F2497" t="s">
        <v>95</v>
      </c>
      <c r="G2497" t="s">
        <v>94</v>
      </c>
      <c r="H2497">
        <v>150.01</v>
      </c>
      <c r="I2497">
        <v>500</v>
      </c>
      <c r="J2497">
        <f>Cálculo!$G$79</f>
        <v>7.9859999999999998</v>
      </c>
      <c r="K2497">
        <f>Cálculo!$H$79</f>
        <v>174.66</v>
      </c>
    </row>
    <row r="2498" spans="1:11">
      <c r="A2498" t="s">
        <v>56</v>
      </c>
      <c r="B2498" t="s">
        <v>198</v>
      </c>
      <c r="C2498" s="7" t="s">
        <v>244</v>
      </c>
      <c r="D2498" t="s">
        <v>199</v>
      </c>
      <c r="E2498" t="s">
        <v>54</v>
      </c>
      <c r="F2498" t="s">
        <v>95</v>
      </c>
      <c r="G2498" t="s">
        <v>94</v>
      </c>
      <c r="H2498">
        <v>500.01</v>
      </c>
      <c r="I2498">
        <v>2000</v>
      </c>
      <c r="J2498">
        <f>Cálculo!$G$80</f>
        <v>7.5380000000000003</v>
      </c>
      <c r="K2498">
        <f>Cálculo!$H$80</f>
        <v>398.71</v>
      </c>
    </row>
    <row r="2499" spans="1:11">
      <c r="A2499" t="s">
        <v>56</v>
      </c>
      <c r="B2499" t="s">
        <v>198</v>
      </c>
      <c r="C2499" s="7" t="s">
        <v>244</v>
      </c>
      <c r="D2499" t="s">
        <v>199</v>
      </c>
      <c r="E2499" t="s">
        <v>54</v>
      </c>
      <c r="F2499" t="s">
        <v>95</v>
      </c>
      <c r="G2499" t="s">
        <v>94</v>
      </c>
      <c r="H2499">
        <v>2000.01</v>
      </c>
      <c r="I2499">
        <v>3500</v>
      </c>
      <c r="J2499">
        <f>Cálculo!$G$81</f>
        <v>6.819</v>
      </c>
      <c r="K2499">
        <f>Cálculo!$H$81</f>
        <v>1837.86</v>
      </c>
    </row>
    <row r="2500" spans="1:11">
      <c r="A2500" t="s">
        <v>56</v>
      </c>
      <c r="B2500" t="s">
        <v>198</v>
      </c>
      <c r="C2500" s="7" t="s">
        <v>244</v>
      </c>
      <c r="D2500" t="s">
        <v>199</v>
      </c>
      <c r="E2500" t="s">
        <v>54</v>
      </c>
      <c r="F2500" t="s">
        <v>95</v>
      </c>
      <c r="G2500" t="s">
        <v>94</v>
      </c>
      <c r="H2500">
        <v>3500.01</v>
      </c>
      <c r="I2500">
        <v>50000</v>
      </c>
      <c r="J2500">
        <f>Cálculo!$G$82</f>
        <v>5.3760000000000003</v>
      </c>
      <c r="K2500">
        <f>Cálculo!$H$82</f>
        <v>6892.16</v>
      </c>
    </row>
    <row r="2501" spans="1:11">
      <c r="A2501" t="s">
        <v>56</v>
      </c>
      <c r="B2501" t="s">
        <v>198</v>
      </c>
      <c r="C2501" s="7" t="s">
        <v>244</v>
      </c>
      <c r="D2501" t="s">
        <v>199</v>
      </c>
      <c r="E2501" t="s">
        <v>54</v>
      </c>
      <c r="F2501" t="s">
        <v>95</v>
      </c>
      <c r="G2501" t="s">
        <v>94</v>
      </c>
      <c r="H2501">
        <v>50000.01</v>
      </c>
      <c r="J2501">
        <f>Cálculo!$G$83</f>
        <v>5.1479999999999997</v>
      </c>
      <c r="K2501">
        <f>Cálculo!$H$83</f>
        <v>18284.09</v>
      </c>
    </row>
    <row r="2502" spans="1:11">
      <c r="A2502" t="s">
        <v>56</v>
      </c>
      <c r="B2502" t="s">
        <v>198</v>
      </c>
      <c r="C2502" s="7" t="s">
        <v>244</v>
      </c>
      <c r="D2502" t="s">
        <v>199</v>
      </c>
      <c r="E2502" t="s">
        <v>54</v>
      </c>
      <c r="F2502" t="s">
        <v>96</v>
      </c>
      <c r="G2502" t="s">
        <v>94</v>
      </c>
      <c r="H2502">
        <v>0</v>
      </c>
      <c r="I2502">
        <v>50000</v>
      </c>
      <c r="J2502">
        <f>Cálculo!$G$86</f>
        <v>4.726</v>
      </c>
      <c r="K2502">
        <f>Cálculo!$H$86</f>
        <v>387.36</v>
      </c>
    </row>
    <row r="2503" spans="1:11">
      <c r="A2503" t="s">
        <v>56</v>
      </c>
      <c r="B2503" t="s">
        <v>198</v>
      </c>
      <c r="C2503" s="7" t="s">
        <v>244</v>
      </c>
      <c r="D2503" t="s">
        <v>199</v>
      </c>
      <c r="E2503" t="s">
        <v>54</v>
      </c>
      <c r="F2503" t="s">
        <v>96</v>
      </c>
      <c r="G2503" t="s">
        <v>94</v>
      </c>
      <c r="H2503">
        <v>50000.01</v>
      </c>
      <c r="I2503">
        <v>300000</v>
      </c>
      <c r="J2503">
        <f>Cálculo!$G$87</f>
        <v>3.5019999999999998</v>
      </c>
      <c r="K2503">
        <f>Cálculo!$H$87</f>
        <v>61597.41</v>
      </c>
    </row>
    <row r="2504" spans="1:11">
      <c r="A2504" t="s">
        <v>56</v>
      </c>
      <c r="B2504" t="s">
        <v>198</v>
      </c>
      <c r="C2504" s="7" t="s">
        <v>244</v>
      </c>
      <c r="D2504" t="s">
        <v>199</v>
      </c>
      <c r="E2504" t="s">
        <v>54</v>
      </c>
      <c r="F2504" t="s">
        <v>96</v>
      </c>
      <c r="G2504" t="s">
        <v>94</v>
      </c>
      <c r="H2504">
        <v>300000.01</v>
      </c>
      <c r="I2504">
        <v>500000</v>
      </c>
      <c r="J2504">
        <f>Cálculo!$G$88</f>
        <v>3.36</v>
      </c>
      <c r="K2504">
        <f>Cálculo!$H$88</f>
        <v>110975.06</v>
      </c>
    </row>
    <row r="2505" spans="1:11">
      <c r="A2505" t="s">
        <v>56</v>
      </c>
      <c r="B2505" t="s">
        <v>198</v>
      </c>
      <c r="C2505" s="7" t="s">
        <v>244</v>
      </c>
      <c r="D2505" t="s">
        <v>199</v>
      </c>
      <c r="E2505" t="s">
        <v>54</v>
      </c>
      <c r="F2505" t="s">
        <v>96</v>
      </c>
      <c r="G2505" t="s">
        <v>94</v>
      </c>
      <c r="H2505">
        <v>500000.01</v>
      </c>
      <c r="I2505">
        <v>1000000</v>
      </c>
      <c r="J2505">
        <f>Cálculo!$G$89</f>
        <v>3.3340000000000001</v>
      </c>
      <c r="K2505">
        <f>Cálculo!$H$89</f>
        <v>124035.06</v>
      </c>
    </row>
    <row r="2506" spans="1:11">
      <c r="A2506" t="s">
        <v>56</v>
      </c>
      <c r="B2506" t="s">
        <v>198</v>
      </c>
      <c r="C2506" s="7" t="s">
        <v>244</v>
      </c>
      <c r="D2506" t="s">
        <v>199</v>
      </c>
      <c r="E2506" t="s">
        <v>54</v>
      </c>
      <c r="F2506" t="s">
        <v>96</v>
      </c>
      <c r="G2506" t="s">
        <v>94</v>
      </c>
      <c r="H2506">
        <v>1000000.01</v>
      </c>
      <c r="I2506">
        <v>2000000</v>
      </c>
      <c r="J2506">
        <f>Cálculo!$G$90</f>
        <v>3.2810000000000001</v>
      </c>
      <c r="K2506">
        <f>Cálculo!$H$90</f>
        <v>177422.21</v>
      </c>
    </row>
    <row r="2507" spans="1:11">
      <c r="A2507" t="s">
        <v>56</v>
      </c>
      <c r="B2507" t="s">
        <v>198</v>
      </c>
      <c r="C2507" s="7" t="s">
        <v>244</v>
      </c>
      <c r="D2507" t="s">
        <v>199</v>
      </c>
      <c r="E2507" t="s">
        <v>54</v>
      </c>
      <c r="F2507" t="s">
        <v>96</v>
      </c>
      <c r="G2507" t="s">
        <v>94</v>
      </c>
      <c r="H2507">
        <v>2000000.01</v>
      </c>
      <c r="J2507">
        <f>Cálculo!$G$91</f>
        <v>3.2330000000000001</v>
      </c>
      <c r="K2507">
        <f>Cálculo!$H$91</f>
        <v>316707.87</v>
      </c>
    </row>
    <row r="2508" spans="1:11">
      <c r="A2508" t="s">
        <v>56</v>
      </c>
      <c r="B2508" t="s">
        <v>198</v>
      </c>
      <c r="C2508" s="7" t="s">
        <v>244</v>
      </c>
      <c r="D2508" t="s">
        <v>199</v>
      </c>
      <c r="E2508" t="s">
        <v>54</v>
      </c>
      <c r="F2508" t="s">
        <v>97</v>
      </c>
      <c r="G2508" t="s">
        <v>98</v>
      </c>
      <c r="J2508">
        <f>Cálculo!$G$94</f>
        <v>3.2148460000000001</v>
      </c>
    </row>
    <row r="2509" spans="1:11">
      <c r="A2509" t="s">
        <v>56</v>
      </c>
      <c r="B2509" t="s">
        <v>198</v>
      </c>
      <c r="C2509" s="7" t="s">
        <v>245</v>
      </c>
      <c r="D2509" t="s">
        <v>199</v>
      </c>
      <c r="E2509" t="s">
        <v>54</v>
      </c>
      <c r="F2509" t="s">
        <v>93</v>
      </c>
      <c r="G2509" t="s">
        <v>94</v>
      </c>
      <c r="H2509">
        <v>0</v>
      </c>
      <c r="I2509">
        <v>1</v>
      </c>
      <c r="J2509">
        <f>Cálculo!$G$66</f>
        <v>3.2869999999999999</v>
      </c>
      <c r="K2509">
        <f>Cálculo!$H$66</f>
        <v>11.39</v>
      </c>
    </row>
    <row r="2510" spans="1:11">
      <c r="A2510" t="s">
        <v>56</v>
      </c>
      <c r="B2510" t="s">
        <v>198</v>
      </c>
      <c r="C2510" s="7" t="s">
        <v>245</v>
      </c>
      <c r="D2510" t="s">
        <v>199</v>
      </c>
      <c r="E2510" t="s">
        <v>54</v>
      </c>
      <c r="F2510" t="s">
        <v>93</v>
      </c>
      <c r="G2510" t="s">
        <v>94</v>
      </c>
      <c r="H2510">
        <v>1.01</v>
      </c>
      <c r="I2510">
        <v>3</v>
      </c>
      <c r="J2510">
        <f>Cálculo!$G$67</f>
        <v>10.834</v>
      </c>
      <c r="K2510">
        <f>Cálculo!$H$67</f>
        <v>14.87</v>
      </c>
    </row>
    <row r="2511" spans="1:11">
      <c r="A2511" t="s">
        <v>56</v>
      </c>
      <c r="B2511" t="s">
        <v>198</v>
      </c>
      <c r="C2511" s="7" t="s">
        <v>245</v>
      </c>
      <c r="D2511" t="s">
        <v>199</v>
      </c>
      <c r="E2511" t="s">
        <v>54</v>
      </c>
      <c r="F2511" t="s">
        <v>93</v>
      </c>
      <c r="G2511" t="s">
        <v>94</v>
      </c>
      <c r="H2511">
        <v>3.01</v>
      </c>
      <c r="I2511">
        <v>7</v>
      </c>
      <c r="J2511">
        <f>Cálculo!$G$68</f>
        <v>5.6470000000000002</v>
      </c>
      <c r="K2511">
        <f>Cálculo!$H$68</f>
        <v>14.87</v>
      </c>
    </row>
    <row r="2512" spans="1:11">
      <c r="A2512" t="s">
        <v>56</v>
      </c>
      <c r="B2512" t="s">
        <v>198</v>
      </c>
      <c r="C2512" s="7" t="s">
        <v>245</v>
      </c>
      <c r="D2512" t="s">
        <v>199</v>
      </c>
      <c r="E2512" t="s">
        <v>54</v>
      </c>
      <c r="F2512" t="s">
        <v>93</v>
      </c>
      <c r="G2512" t="s">
        <v>94</v>
      </c>
      <c r="H2512">
        <v>7.01</v>
      </c>
      <c r="I2512">
        <v>14</v>
      </c>
      <c r="J2512">
        <f>Cálculo!$G$69</f>
        <v>9.3699999999999992</v>
      </c>
      <c r="K2512">
        <f>Cálculo!$H$69</f>
        <v>16.739999999999998</v>
      </c>
    </row>
    <row r="2513" spans="1:11">
      <c r="A2513" t="s">
        <v>56</v>
      </c>
      <c r="B2513" t="s">
        <v>198</v>
      </c>
      <c r="C2513" s="7" t="s">
        <v>245</v>
      </c>
      <c r="D2513" t="s">
        <v>199</v>
      </c>
      <c r="E2513" t="s">
        <v>54</v>
      </c>
      <c r="F2513" t="s">
        <v>93</v>
      </c>
      <c r="G2513" t="s">
        <v>94</v>
      </c>
      <c r="H2513">
        <v>14.01</v>
      </c>
      <c r="I2513">
        <v>34</v>
      </c>
      <c r="J2513">
        <f>Cálculo!$G$70</f>
        <v>11.132</v>
      </c>
      <c r="K2513">
        <f>Cálculo!$H$70</f>
        <v>18.600000000000001</v>
      </c>
    </row>
    <row r="2514" spans="1:11">
      <c r="A2514" t="s">
        <v>56</v>
      </c>
      <c r="B2514" t="s">
        <v>198</v>
      </c>
      <c r="C2514" s="7" t="s">
        <v>245</v>
      </c>
      <c r="D2514" t="s">
        <v>199</v>
      </c>
      <c r="E2514" t="s">
        <v>54</v>
      </c>
      <c r="F2514" t="s">
        <v>93</v>
      </c>
      <c r="G2514" t="s">
        <v>94</v>
      </c>
      <c r="H2514">
        <v>34.01</v>
      </c>
      <c r="I2514">
        <v>600</v>
      </c>
      <c r="J2514">
        <f>Cálculo!$G$71</f>
        <v>11.92</v>
      </c>
      <c r="K2514">
        <f>Cálculo!$H$71</f>
        <v>18.600000000000001</v>
      </c>
    </row>
    <row r="2515" spans="1:11">
      <c r="A2515" t="s">
        <v>56</v>
      </c>
      <c r="B2515" t="s">
        <v>198</v>
      </c>
      <c r="C2515" s="7" t="s">
        <v>245</v>
      </c>
      <c r="D2515" t="s">
        <v>199</v>
      </c>
      <c r="E2515" t="s">
        <v>54</v>
      </c>
      <c r="F2515" t="s">
        <v>93</v>
      </c>
      <c r="G2515" t="s">
        <v>94</v>
      </c>
      <c r="H2515">
        <v>600.01</v>
      </c>
      <c r="I2515">
        <v>1000</v>
      </c>
      <c r="J2515">
        <f>Cálculo!$G$72</f>
        <v>10.324</v>
      </c>
      <c r="K2515">
        <f>Cálculo!$H$72</f>
        <v>18.600000000000001</v>
      </c>
    </row>
    <row r="2516" spans="1:11">
      <c r="A2516" t="s">
        <v>56</v>
      </c>
      <c r="B2516" t="s">
        <v>198</v>
      </c>
      <c r="C2516" s="7" t="s">
        <v>245</v>
      </c>
      <c r="D2516" t="s">
        <v>199</v>
      </c>
      <c r="E2516" t="s">
        <v>54</v>
      </c>
      <c r="F2516" t="s">
        <v>93</v>
      </c>
      <c r="G2516" t="s">
        <v>94</v>
      </c>
      <c r="H2516">
        <v>1000.01</v>
      </c>
      <c r="J2516">
        <f>Cálculo!$G$73</f>
        <v>7.2949999999999999</v>
      </c>
      <c r="K2516">
        <f>Cálculo!$H$73</f>
        <v>18.600000000000001</v>
      </c>
    </row>
    <row r="2517" spans="1:11">
      <c r="A2517" t="s">
        <v>56</v>
      </c>
      <c r="B2517" t="s">
        <v>198</v>
      </c>
      <c r="C2517" s="7" t="s">
        <v>245</v>
      </c>
      <c r="D2517" t="s">
        <v>199</v>
      </c>
      <c r="E2517" t="s">
        <v>54</v>
      </c>
      <c r="F2517" t="s">
        <v>95</v>
      </c>
      <c r="G2517" t="s">
        <v>94</v>
      </c>
      <c r="H2517">
        <v>0</v>
      </c>
      <c r="I2517">
        <v>0</v>
      </c>
      <c r="J2517">
        <f>Cálculo!$G$76</f>
        <v>0</v>
      </c>
      <c r="K2517">
        <f>Cálculo!$H$76</f>
        <v>0</v>
      </c>
    </row>
    <row r="2518" spans="1:11">
      <c r="A2518" t="s">
        <v>56</v>
      </c>
      <c r="B2518" t="s">
        <v>198</v>
      </c>
      <c r="C2518" s="7" t="s">
        <v>245</v>
      </c>
      <c r="D2518" t="s">
        <v>199</v>
      </c>
      <c r="E2518" t="s">
        <v>54</v>
      </c>
      <c r="F2518" t="s">
        <v>95</v>
      </c>
      <c r="G2518" t="s">
        <v>94</v>
      </c>
      <c r="H2518">
        <v>0.01</v>
      </c>
      <c r="I2518">
        <v>50</v>
      </c>
      <c r="J2518">
        <f>Cálculo!$G$77</f>
        <v>9.2490000000000006</v>
      </c>
      <c r="K2518">
        <f>Cálculo!$H$77</f>
        <v>60.76</v>
      </c>
    </row>
    <row r="2519" spans="1:11">
      <c r="A2519" t="s">
        <v>56</v>
      </c>
      <c r="B2519" t="s">
        <v>198</v>
      </c>
      <c r="C2519" s="7" t="s">
        <v>245</v>
      </c>
      <c r="D2519" t="s">
        <v>199</v>
      </c>
      <c r="E2519" t="s">
        <v>54</v>
      </c>
      <c r="F2519" t="s">
        <v>95</v>
      </c>
      <c r="G2519" t="s">
        <v>94</v>
      </c>
      <c r="H2519">
        <v>50.01</v>
      </c>
      <c r="I2519">
        <v>150</v>
      </c>
      <c r="J2519">
        <f>Cálculo!$G$78</f>
        <v>8.49</v>
      </c>
      <c r="K2519">
        <f>Cálculo!$H$78</f>
        <v>98.73</v>
      </c>
    </row>
    <row r="2520" spans="1:11">
      <c r="A2520" t="s">
        <v>56</v>
      </c>
      <c r="B2520" t="s">
        <v>198</v>
      </c>
      <c r="C2520" s="7" t="s">
        <v>245</v>
      </c>
      <c r="D2520" t="s">
        <v>199</v>
      </c>
      <c r="E2520" t="s">
        <v>54</v>
      </c>
      <c r="F2520" t="s">
        <v>95</v>
      </c>
      <c r="G2520" t="s">
        <v>94</v>
      </c>
      <c r="H2520">
        <v>150.01</v>
      </c>
      <c r="I2520">
        <v>500</v>
      </c>
      <c r="J2520">
        <f>Cálculo!$G$79</f>
        <v>7.9859999999999998</v>
      </c>
      <c r="K2520">
        <f>Cálculo!$H$79</f>
        <v>174.66</v>
      </c>
    </row>
    <row r="2521" spans="1:11">
      <c r="A2521" t="s">
        <v>56</v>
      </c>
      <c r="B2521" t="s">
        <v>198</v>
      </c>
      <c r="C2521" s="7" t="s">
        <v>245</v>
      </c>
      <c r="D2521" t="s">
        <v>199</v>
      </c>
      <c r="E2521" t="s">
        <v>54</v>
      </c>
      <c r="F2521" t="s">
        <v>95</v>
      </c>
      <c r="G2521" t="s">
        <v>94</v>
      </c>
      <c r="H2521">
        <v>500.01</v>
      </c>
      <c r="I2521">
        <v>2000</v>
      </c>
      <c r="J2521">
        <f>Cálculo!$G$80</f>
        <v>7.5380000000000003</v>
      </c>
      <c r="K2521">
        <f>Cálculo!$H$80</f>
        <v>398.71</v>
      </c>
    </row>
    <row r="2522" spans="1:11">
      <c r="A2522" t="s">
        <v>56</v>
      </c>
      <c r="B2522" t="s">
        <v>198</v>
      </c>
      <c r="C2522" s="7" t="s">
        <v>245</v>
      </c>
      <c r="D2522" t="s">
        <v>199</v>
      </c>
      <c r="E2522" t="s">
        <v>54</v>
      </c>
      <c r="F2522" t="s">
        <v>95</v>
      </c>
      <c r="G2522" t="s">
        <v>94</v>
      </c>
      <c r="H2522">
        <v>2000.01</v>
      </c>
      <c r="I2522">
        <v>3500</v>
      </c>
      <c r="J2522">
        <f>Cálculo!$G$81</f>
        <v>6.819</v>
      </c>
      <c r="K2522">
        <f>Cálculo!$H$81</f>
        <v>1837.86</v>
      </c>
    </row>
    <row r="2523" spans="1:11">
      <c r="A2523" t="s">
        <v>56</v>
      </c>
      <c r="B2523" t="s">
        <v>198</v>
      </c>
      <c r="C2523" s="7" t="s">
        <v>245</v>
      </c>
      <c r="D2523" t="s">
        <v>199</v>
      </c>
      <c r="E2523" t="s">
        <v>54</v>
      </c>
      <c r="F2523" t="s">
        <v>95</v>
      </c>
      <c r="G2523" t="s">
        <v>94</v>
      </c>
      <c r="H2523">
        <v>3500.01</v>
      </c>
      <c r="I2523">
        <v>50000</v>
      </c>
      <c r="J2523">
        <f>Cálculo!$G$82</f>
        <v>5.3760000000000003</v>
      </c>
      <c r="K2523">
        <f>Cálculo!$H$82</f>
        <v>6892.16</v>
      </c>
    </row>
    <row r="2524" spans="1:11">
      <c r="A2524" t="s">
        <v>56</v>
      </c>
      <c r="B2524" t="s">
        <v>198</v>
      </c>
      <c r="C2524" s="7" t="s">
        <v>245</v>
      </c>
      <c r="D2524" t="s">
        <v>199</v>
      </c>
      <c r="E2524" t="s">
        <v>54</v>
      </c>
      <c r="F2524" t="s">
        <v>95</v>
      </c>
      <c r="G2524" t="s">
        <v>94</v>
      </c>
      <c r="H2524">
        <v>50000.01</v>
      </c>
      <c r="J2524">
        <f>Cálculo!$G$83</f>
        <v>5.1479999999999997</v>
      </c>
      <c r="K2524">
        <f>Cálculo!$H$83</f>
        <v>18284.09</v>
      </c>
    </row>
    <row r="2525" spans="1:11">
      <c r="A2525" t="s">
        <v>56</v>
      </c>
      <c r="B2525" t="s">
        <v>198</v>
      </c>
      <c r="C2525" s="7" t="s">
        <v>245</v>
      </c>
      <c r="D2525" t="s">
        <v>199</v>
      </c>
      <c r="E2525" t="s">
        <v>54</v>
      </c>
      <c r="F2525" t="s">
        <v>96</v>
      </c>
      <c r="G2525" t="s">
        <v>94</v>
      </c>
      <c r="H2525">
        <v>0</v>
      </c>
      <c r="I2525">
        <v>50000</v>
      </c>
      <c r="J2525">
        <f>Cálculo!$G$86</f>
        <v>4.726</v>
      </c>
      <c r="K2525">
        <f>Cálculo!$H$86</f>
        <v>387.36</v>
      </c>
    </row>
    <row r="2526" spans="1:11">
      <c r="A2526" t="s">
        <v>56</v>
      </c>
      <c r="B2526" t="s">
        <v>198</v>
      </c>
      <c r="C2526" s="7" t="s">
        <v>245</v>
      </c>
      <c r="D2526" t="s">
        <v>199</v>
      </c>
      <c r="E2526" t="s">
        <v>54</v>
      </c>
      <c r="F2526" t="s">
        <v>96</v>
      </c>
      <c r="G2526" t="s">
        <v>94</v>
      </c>
      <c r="H2526">
        <v>50000.01</v>
      </c>
      <c r="I2526">
        <v>300000</v>
      </c>
      <c r="J2526">
        <f>Cálculo!$G$87</f>
        <v>3.5019999999999998</v>
      </c>
      <c r="K2526">
        <f>Cálculo!$H$87</f>
        <v>61597.41</v>
      </c>
    </row>
    <row r="2527" spans="1:11">
      <c r="A2527" t="s">
        <v>56</v>
      </c>
      <c r="B2527" t="s">
        <v>198</v>
      </c>
      <c r="C2527" s="7" t="s">
        <v>245</v>
      </c>
      <c r="D2527" t="s">
        <v>199</v>
      </c>
      <c r="E2527" t="s">
        <v>54</v>
      </c>
      <c r="F2527" t="s">
        <v>96</v>
      </c>
      <c r="G2527" t="s">
        <v>94</v>
      </c>
      <c r="H2527">
        <v>300000.01</v>
      </c>
      <c r="I2527">
        <v>500000</v>
      </c>
      <c r="J2527">
        <f>Cálculo!$G$88</f>
        <v>3.36</v>
      </c>
      <c r="K2527">
        <f>Cálculo!$H$88</f>
        <v>110975.06</v>
      </c>
    </row>
    <row r="2528" spans="1:11">
      <c r="A2528" t="s">
        <v>56</v>
      </c>
      <c r="B2528" t="s">
        <v>198</v>
      </c>
      <c r="C2528" s="7" t="s">
        <v>245</v>
      </c>
      <c r="D2528" t="s">
        <v>199</v>
      </c>
      <c r="E2528" t="s">
        <v>54</v>
      </c>
      <c r="F2528" t="s">
        <v>96</v>
      </c>
      <c r="G2528" t="s">
        <v>94</v>
      </c>
      <c r="H2528">
        <v>500000.01</v>
      </c>
      <c r="I2528">
        <v>1000000</v>
      </c>
      <c r="J2528">
        <f>Cálculo!$G$89</f>
        <v>3.3340000000000001</v>
      </c>
      <c r="K2528">
        <f>Cálculo!$H$89</f>
        <v>124035.06</v>
      </c>
    </row>
    <row r="2529" spans="1:11">
      <c r="A2529" t="s">
        <v>56</v>
      </c>
      <c r="B2529" t="s">
        <v>198</v>
      </c>
      <c r="C2529" s="7" t="s">
        <v>245</v>
      </c>
      <c r="D2529" t="s">
        <v>199</v>
      </c>
      <c r="E2529" t="s">
        <v>54</v>
      </c>
      <c r="F2529" t="s">
        <v>96</v>
      </c>
      <c r="G2529" t="s">
        <v>94</v>
      </c>
      <c r="H2529">
        <v>1000000.01</v>
      </c>
      <c r="I2529">
        <v>2000000</v>
      </c>
      <c r="J2529">
        <f>Cálculo!$G$90</f>
        <v>3.2810000000000001</v>
      </c>
      <c r="K2529">
        <f>Cálculo!$H$90</f>
        <v>177422.21</v>
      </c>
    </row>
    <row r="2530" spans="1:11">
      <c r="A2530" t="s">
        <v>56</v>
      </c>
      <c r="B2530" t="s">
        <v>198</v>
      </c>
      <c r="C2530" s="7" t="s">
        <v>245</v>
      </c>
      <c r="D2530" t="s">
        <v>199</v>
      </c>
      <c r="E2530" t="s">
        <v>54</v>
      </c>
      <c r="F2530" t="s">
        <v>96</v>
      </c>
      <c r="G2530" t="s">
        <v>94</v>
      </c>
      <c r="H2530">
        <v>2000000.01</v>
      </c>
      <c r="J2530">
        <f>Cálculo!$G$91</f>
        <v>3.2330000000000001</v>
      </c>
      <c r="K2530">
        <f>Cálculo!$H$91</f>
        <v>316707.87</v>
      </c>
    </row>
    <row r="2531" spans="1:11">
      <c r="A2531" t="s">
        <v>56</v>
      </c>
      <c r="B2531" t="s">
        <v>198</v>
      </c>
      <c r="C2531" s="7" t="s">
        <v>245</v>
      </c>
      <c r="D2531" t="s">
        <v>199</v>
      </c>
      <c r="E2531" t="s">
        <v>54</v>
      </c>
      <c r="F2531" t="s">
        <v>97</v>
      </c>
      <c r="G2531" t="s">
        <v>98</v>
      </c>
      <c r="J2531">
        <f>Cálculo!$G$94</f>
        <v>3.2148460000000001</v>
      </c>
    </row>
    <row r="2532" spans="1:11">
      <c r="A2532" t="s">
        <v>56</v>
      </c>
      <c r="B2532" t="s">
        <v>198</v>
      </c>
      <c r="C2532" s="7" t="s">
        <v>246</v>
      </c>
      <c r="D2532" t="s">
        <v>199</v>
      </c>
      <c r="E2532" t="s">
        <v>54</v>
      </c>
      <c r="F2532" t="s">
        <v>93</v>
      </c>
      <c r="G2532" t="s">
        <v>94</v>
      </c>
      <c r="H2532">
        <v>0</v>
      </c>
      <c r="I2532">
        <v>1</v>
      </c>
      <c r="J2532">
        <f>Cálculo!$G$66</f>
        <v>3.2869999999999999</v>
      </c>
      <c r="K2532">
        <f>Cálculo!$H$66</f>
        <v>11.39</v>
      </c>
    </row>
    <row r="2533" spans="1:11">
      <c r="A2533" t="s">
        <v>56</v>
      </c>
      <c r="B2533" t="s">
        <v>198</v>
      </c>
      <c r="C2533" s="7" t="s">
        <v>246</v>
      </c>
      <c r="D2533" t="s">
        <v>199</v>
      </c>
      <c r="E2533" t="s">
        <v>54</v>
      </c>
      <c r="F2533" t="s">
        <v>93</v>
      </c>
      <c r="G2533" t="s">
        <v>94</v>
      </c>
      <c r="H2533">
        <v>1.01</v>
      </c>
      <c r="I2533">
        <v>3</v>
      </c>
      <c r="J2533">
        <f>Cálculo!$G$67</f>
        <v>10.834</v>
      </c>
      <c r="K2533">
        <f>Cálculo!$H$67</f>
        <v>14.87</v>
      </c>
    </row>
    <row r="2534" spans="1:11">
      <c r="A2534" t="s">
        <v>56</v>
      </c>
      <c r="B2534" t="s">
        <v>198</v>
      </c>
      <c r="C2534" s="7" t="s">
        <v>246</v>
      </c>
      <c r="D2534" t="s">
        <v>199</v>
      </c>
      <c r="E2534" t="s">
        <v>54</v>
      </c>
      <c r="F2534" t="s">
        <v>93</v>
      </c>
      <c r="G2534" t="s">
        <v>94</v>
      </c>
      <c r="H2534">
        <v>3.01</v>
      </c>
      <c r="I2534">
        <v>7</v>
      </c>
      <c r="J2534">
        <f>Cálculo!$G$68</f>
        <v>5.6470000000000002</v>
      </c>
      <c r="K2534">
        <f>Cálculo!$H$68</f>
        <v>14.87</v>
      </c>
    </row>
    <row r="2535" spans="1:11">
      <c r="A2535" t="s">
        <v>56</v>
      </c>
      <c r="B2535" t="s">
        <v>198</v>
      </c>
      <c r="C2535" s="7" t="s">
        <v>246</v>
      </c>
      <c r="D2535" t="s">
        <v>199</v>
      </c>
      <c r="E2535" t="s">
        <v>54</v>
      </c>
      <c r="F2535" t="s">
        <v>93</v>
      </c>
      <c r="G2535" t="s">
        <v>94</v>
      </c>
      <c r="H2535">
        <v>7.01</v>
      </c>
      <c r="I2535">
        <v>14</v>
      </c>
      <c r="J2535">
        <f>Cálculo!$G$69</f>
        <v>9.3699999999999992</v>
      </c>
      <c r="K2535">
        <f>Cálculo!$H$69</f>
        <v>16.739999999999998</v>
      </c>
    </row>
    <row r="2536" spans="1:11">
      <c r="A2536" t="s">
        <v>56</v>
      </c>
      <c r="B2536" t="s">
        <v>198</v>
      </c>
      <c r="C2536" s="7" t="s">
        <v>246</v>
      </c>
      <c r="D2536" t="s">
        <v>199</v>
      </c>
      <c r="E2536" t="s">
        <v>54</v>
      </c>
      <c r="F2536" t="s">
        <v>93</v>
      </c>
      <c r="G2536" t="s">
        <v>94</v>
      </c>
      <c r="H2536">
        <v>14.01</v>
      </c>
      <c r="I2536">
        <v>34</v>
      </c>
      <c r="J2536">
        <f>Cálculo!$G$70</f>
        <v>11.132</v>
      </c>
      <c r="K2536">
        <f>Cálculo!$H$70</f>
        <v>18.600000000000001</v>
      </c>
    </row>
    <row r="2537" spans="1:11">
      <c r="A2537" t="s">
        <v>56</v>
      </c>
      <c r="B2537" t="s">
        <v>198</v>
      </c>
      <c r="C2537" s="7" t="s">
        <v>246</v>
      </c>
      <c r="D2537" t="s">
        <v>199</v>
      </c>
      <c r="E2537" t="s">
        <v>54</v>
      </c>
      <c r="F2537" t="s">
        <v>93</v>
      </c>
      <c r="G2537" t="s">
        <v>94</v>
      </c>
      <c r="H2537">
        <v>34.01</v>
      </c>
      <c r="I2537">
        <v>600</v>
      </c>
      <c r="J2537">
        <f>Cálculo!$G$71</f>
        <v>11.92</v>
      </c>
      <c r="K2537">
        <f>Cálculo!$H$71</f>
        <v>18.600000000000001</v>
      </c>
    </row>
    <row r="2538" spans="1:11">
      <c r="A2538" t="s">
        <v>56</v>
      </c>
      <c r="B2538" t="s">
        <v>198</v>
      </c>
      <c r="C2538" s="7" t="s">
        <v>246</v>
      </c>
      <c r="D2538" t="s">
        <v>199</v>
      </c>
      <c r="E2538" t="s">
        <v>54</v>
      </c>
      <c r="F2538" t="s">
        <v>93</v>
      </c>
      <c r="G2538" t="s">
        <v>94</v>
      </c>
      <c r="H2538">
        <v>600.01</v>
      </c>
      <c r="I2538">
        <v>1000</v>
      </c>
      <c r="J2538">
        <f>Cálculo!$G$72</f>
        <v>10.324</v>
      </c>
      <c r="K2538">
        <f>Cálculo!$H$72</f>
        <v>18.600000000000001</v>
      </c>
    </row>
    <row r="2539" spans="1:11">
      <c r="A2539" t="s">
        <v>56</v>
      </c>
      <c r="B2539" t="s">
        <v>198</v>
      </c>
      <c r="C2539" s="7" t="s">
        <v>246</v>
      </c>
      <c r="D2539" t="s">
        <v>199</v>
      </c>
      <c r="E2539" t="s">
        <v>54</v>
      </c>
      <c r="F2539" t="s">
        <v>93</v>
      </c>
      <c r="G2539" t="s">
        <v>94</v>
      </c>
      <c r="H2539">
        <v>1000.01</v>
      </c>
      <c r="J2539">
        <f>Cálculo!$G$73</f>
        <v>7.2949999999999999</v>
      </c>
      <c r="K2539">
        <f>Cálculo!$H$73</f>
        <v>18.600000000000001</v>
      </c>
    </row>
    <row r="2540" spans="1:11">
      <c r="A2540" t="s">
        <v>56</v>
      </c>
      <c r="B2540" t="s">
        <v>198</v>
      </c>
      <c r="C2540" s="7" t="s">
        <v>246</v>
      </c>
      <c r="D2540" t="s">
        <v>199</v>
      </c>
      <c r="E2540" t="s">
        <v>54</v>
      </c>
      <c r="F2540" t="s">
        <v>95</v>
      </c>
      <c r="G2540" t="s">
        <v>94</v>
      </c>
      <c r="H2540">
        <v>0</v>
      </c>
      <c r="I2540">
        <v>0</v>
      </c>
      <c r="J2540">
        <f>Cálculo!$G$76</f>
        <v>0</v>
      </c>
      <c r="K2540">
        <f>Cálculo!$H$76</f>
        <v>0</v>
      </c>
    </row>
    <row r="2541" spans="1:11">
      <c r="A2541" t="s">
        <v>56</v>
      </c>
      <c r="B2541" t="s">
        <v>198</v>
      </c>
      <c r="C2541" s="7" t="s">
        <v>246</v>
      </c>
      <c r="D2541" t="s">
        <v>199</v>
      </c>
      <c r="E2541" t="s">
        <v>54</v>
      </c>
      <c r="F2541" t="s">
        <v>95</v>
      </c>
      <c r="G2541" t="s">
        <v>94</v>
      </c>
      <c r="H2541">
        <v>0.01</v>
      </c>
      <c r="I2541">
        <v>50</v>
      </c>
      <c r="J2541">
        <f>Cálculo!$G$77</f>
        <v>9.2490000000000006</v>
      </c>
      <c r="K2541">
        <f>Cálculo!$H$77</f>
        <v>60.76</v>
      </c>
    </row>
    <row r="2542" spans="1:11">
      <c r="A2542" t="s">
        <v>56</v>
      </c>
      <c r="B2542" t="s">
        <v>198</v>
      </c>
      <c r="C2542" s="7" t="s">
        <v>246</v>
      </c>
      <c r="D2542" t="s">
        <v>199</v>
      </c>
      <c r="E2542" t="s">
        <v>54</v>
      </c>
      <c r="F2542" t="s">
        <v>95</v>
      </c>
      <c r="G2542" t="s">
        <v>94</v>
      </c>
      <c r="H2542">
        <v>50.01</v>
      </c>
      <c r="I2542">
        <v>150</v>
      </c>
      <c r="J2542">
        <f>Cálculo!$G$78</f>
        <v>8.49</v>
      </c>
      <c r="K2542">
        <f>Cálculo!$H$78</f>
        <v>98.73</v>
      </c>
    </row>
    <row r="2543" spans="1:11">
      <c r="A2543" t="s">
        <v>56</v>
      </c>
      <c r="B2543" t="s">
        <v>198</v>
      </c>
      <c r="C2543" s="7" t="s">
        <v>246</v>
      </c>
      <c r="D2543" t="s">
        <v>199</v>
      </c>
      <c r="E2543" t="s">
        <v>54</v>
      </c>
      <c r="F2543" t="s">
        <v>95</v>
      </c>
      <c r="G2543" t="s">
        <v>94</v>
      </c>
      <c r="H2543">
        <v>150.01</v>
      </c>
      <c r="I2543">
        <v>500</v>
      </c>
      <c r="J2543">
        <f>Cálculo!$G$79</f>
        <v>7.9859999999999998</v>
      </c>
      <c r="K2543">
        <f>Cálculo!$H$79</f>
        <v>174.66</v>
      </c>
    </row>
    <row r="2544" spans="1:11">
      <c r="A2544" t="s">
        <v>56</v>
      </c>
      <c r="B2544" t="s">
        <v>198</v>
      </c>
      <c r="C2544" s="7" t="s">
        <v>246</v>
      </c>
      <c r="D2544" t="s">
        <v>199</v>
      </c>
      <c r="E2544" t="s">
        <v>54</v>
      </c>
      <c r="F2544" t="s">
        <v>95</v>
      </c>
      <c r="G2544" t="s">
        <v>94</v>
      </c>
      <c r="H2544">
        <v>500.01</v>
      </c>
      <c r="I2544">
        <v>2000</v>
      </c>
      <c r="J2544">
        <f>Cálculo!$G$80</f>
        <v>7.5380000000000003</v>
      </c>
      <c r="K2544">
        <f>Cálculo!$H$80</f>
        <v>398.71</v>
      </c>
    </row>
    <row r="2545" spans="1:11">
      <c r="A2545" t="s">
        <v>56</v>
      </c>
      <c r="B2545" t="s">
        <v>198</v>
      </c>
      <c r="C2545" s="7" t="s">
        <v>246</v>
      </c>
      <c r="D2545" t="s">
        <v>199</v>
      </c>
      <c r="E2545" t="s">
        <v>54</v>
      </c>
      <c r="F2545" t="s">
        <v>95</v>
      </c>
      <c r="G2545" t="s">
        <v>94</v>
      </c>
      <c r="H2545">
        <v>2000.01</v>
      </c>
      <c r="I2545">
        <v>3500</v>
      </c>
      <c r="J2545">
        <f>Cálculo!$G$81</f>
        <v>6.819</v>
      </c>
      <c r="K2545">
        <f>Cálculo!$H$81</f>
        <v>1837.86</v>
      </c>
    </row>
    <row r="2546" spans="1:11">
      <c r="A2546" t="s">
        <v>56</v>
      </c>
      <c r="B2546" t="s">
        <v>198</v>
      </c>
      <c r="C2546" s="7" t="s">
        <v>246</v>
      </c>
      <c r="D2546" t="s">
        <v>199</v>
      </c>
      <c r="E2546" t="s">
        <v>54</v>
      </c>
      <c r="F2546" t="s">
        <v>95</v>
      </c>
      <c r="G2546" t="s">
        <v>94</v>
      </c>
      <c r="H2546">
        <v>3500.01</v>
      </c>
      <c r="I2546">
        <v>50000</v>
      </c>
      <c r="J2546">
        <f>Cálculo!$G$82</f>
        <v>5.3760000000000003</v>
      </c>
      <c r="K2546">
        <f>Cálculo!$H$82</f>
        <v>6892.16</v>
      </c>
    </row>
    <row r="2547" spans="1:11">
      <c r="A2547" t="s">
        <v>56</v>
      </c>
      <c r="B2547" t="s">
        <v>198</v>
      </c>
      <c r="C2547" s="7" t="s">
        <v>246</v>
      </c>
      <c r="D2547" t="s">
        <v>199</v>
      </c>
      <c r="E2547" t="s">
        <v>54</v>
      </c>
      <c r="F2547" t="s">
        <v>95</v>
      </c>
      <c r="G2547" t="s">
        <v>94</v>
      </c>
      <c r="H2547">
        <v>50000.01</v>
      </c>
      <c r="J2547">
        <f>Cálculo!$G$83</f>
        <v>5.1479999999999997</v>
      </c>
      <c r="K2547">
        <f>Cálculo!$H$83</f>
        <v>18284.09</v>
      </c>
    </row>
    <row r="2548" spans="1:11">
      <c r="A2548" t="s">
        <v>56</v>
      </c>
      <c r="B2548" t="s">
        <v>198</v>
      </c>
      <c r="C2548" s="7" t="s">
        <v>246</v>
      </c>
      <c r="D2548" t="s">
        <v>199</v>
      </c>
      <c r="E2548" t="s">
        <v>54</v>
      </c>
      <c r="F2548" t="s">
        <v>96</v>
      </c>
      <c r="G2548" t="s">
        <v>94</v>
      </c>
      <c r="H2548">
        <v>0</v>
      </c>
      <c r="I2548">
        <v>50000</v>
      </c>
      <c r="J2548">
        <f>Cálculo!$G$86</f>
        <v>4.726</v>
      </c>
      <c r="K2548">
        <f>Cálculo!$H$86</f>
        <v>387.36</v>
      </c>
    </row>
    <row r="2549" spans="1:11">
      <c r="A2549" t="s">
        <v>56</v>
      </c>
      <c r="B2549" t="s">
        <v>198</v>
      </c>
      <c r="C2549" s="7" t="s">
        <v>246</v>
      </c>
      <c r="D2549" t="s">
        <v>199</v>
      </c>
      <c r="E2549" t="s">
        <v>54</v>
      </c>
      <c r="F2549" t="s">
        <v>96</v>
      </c>
      <c r="G2549" t="s">
        <v>94</v>
      </c>
      <c r="H2549">
        <v>50000.01</v>
      </c>
      <c r="I2549">
        <v>300000</v>
      </c>
      <c r="J2549">
        <f>Cálculo!$G$87</f>
        <v>3.5019999999999998</v>
      </c>
      <c r="K2549">
        <f>Cálculo!$H$87</f>
        <v>61597.41</v>
      </c>
    </row>
    <row r="2550" spans="1:11">
      <c r="A2550" t="s">
        <v>56</v>
      </c>
      <c r="B2550" t="s">
        <v>198</v>
      </c>
      <c r="C2550" s="7" t="s">
        <v>246</v>
      </c>
      <c r="D2550" t="s">
        <v>199</v>
      </c>
      <c r="E2550" t="s">
        <v>54</v>
      </c>
      <c r="F2550" t="s">
        <v>96</v>
      </c>
      <c r="G2550" t="s">
        <v>94</v>
      </c>
      <c r="H2550">
        <v>300000.01</v>
      </c>
      <c r="I2550">
        <v>500000</v>
      </c>
      <c r="J2550">
        <f>Cálculo!$G$88</f>
        <v>3.36</v>
      </c>
      <c r="K2550">
        <f>Cálculo!$H$88</f>
        <v>110975.06</v>
      </c>
    </row>
    <row r="2551" spans="1:11">
      <c r="A2551" t="s">
        <v>56</v>
      </c>
      <c r="B2551" t="s">
        <v>198</v>
      </c>
      <c r="C2551" s="7" t="s">
        <v>246</v>
      </c>
      <c r="D2551" t="s">
        <v>199</v>
      </c>
      <c r="E2551" t="s">
        <v>54</v>
      </c>
      <c r="F2551" t="s">
        <v>96</v>
      </c>
      <c r="G2551" t="s">
        <v>94</v>
      </c>
      <c r="H2551">
        <v>500000.01</v>
      </c>
      <c r="I2551">
        <v>1000000</v>
      </c>
      <c r="J2551">
        <f>Cálculo!$G$89</f>
        <v>3.3340000000000001</v>
      </c>
      <c r="K2551">
        <f>Cálculo!$H$89</f>
        <v>124035.06</v>
      </c>
    </row>
    <row r="2552" spans="1:11">
      <c r="A2552" t="s">
        <v>56</v>
      </c>
      <c r="B2552" t="s">
        <v>198</v>
      </c>
      <c r="C2552" s="7" t="s">
        <v>246</v>
      </c>
      <c r="D2552" t="s">
        <v>199</v>
      </c>
      <c r="E2552" t="s">
        <v>54</v>
      </c>
      <c r="F2552" t="s">
        <v>96</v>
      </c>
      <c r="G2552" t="s">
        <v>94</v>
      </c>
      <c r="H2552">
        <v>1000000.01</v>
      </c>
      <c r="I2552">
        <v>2000000</v>
      </c>
      <c r="J2552">
        <f>Cálculo!$G$90</f>
        <v>3.2810000000000001</v>
      </c>
      <c r="K2552">
        <f>Cálculo!$H$90</f>
        <v>177422.21</v>
      </c>
    </row>
    <row r="2553" spans="1:11">
      <c r="A2553" t="s">
        <v>56</v>
      </c>
      <c r="B2553" t="s">
        <v>198</v>
      </c>
      <c r="C2553" s="7" t="s">
        <v>246</v>
      </c>
      <c r="D2553" t="s">
        <v>199</v>
      </c>
      <c r="E2553" t="s">
        <v>54</v>
      </c>
      <c r="F2553" t="s">
        <v>96</v>
      </c>
      <c r="G2553" t="s">
        <v>94</v>
      </c>
      <c r="H2553">
        <v>2000000.01</v>
      </c>
      <c r="J2553">
        <f>Cálculo!$G$91</f>
        <v>3.2330000000000001</v>
      </c>
      <c r="K2553">
        <f>Cálculo!$H$91</f>
        <v>316707.87</v>
      </c>
    </row>
    <row r="2554" spans="1:11">
      <c r="A2554" t="s">
        <v>56</v>
      </c>
      <c r="B2554" t="s">
        <v>198</v>
      </c>
      <c r="C2554" s="7" t="s">
        <v>246</v>
      </c>
      <c r="D2554" t="s">
        <v>199</v>
      </c>
      <c r="E2554" t="s">
        <v>54</v>
      </c>
      <c r="F2554" t="s">
        <v>97</v>
      </c>
      <c r="G2554" t="s">
        <v>98</v>
      </c>
      <c r="J2554">
        <f>Cálculo!$G$94</f>
        <v>3.2148460000000001</v>
      </c>
    </row>
    <row r="2555" spans="1:11">
      <c r="A2555" t="s">
        <v>56</v>
      </c>
      <c r="B2555" t="s">
        <v>198</v>
      </c>
      <c r="C2555" s="7" t="s">
        <v>247</v>
      </c>
      <c r="D2555" t="s">
        <v>199</v>
      </c>
      <c r="E2555" t="s">
        <v>54</v>
      </c>
      <c r="F2555" t="s">
        <v>93</v>
      </c>
      <c r="G2555" t="s">
        <v>94</v>
      </c>
      <c r="H2555">
        <v>0</v>
      </c>
      <c r="I2555">
        <v>1</v>
      </c>
      <c r="J2555">
        <f>Cálculo!$G$66</f>
        <v>3.2869999999999999</v>
      </c>
      <c r="K2555">
        <f>Cálculo!$H$66</f>
        <v>11.39</v>
      </c>
    </row>
    <row r="2556" spans="1:11">
      <c r="A2556" t="s">
        <v>56</v>
      </c>
      <c r="B2556" t="s">
        <v>198</v>
      </c>
      <c r="C2556" s="7" t="s">
        <v>247</v>
      </c>
      <c r="D2556" t="s">
        <v>199</v>
      </c>
      <c r="E2556" t="s">
        <v>54</v>
      </c>
      <c r="F2556" t="s">
        <v>93</v>
      </c>
      <c r="G2556" t="s">
        <v>94</v>
      </c>
      <c r="H2556">
        <v>1.01</v>
      </c>
      <c r="I2556">
        <v>3</v>
      </c>
      <c r="J2556">
        <f>Cálculo!$G$67</f>
        <v>10.834</v>
      </c>
      <c r="K2556">
        <f>Cálculo!$H$67</f>
        <v>14.87</v>
      </c>
    </row>
    <row r="2557" spans="1:11">
      <c r="A2557" t="s">
        <v>56</v>
      </c>
      <c r="B2557" t="s">
        <v>198</v>
      </c>
      <c r="C2557" s="7" t="s">
        <v>247</v>
      </c>
      <c r="D2557" t="s">
        <v>199</v>
      </c>
      <c r="E2557" t="s">
        <v>54</v>
      </c>
      <c r="F2557" t="s">
        <v>93</v>
      </c>
      <c r="G2557" t="s">
        <v>94</v>
      </c>
      <c r="H2557">
        <v>3.01</v>
      </c>
      <c r="I2557">
        <v>7</v>
      </c>
      <c r="J2557">
        <f>Cálculo!$G$68</f>
        <v>5.6470000000000002</v>
      </c>
      <c r="K2557">
        <f>Cálculo!$H$68</f>
        <v>14.87</v>
      </c>
    </row>
    <row r="2558" spans="1:11">
      <c r="A2558" t="s">
        <v>56</v>
      </c>
      <c r="B2558" t="s">
        <v>198</v>
      </c>
      <c r="C2558" s="7" t="s">
        <v>247</v>
      </c>
      <c r="D2558" t="s">
        <v>199</v>
      </c>
      <c r="E2558" t="s">
        <v>54</v>
      </c>
      <c r="F2558" t="s">
        <v>93</v>
      </c>
      <c r="G2558" t="s">
        <v>94</v>
      </c>
      <c r="H2558">
        <v>7.01</v>
      </c>
      <c r="I2558">
        <v>14</v>
      </c>
      <c r="J2558">
        <f>Cálculo!$G$69</f>
        <v>9.3699999999999992</v>
      </c>
      <c r="K2558">
        <f>Cálculo!$H$69</f>
        <v>16.739999999999998</v>
      </c>
    </row>
    <row r="2559" spans="1:11">
      <c r="A2559" t="s">
        <v>56</v>
      </c>
      <c r="B2559" t="s">
        <v>198</v>
      </c>
      <c r="C2559" s="7" t="s">
        <v>247</v>
      </c>
      <c r="D2559" t="s">
        <v>199</v>
      </c>
      <c r="E2559" t="s">
        <v>54</v>
      </c>
      <c r="F2559" t="s">
        <v>93</v>
      </c>
      <c r="G2559" t="s">
        <v>94</v>
      </c>
      <c r="H2559">
        <v>14.01</v>
      </c>
      <c r="I2559">
        <v>34</v>
      </c>
      <c r="J2559">
        <f>Cálculo!$G$70</f>
        <v>11.132</v>
      </c>
      <c r="K2559">
        <f>Cálculo!$H$70</f>
        <v>18.600000000000001</v>
      </c>
    </row>
    <row r="2560" spans="1:11">
      <c r="A2560" t="s">
        <v>56</v>
      </c>
      <c r="B2560" t="s">
        <v>198</v>
      </c>
      <c r="C2560" s="7" t="s">
        <v>247</v>
      </c>
      <c r="D2560" t="s">
        <v>199</v>
      </c>
      <c r="E2560" t="s">
        <v>54</v>
      </c>
      <c r="F2560" t="s">
        <v>93</v>
      </c>
      <c r="G2560" t="s">
        <v>94</v>
      </c>
      <c r="H2560">
        <v>34.01</v>
      </c>
      <c r="I2560">
        <v>600</v>
      </c>
      <c r="J2560">
        <f>Cálculo!$G$71</f>
        <v>11.92</v>
      </c>
      <c r="K2560">
        <f>Cálculo!$H$71</f>
        <v>18.600000000000001</v>
      </c>
    </row>
    <row r="2561" spans="1:11">
      <c r="A2561" t="s">
        <v>56</v>
      </c>
      <c r="B2561" t="s">
        <v>198</v>
      </c>
      <c r="C2561" s="7" t="s">
        <v>247</v>
      </c>
      <c r="D2561" t="s">
        <v>199</v>
      </c>
      <c r="E2561" t="s">
        <v>54</v>
      </c>
      <c r="F2561" t="s">
        <v>93</v>
      </c>
      <c r="G2561" t="s">
        <v>94</v>
      </c>
      <c r="H2561">
        <v>600.01</v>
      </c>
      <c r="I2561">
        <v>1000</v>
      </c>
      <c r="J2561">
        <f>Cálculo!$G$72</f>
        <v>10.324</v>
      </c>
      <c r="K2561">
        <f>Cálculo!$H$72</f>
        <v>18.600000000000001</v>
      </c>
    </row>
    <row r="2562" spans="1:11">
      <c r="A2562" t="s">
        <v>56</v>
      </c>
      <c r="B2562" t="s">
        <v>198</v>
      </c>
      <c r="C2562" s="7" t="s">
        <v>247</v>
      </c>
      <c r="D2562" t="s">
        <v>199</v>
      </c>
      <c r="E2562" t="s">
        <v>54</v>
      </c>
      <c r="F2562" t="s">
        <v>93</v>
      </c>
      <c r="G2562" t="s">
        <v>94</v>
      </c>
      <c r="H2562">
        <v>1000.01</v>
      </c>
      <c r="J2562">
        <f>Cálculo!$G$73</f>
        <v>7.2949999999999999</v>
      </c>
      <c r="K2562">
        <f>Cálculo!$H$73</f>
        <v>18.600000000000001</v>
      </c>
    </row>
    <row r="2563" spans="1:11">
      <c r="A2563" t="s">
        <v>56</v>
      </c>
      <c r="B2563" t="s">
        <v>198</v>
      </c>
      <c r="C2563" s="7" t="s">
        <v>247</v>
      </c>
      <c r="D2563" t="s">
        <v>199</v>
      </c>
      <c r="E2563" t="s">
        <v>54</v>
      </c>
      <c r="F2563" t="s">
        <v>95</v>
      </c>
      <c r="G2563" t="s">
        <v>94</v>
      </c>
      <c r="H2563">
        <v>0</v>
      </c>
      <c r="I2563">
        <v>0</v>
      </c>
      <c r="J2563">
        <f>Cálculo!$G$76</f>
        <v>0</v>
      </c>
      <c r="K2563">
        <f>Cálculo!$H$76</f>
        <v>0</v>
      </c>
    </row>
    <row r="2564" spans="1:11">
      <c r="A2564" t="s">
        <v>56</v>
      </c>
      <c r="B2564" t="s">
        <v>198</v>
      </c>
      <c r="C2564" s="7" t="s">
        <v>247</v>
      </c>
      <c r="D2564" t="s">
        <v>199</v>
      </c>
      <c r="E2564" t="s">
        <v>54</v>
      </c>
      <c r="F2564" t="s">
        <v>95</v>
      </c>
      <c r="G2564" t="s">
        <v>94</v>
      </c>
      <c r="H2564">
        <v>0.01</v>
      </c>
      <c r="I2564">
        <v>50</v>
      </c>
      <c r="J2564">
        <f>Cálculo!$G$77</f>
        <v>9.2490000000000006</v>
      </c>
      <c r="K2564">
        <f>Cálculo!$H$77</f>
        <v>60.76</v>
      </c>
    </row>
    <row r="2565" spans="1:11">
      <c r="A2565" t="s">
        <v>56</v>
      </c>
      <c r="B2565" t="s">
        <v>198</v>
      </c>
      <c r="C2565" s="7" t="s">
        <v>247</v>
      </c>
      <c r="D2565" t="s">
        <v>199</v>
      </c>
      <c r="E2565" t="s">
        <v>54</v>
      </c>
      <c r="F2565" t="s">
        <v>95</v>
      </c>
      <c r="G2565" t="s">
        <v>94</v>
      </c>
      <c r="H2565">
        <v>50.01</v>
      </c>
      <c r="I2565">
        <v>150</v>
      </c>
      <c r="J2565">
        <f>Cálculo!$G$78</f>
        <v>8.49</v>
      </c>
      <c r="K2565">
        <f>Cálculo!$H$78</f>
        <v>98.73</v>
      </c>
    </row>
    <row r="2566" spans="1:11">
      <c r="A2566" t="s">
        <v>56</v>
      </c>
      <c r="B2566" t="s">
        <v>198</v>
      </c>
      <c r="C2566" s="7" t="s">
        <v>247</v>
      </c>
      <c r="D2566" t="s">
        <v>199</v>
      </c>
      <c r="E2566" t="s">
        <v>54</v>
      </c>
      <c r="F2566" t="s">
        <v>95</v>
      </c>
      <c r="G2566" t="s">
        <v>94</v>
      </c>
      <c r="H2566">
        <v>150.01</v>
      </c>
      <c r="I2566">
        <v>500</v>
      </c>
      <c r="J2566">
        <f>Cálculo!$G$79</f>
        <v>7.9859999999999998</v>
      </c>
      <c r="K2566">
        <f>Cálculo!$H$79</f>
        <v>174.66</v>
      </c>
    </row>
    <row r="2567" spans="1:11">
      <c r="A2567" t="s">
        <v>56</v>
      </c>
      <c r="B2567" t="s">
        <v>198</v>
      </c>
      <c r="C2567" s="7" t="s">
        <v>247</v>
      </c>
      <c r="D2567" t="s">
        <v>199</v>
      </c>
      <c r="E2567" t="s">
        <v>54</v>
      </c>
      <c r="F2567" t="s">
        <v>95</v>
      </c>
      <c r="G2567" t="s">
        <v>94</v>
      </c>
      <c r="H2567">
        <v>500.01</v>
      </c>
      <c r="I2567">
        <v>2000</v>
      </c>
      <c r="J2567">
        <f>Cálculo!$G$80</f>
        <v>7.5380000000000003</v>
      </c>
      <c r="K2567">
        <f>Cálculo!$H$80</f>
        <v>398.71</v>
      </c>
    </row>
    <row r="2568" spans="1:11">
      <c r="A2568" t="s">
        <v>56</v>
      </c>
      <c r="B2568" t="s">
        <v>198</v>
      </c>
      <c r="C2568" s="7" t="s">
        <v>247</v>
      </c>
      <c r="D2568" t="s">
        <v>199</v>
      </c>
      <c r="E2568" t="s">
        <v>54</v>
      </c>
      <c r="F2568" t="s">
        <v>95</v>
      </c>
      <c r="G2568" t="s">
        <v>94</v>
      </c>
      <c r="H2568">
        <v>2000.01</v>
      </c>
      <c r="I2568">
        <v>3500</v>
      </c>
      <c r="J2568">
        <f>Cálculo!$G$81</f>
        <v>6.819</v>
      </c>
      <c r="K2568">
        <f>Cálculo!$H$81</f>
        <v>1837.86</v>
      </c>
    </row>
    <row r="2569" spans="1:11">
      <c r="A2569" t="s">
        <v>56</v>
      </c>
      <c r="B2569" t="s">
        <v>198</v>
      </c>
      <c r="C2569" s="7" t="s">
        <v>247</v>
      </c>
      <c r="D2569" t="s">
        <v>199</v>
      </c>
      <c r="E2569" t="s">
        <v>54</v>
      </c>
      <c r="F2569" t="s">
        <v>95</v>
      </c>
      <c r="G2569" t="s">
        <v>94</v>
      </c>
      <c r="H2569">
        <v>3500.01</v>
      </c>
      <c r="I2569">
        <v>50000</v>
      </c>
      <c r="J2569">
        <f>Cálculo!$G$82</f>
        <v>5.3760000000000003</v>
      </c>
      <c r="K2569">
        <f>Cálculo!$H$82</f>
        <v>6892.16</v>
      </c>
    </row>
    <row r="2570" spans="1:11">
      <c r="A2570" t="s">
        <v>56</v>
      </c>
      <c r="B2570" t="s">
        <v>198</v>
      </c>
      <c r="C2570" s="7" t="s">
        <v>247</v>
      </c>
      <c r="D2570" t="s">
        <v>199</v>
      </c>
      <c r="E2570" t="s">
        <v>54</v>
      </c>
      <c r="F2570" t="s">
        <v>95</v>
      </c>
      <c r="G2570" t="s">
        <v>94</v>
      </c>
      <c r="H2570">
        <v>50000.01</v>
      </c>
      <c r="J2570">
        <f>Cálculo!$G$83</f>
        <v>5.1479999999999997</v>
      </c>
      <c r="K2570">
        <f>Cálculo!$H$83</f>
        <v>18284.09</v>
      </c>
    </row>
    <row r="2571" spans="1:11">
      <c r="A2571" t="s">
        <v>56</v>
      </c>
      <c r="B2571" t="s">
        <v>198</v>
      </c>
      <c r="C2571" s="7" t="s">
        <v>247</v>
      </c>
      <c r="D2571" t="s">
        <v>199</v>
      </c>
      <c r="E2571" t="s">
        <v>54</v>
      </c>
      <c r="F2571" t="s">
        <v>96</v>
      </c>
      <c r="G2571" t="s">
        <v>94</v>
      </c>
      <c r="H2571">
        <v>0</v>
      </c>
      <c r="I2571">
        <v>50000</v>
      </c>
      <c r="J2571">
        <f>Cálculo!$G$86</f>
        <v>4.726</v>
      </c>
      <c r="K2571">
        <f>Cálculo!$H$86</f>
        <v>387.36</v>
      </c>
    </row>
    <row r="2572" spans="1:11">
      <c r="A2572" t="s">
        <v>56</v>
      </c>
      <c r="B2572" t="s">
        <v>198</v>
      </c>
      <c r="C2572" s="7" t="s">
        <v>247</v>
      </c>
      <c r="D2572" t="s">
        <v>199</v>
      </c>
      <c r="E2572" t="s">
        <v>54</v>
      </c>
      <c r="F2572" t="s">
        <v>96</v>
      </c>
      <c r="G2572" t="s">
        <v>94</v>
      </c>
      <c r="H2572">
        <v>50000.01</v>
      </c>
      <c r="I2572">
        <v>300000</v>
      </c>
      <c r="J2572">
        <f>Cálculo!$G$87</f>
        <v>3.5019999999999998</v>
      </c>
      <c r="K2572">
        <f>Cálculo!$H$87</f>
        <v>61597.41</v>
      </c>
    </row>
    <row r="2573" spans="1:11">
      <c r="A2573" t="s">
        <v>56</v>
      </c>
      <c r="B2573" t="s">
        <v>198</v>
      </c>
      <c r="C2573" s="7" t="s">
        <v>247</v>
      </c>
      <c r="D2573" t="s">
        <v>199</v>
      </c>
      <c r="E2573" t="s">
        <v>54</v>
      </c>
      <c r="F2573" t="s">
        <v>96</v>
      </c>
      <c r="G2573" t="s">
        <v>94</v>
      </c>
      <c r="H2573">
        <v>300000.01</v>
      </c>
      <c r="I2573">
        <v>500000</v>
      </c>
      <c r="J2573">
        <f>Cálculo!$G$88</f>
        <v>3.36</v>
      </c>
      <c r="K2573">
        <f>Cálculo!$H$88</f>
        <v>110975.06</v>
      </c>
    </row>
    <row r="2574" spans="1:11">
      <c r="A2574" t="s">
        <v>56</v>
      </c>
      <c r="B2574" t="s">
        <v>198</v>
      </c>
      <c r="C2574" s="7" t="s">
        <v>247</v>
      </c>
      <c r="D2574" t="s">
        <v>199</v>
      </c>
      <c r="E2574" t="s">
        <v>54</v>
      </c>
      <c r="F2574" t="s">
        <v>96</v>
      </c>
      <c r="G2574" t="s">
        <v>94</v>
      </c>
      <c r="H2574">
        <v>500000.01</v>
      </c>
      <c r="I2574">
        <v>1000000</v>
      </c>
      <c r="J2574">
        <f>Cálculo!$G$89</f>
        <v>3.3340000000000001</v>
      </c>
      <c r="K2574">
        <f>Cálculo!$H$89</f>
        <v>124035.06</v>
      </c>
    </row>
    <row r="2575" spans="1:11">
      <c r="A2575" t="s">
        <v>56</v>
      </c>
      <c r="B2575" t="s">
        <v>198</v>
      </c>
      <c r="C2575" s="7" t="s">
        <v>247</v>
      </c>
      <c r="D2575" t="s">
        <v>199</v>
      </c>
      <c r="E2575" t="s">
        <v>54</v>
      </c>
      <c r="F2575" t="s">
        <v>96</v>
      </c>
      <c r="G2575" t="s">
        <v>94</v>
      </c>
      <c r="H2575">
        <v>1000000.01</v>
      </c>
      <c r="I2575">
        <v>2000000</v>
      </c>
      <c r="J2575">
        <f>Cálculo!$G$90</f>
        <v>3.2810000000000001</v>
      </c>
      <c r="K2575">
        <f>Cálculo!$H$90</f>
        <v>177422.21</v>
      </c>
    </row>
    <row r="2576" spans="1:11">
      <c r="A2576" t="s">
        <v>56</v>
      </c>
      <c r="B2576" t="s">
        <v>198</v>
      </c>
      <c r="C2576" s="7" t="s">
        <v>247</v>
      </c>
      <c r="D2576" t="s">
        <v>199</v>
      </c>
      <c r="E2576" t="s">
        <v>54</v>
      </c>
      <c r="F2576" t="s">
        <v>96</v>
      </c>
      <c r="G2576" t="s">
        <v>94</v>
      </c>
      <c r="H2576">
        <v>2000000.01</v>
      </c>
      <c r="J2576">
        <f>Cálculo!$G$91</f>
        <v>3.2330000000000001</v>
      </c>
      <c r="K2576">
        <f>Cálculo!$H$91</f>
        <v>316707.87</v>
      </c>
    </row>
    <row r="2577" spans="1:11">
      <c r="A2577" t="s">
        <v>56</v>
      </c>
      <c r="B2577" t="s">
        <v>198</v>
      </c>
      <c r="C2577" s="7" t="s">
        <v>247</v>
      </c>
      <c r="D2577" t="s">
        <v>199</v>
      </c>
      <c r="E2577" t="s">
        <v>54</v>
      </c>
      <c r="F2577" t="s">
        <v>97</v>
      </c>
      <c r="G2577" t="s">
        <v>98</v>
      </c>
      <c r="J2577">
        <f>Cálculo!$G$94</f>
        <v>3.2148460000000001</v>
      </c>
    </row>
    <row r="2578" spans="1:11">
      <c r="A2578" t="s">
        <v>56</v>
      </c>
      <c r="B2578" t="s">
        <v>198</v>
      </c>
      <c r="C2578" s="7" t="s">
        <v>248</v>
      </c>
      <c r="D2578" t="s">
        <v>199</v>
      </c>
      <c r="E2578" t="s">
        <v>54</v>
      </c>
      <c r="F2578" t="s">
        <v>93</v>
      </c>
      <c r="G2578" t="s">
        <v>94</v>
      </c>
      <c r="H2578">
        <v>0</v>
      </c>
      <c r="I2578">
        <v>1</v>
      </c>
      <c r="J2578">
        <f>Cálculo!$G$66</f>
        <v>3.2869999999999999</v>
      </c>
      <c r="K2578">
        <f>Cálculo!$H$66</f>
        <v>11.39</v>
      </c>
    </row>
    <row r="2579" spans="1:11">
      <c r="A2579" t="s">
        <v>56</v>
      </c>
      <c r="B2579" t="s">
        <v>198</v>
      </c>
      <c r="C2579" s="7" t="s">
        <v>248</v>
      </c>
      <c r="D2579" t="s">
        <v>199</v>
      </c>
      <c r="E2579" t="s">
        <v>54</v>
      </c>
      <c r="F2579" t="s">
        <v>93</v>
      </c>
      <c r="G2579" t="s">
        <v>94</v>
      </c>
      <c r="H2579">
        <v>1.01</v>
      </c>
      <c r="I2579">
        <v>3</v>
      </c>
      <c r="J2579">
        <f>Cálculo!$G$67</f>
        <v>10.834</v>
      </c>
      <c r="K2579">
        <f>Cálculo!$H$67</f>
        <v>14.87</v>
      </c>
    </row>
    <row r="2580" spans="1:11">
      <c r="A2580" t="s">
        <v>56</v>
      </c>
      <c r="B2580" t="s">
        <v>198</v>
      </c>
      <c r="C2580" s="7" t="s">
        <v>248</v>
      </c>
      <c r="D2580" t="s">
        <v>199</v>
      </c>
      <c r="E2580" t="s">
        <v>54</v>
      </c>
      <c r="F2580" t="s">
        <v>93</v>
      </c>
      <c r="G2580" t="s">
        <v>94</v>
      </c>
      <c r="H2580">
        <v>3.01</v>
      </c>
      <c r="I2580">
        <v>7</v>
      </c>
      <c r="J2580">
        <f>Cálculo!$G$68</f>
        <v>5.6470000000000002</v>
      </c>
      <c r="K2580">
        <f>Cálculo!$H$68</f>
        <v>14.87</v>
      </c>
    </row>
    <row r="2581" spans="1:11">
      <c r="A2581" t="s">
        <v>56</v>
      </c>
      <c r="B2581" t="s">
        <v>198</v>
      </c>
      <c r="C2581" s="7" t="s">
        <v>248</v>
      </c>
      <c r="D2581" t="s">
        <v>199</v>
      </c>
      <c r="E2581" t="s">
        <v>54</v>
      </c>
      <c r="F2581" t="s">
        <v>93</v>
      </c>
      <c r="G2581" t="s">
        <v>94</v>
      </c>
      <c r="H2581">
        <v>7.01</v>
      </c>
      <c r="I2581">
        <v>14</v>
      </c>
      <c r="J2581">
        <f>Cálculo!$G$69</f>
        <v>9.3699999999999992</v>
      </c>
      <c r="K2581">
        <f>Cálculo!$H$69</f>
        <v>16.739999999999998</v>
      </c>
    </row>
    <row r="2582" spans="1:11">
      <c r="A2582" t="s">
        <v>56</v>
      </c>
      <c r="B2582" t="s">
        <v>198</v>
      </c>
      <c r="C2582" s="7" t="s">
        <v>248</v>
      </c>
      <c r="D2582" t="s">
        <v>199</v>
      </c>
      <c r="E2582" t="s">
        <v>54</v>
      </c>
      <c r="F2582" t="s">
        <v>93</v>
      </c>
      <c r="G2582" t="s">
        <v>94</v>
      </c>
      <c r="H2582">
        <v>14.01</v>
      </c>
      <c r="I2582">
        <v>34</v>
      </c>
      <c r="J2582">
        <f>Cálculo!$G$70</f>
        <v>11.132</v>
      </c>
      <c r="K2582">
        <f>Cálculo!$H$70</f>
        <v>18.600000000000001</v>
      </c>
    </row>
    <row r="2583" spans="1:11">
      <c r="A2583" t="s">
        <v>56</v>
      </c>
      <c r="B2583" t="s">
        <v>198</v>
      </c>
      <c r="C2583" s="7" t="s">
        <v>248</v>
      </c>
      <c r="D2583" t="s">
        <v>199</v>
      </c>
      <c r="E2583" t="s">
        <v>54</v>
      </c>
      <c r="F2583" t="s">
        <v>93</v>
      </c>
      <c r="G2583" t="s">
        <v>94</v>
      </c>
      <c r="H2583">
        <v>34.01</v>
      </c>
      <c r="I2583">
        <v>600</v>
      </c>
      <c r="J2583">
        <f>Cálculo!$G$71</f>
        <v>11.92</v>
      </c>
      <c r="K2583">
        <f>Cálculo!$H$71</f>
        <v>18.600000000000001</v>
      </c>
    </row>
    <row r="2584" spans="1:11">
      <c r="A2584" t="s">
        <v>56</v>
      </c>
      <c r="B2584" t="s">
        <v>198</v>
      </c>
      <c r="C2584" s="7" t="s">
        <v>248</v>
      </c>
      <c r="D2584" t="s">
        <v>199</v>
      </c>
      <c r="E2584" t="s">
        <v>54</v>
      </c>
      <c r="F2584" t="s">
        <v>93</v>
      </c>
      <c r="G2584" t="s">
        <v>94</v>
      </c>
      <c r="H2584">
        <v>600.01</v>
      </c>
      <c r="I2584">
        <v>1000</v>
      </c>
      <c r="J2584">
        <f>Cálculo!$G$72</f>
        <v>10.324</v>
      </c>
      <c r="K2584">
        <f>Cálculo!$H$72</f>
        <v>18.600000000000001</v>
      </c>
    </row>
    <row r="2585" spans="1:11">
      <c r="A2585" t="s">
        <v>56</v>
      </c>
      <c r="B2585" t="s">
        <v>198</v>
      </c>
      <c r="C2585" s="7" t="s">
        <v>248</v>
      </c>
      <c r="D2585" t="s">
        <v>199</v>
      </c>
      <c r="E2585" t="s">
        <v>54</v>
      </c>
      <c r="F2585" t="s">
        <v>93</v>
      </c>
      <c r="G2585" t="s">
        <v>94</v>
      </c>
      <c r="H2585">
        <v>1000.01</v>
      </c>
      <c r="J2585">
        <f>Cálculo!$G$73</f>
        <v>7.2949999999999999</v>
      </c>
      <c r="K2585">
        <f>Cálculo!$H$73</f>
        <v>18.600000000000001</v>
      </c>
    </row>
    <row r="2586" spans="1:11">
      <c r="A2586" t="s">
        <v>56</v>
      </c>
      <c r="B2586" t="s">
        <v>198</v>
      </c>
      <c r="C2586" s="7" t="s">
        <v>248</v>
      </c>
      <c r="D2586" t="s">
        <v>199</v>
      </c>
      <c r="E2586" t="s">
        <v>54</v>
      </c>
      <c r="F2586" t="s">
        <v>95</v>
      </c>
      <c r="G2586" t="s">
        <v>94</v>
      </c>
      <c r="H2586">
        <v>0</v>
      </c>
      <c r="I2586">
        <v>0</v>
      </c>
      <c r="J2586">
        <f>Cálculo!$G$76</f>
        <v>0</v>
      </c>
      <c r="K2586">
        <f>Cálculo!$H$76</f>
        <v>0</v>
      </c>
    </row>
    <row r="2587" spans="1:11">
      <c r="A2587" t="s">
        <v>56</v>
      </c>
      <c r="B2587" t="s">
        <v>198</v>
      </c>
      <c r="C2587" s="7" t="s">
        <v>248</v>
      </c>
      <c r="D2587" t="s">
        <v>199</v>
      </c>
      <c r="E2587" t="s">
        <v>54</v>
      </c>
      <c r="F2587" t="s">
        <v>95</v>
      </c>
      <c r="G2587" t="s">
        <v>94</v>
      </c>
      <c r="H2587">
        <v>0.01</v>
      </c>
      <c r="I2587">
        <v>50</v>
      </c>
      <c r="J2587">
        <f>Cálculo!$G$77</f>
        <v>9.2490000000000006</v>
      </c>
      <c r="K2587">
        <f>Cálculo!$H$77</f>
        <v>60.76</v>
      </c>
    </row>
    <row r="2588" spans="1:11">
      <c r="A2588" t="s">
        <v>56</v>
      </c>
      <c r="B2588" t="s">
        <v>198</v>
      </c>
      <c r="C2588" s="7" t="s">
        <v>248</v>
      </c>
      <c r="D2588" t="s">
        <v>199</v>
      </c>
      <c r="E2588" t="s">
        <v>54</v>
      </c>
      <c r="F2588" t="s">
        <v>95</v>
      </c>
      <c r="G2588" t="s">
        <v>94</v>
      </c>
      <c r="H2588">
        <v>50.01</v>
      </c>
      <c r="I2588">
        <v>150</v>
      </c>
      <c r="J2588">
        <f>Cálculo!$G$78</f>
        <v>8.49</v>
      </c>
      <c r="K2588">
        <f>Cálculo!$H$78</f>
        <v>98.73</v>
      </c>
    </row>
    <row r="2589" spans="1:11">
      <c r="A2589" t="s">
        <v>56</v>
      </c>
      <c r="B2589" t="s">
        <v>198</v>
      </c>
      <c r="C2589" s="7" t="s">
        <v>248</v>
      </c>
      <c r="D2589" t="s">
        <v>199</v>
      </c>
      <c r="E2589" t="s">
        <v>54</v>
      </c>
      <c r="F2589" t="s">
        <v>95</v>
      </c>
      <c r="G2589" t="s">
        <v>94</v>
      </c>
      <c r="H2589">
        <v>150.01</v>
      </c>
      <c r="I2589">
        <v>500</v>
      </c>
      <c r="J2589">
        <f>Cálculo!$G$79</f>
        <v>7.9859999999999998</v>
      </c>
      <c r="K2589">
        <f>Cálculo!$H$79</f>
        <v>174.66</v>
      </c>
    </row>
    <row r="2590" spans="1:11">
      <c r="A2590" t="s">
        <v>56</v>
      </c>
      <c r="B2590" t="s">
        <v>198</v>
      </c>
      <c r="C2590" s="7" t="s">
        <v>248</v>
      </c>
      <c r="D2590" t="s">
        <v>199</v>
      </c>
      <c r="E2590" t="s">
        <v>54</v>
      </c>
      <c r="F2590" t="s">
        <v>95</v>
      </c>
      <c r="G2590" t="s">
        <v>94</v>
      </c>
      <c r="H2590">
        <v>500.01</v>
      </c>
      <c r="I2590">
        <v>2000</v>
      </c>
      <c r="J2590">
        <f>Cálculo!$G$80</f>
        <v>7.5380000000000003</v>
      </c>
      <c r="K2590">
        <f>Cálculo!$H$80</f>
        <v>398.71</v>
      </c>
    </row>
    <row r="2591" spans="1:11">
      <c r="A2591" t="s">
        <v>56</v>
      </c>
      <c r="B2591" t="s">
        <v>198</v>
      </c>
      <c r="C2591" s="7" t="s">
        <v>248</v>
      </c>
      <c r="D2591" t="s">
        <v>199</v>
      </c>
      <c r="E2591" t="s">
        <v>54</v>
      </c>
      <c r="F2591" t="s">
        <v>95</v>
      </c>
      <c r="G2591" t="s">
        <v>94</v>
      </c>
      <c r="H2591">
        <v>2000.01</v>
      </c>
      <c r="I2591">
        <v>3500</v>
      </c>
      <c r="J2591">
        <f>Cálculo!$G$81</f>
        <v>6.819</v>
      </c>
      <c r="K2591">
        <f>Cálculo!$H$81</f>
        <v>1837.86</v>
      </c>
    </row>
    <row r="2592" spans="1:11">
      <c r="A2592" t="s">
        <v>56</v>
      </c>
      <c r="B2592" t="s">
        <v>198</v>
      </c>
      <c r="C2592" s="7" t="s">
        <v>248</v>
      </c>
      <c r="D2592" t="s">
        <v>199</v>
      </c>
      <c r="E2592" t="s">
        <v>54</v>
      </c>
      <c r="F2592" t="s">
        <v>95</v>
      </c>
      <c r="G2592" t="s">
        <v>94</v>
      </c>
      <c r="H2592">
        <v>3500.01</v>
      </c>
      <c r="I2592">
        <v>50000</v>
      </c>
      <c r="J2592">
        <f>Cálculo!$G$82</f>
        <v>5.3760000000000003</v>
      </c>
      <c r="K2592">
        <f>Cálculo!$H$82</f>
        <v>6892.16</v>
      </c>
    </row>
    <row r="2593" spans="1:11">
      <c r="A2593" t="s">
        <v>56</v>
      </c>
      <c r="B2593" t="s">
        <v>198</v>
      </c>
      <c r="C2593" s="7" t="s">
        <v>248</v>
      </c>
      <c r="D2593" t="s">
        <v>199</v>
      </c>
      <c r="E2593" t="s">
        <v>54</v>
      </c>
      <c r="F2593" t="s">
        <v>95</v>
      </c>
      <c r="G2593" t="s">
        <v>94</v>
      </c>
      <c r="H2593">
        <v>50000.01</v>
      </c>
      <c r="J2593">
        <f>Cálculo!$G$83</f>
        <v>5.1479999999999997</v>
      </c>
      <c r="K2593">
        <f>Cálculo!$H$83</f>
        <v>18284.09</v>
      </c>
    </row>
    <row r="2594" spans="1:11">
      <c r="A2594" t="s">
        <v>56</v>
      </c>
      <c r="B2594" t="s">
        <v>198</v>
      </c>
      <c r="C2594" s="7" t="s">
        <v>248</v>
      </c>
      <c r="D2594" t="s">
        <v>199</v>
      </c>
      <c r="E2594" t="s">
        <v>54</v>
      </c>
      <c r="F2594" t="s">
        <v>96</v>
      </c>
      <c r="G2594" t="s">
        <v>94</v>
      </c>
      <c r="H2594">
        <v>0</v>
      </c>
      <c r="I2594">
        <v>50000</v>
      </c>
      <c r="J2594">
        <f>Cálculo!$G$86</f>
        <v>4.726</v>
      </c>
      <c r="K2594">
        <f>Cálculo!$H$86</f>
        <v>387.36</v>
      </c>
    </row>
    <row r="2595" spans="1:11">
      <c r="A2595" t="s">
        <v>56</v>
      </c>
      <c r="B2595" t="s">
        <v>198</v>
      </c>
      <c r="C2595" s="7" t="s">
        <v>248</v>
      </c>
      <c r="D2595" t="s">
        <v>199</v>
      </c>
      <c r="E2595" t="s">
        <v>54</v>
      </c>
      <c r="F2595" t="s">
        <v>96</v>
      </c>
      <c r="G2595" t="s">
        <v>94</v>
      </c>
      <c r="H2595">
        <v>50000.01</v>
      </c>
      <c r="I2595">
        <v>300000</v>
      </c>
      <c r="J2595">
        <f>Cálculo!$G$87</f>
        <v>3.5019999999999998</v>
      </c>
      <c r="K2595">
        <f>Cálculo!$H$87</f>
        <v>61597.41</v>
      </c>
    </row>
    <row r="2596" spans="1:11">
      <c r="A2596" t="s">
        <v>56</v>
      </c>
      <c r="B2596" t="s">
        <v>198</v>
      </c>
      <c r="C2596" s="7" t="s">
        <v>248</v>
      </c>
      <c r="D2596" t="s">
        <v>199</v>
      </c>
      <c r="E2596" t="s">
        <v>54</v>
      </c>
      <c r="F2596" t="s">
        <v>96</v>
      </c>
      <c r="G2596" t="s">
        <v>94</v>
      </c>
      <c r="H2596">
        <v>300000.01</v>
      </c>
      <c r="I2596">
        <v>500000</v>
      </c>
      <c r="J2596">
        <f>Cálculo!$G$88</f>
        <v>3.36</v>
      </c>
      <c r="K2596">
        <f>Cálculo!$H$88</f>
        <v>110975.06</v>
      </c>
    </row>
    <row r="2597" spans="1:11">
      <c r="A2597" t="s">
        <v>56</v>
      </c>
      <c r="B2597" t="s">
        <v>198</v>
      </c>
      <c r="C2597" s="7" t="s">
        <v>248</v>
      </c>
      <c r="D2597" t="s">
        <v>199</v>
      </c>
      <c r="E2597" t="s">
        <v>54</v>
      </c>
      <c r="F2597" t="s">
        <v>96</v>
      </c>
      <c r="G2597" t="s">
        <v>94</v>
      </c>
      <c r="H2597">
        <v>500000.01</v>
      </c>
      <c r="I2597">
        <v>1000000</v>
      </c>
      <c r="J2597">
        <f>Cálculo!$G$89</f>
        <v>3.3340000000000001</v>
      </c>
      <c r="K2597">
        <f>Cálculo!$H$89</f>
        <v>124035.06</v>
      </c>
    </row>
    <row r="2598" spans="1:11">
      <c r="A2598" t="s">
        <v>56</v>
      </c>
      <c r="B2598" t="s">
        <v>198</v>
      </c>
      <c r="C2598" s="7" t="s">
        <v>248</v>
      </c>
      <c r="D2598" t="s">
        <v>199</v>
      </c>
      <c r="E2598" t="s">
        <v>54</v>
      </c>
      <c r="F2598" t="s">
        <v>96</v>
      </c>
      <c r="G2598" t="s">
        <v>94</v>
      </c>
      <c r="H2598">
        <v>1000000.01</v>
      </c>
      <c r="I2598">
        <v>2000000</v>
      </c>
      <c r="J2598">
        <f>Cálculo!$G$90</f>
        <v>3.2810000000000001</v>
      </c>
      <c r="K2598">
        <f>Cálculo!$H$90</f>
        <v>177422.21</v>
      </c>
    </row>
    <row r="2599" spans="1:11">
      <c r="A2599" t="s">
        <v>56</v>
      </c>
      <c r="B2599" t="s">
        <v>198</v>
      </c>
      <c r="C2599" s="7" t="s">
        <v>248</v>
      </c>
      <c r="D2599" t="s">
        <v>199</v>
      </c>
      <c r="E2599" t="s">
        <v>54</v>
      </c>
      <c r="F2599" t="s">
        <v>96</v>
      </c>
      <c r="G2599" t="s">
        <v>94</v>
      </c>
      <c r="H2599">
        <v>2000000.01</v>
      </c>
      <c r="J2599">
        <f>Cálculo!$G$91</f>
        <v>3.2330000000000001</v>
      </c>
      <c r="K2599">
        <f>Cálculo!$H$91</f>
        <v>316707.87</v>
      </c>
    </row>
    <row r="2600" spans="1:11">
      <c r="A2600" t="s">
        <v>56</v>
      </c>
      <c r="B2600" t="s">
        <v>198</v>
      </c>
      <c r="C2600" s="7" t="s">
        <v>248</v>
      </c>
      <c r="D2600" t="s">
        <v>199</v>
      </c>
      <c r="E2600" t="s">
        <v>54</v>
      </c>
      <c r="F2600" t="s">
        <v>97</v>
      </c>
      <c r="G2600" t="s">
        <v>98</v>
      </c>
      <c r="J2600">
        <f>Cálculo!$G$94</f>
        <v>3.2148460000000001</v>
      </c>
    </row>
    <row r="2601" spans="1:11">
      <c r="A2601" t="s">
        <v>56</v>
      </c>
      <c r="B2601" t="s">
        <v>198</v>
      </c>
      <c r="C2601" s="7" t="s">
        <v>249</v>
      </c>
      <c r="D2601" t="s">
        <v>199</v>
      </c>
      <c r="E2601" t="s">
        <v>54</v>
      </c>
      <c r="F2601" t="s">
        <v>93</v>
      </c>
      <c r="G2601" t="s">
        <v>94</v>
      </c>
      <c r="H2601">
        <v>0</v>
      </c>
      <c r="I2601">
        <v>1</v>
      </c>
      <c r="J2601">
        <f>Cálculo!$G$66</f>
        <v>3.2869999999999999</v>
      </c>
      <c r="K2601">
        <f>Cálculo!$H$66</f>
        <v>11.39</v>
      </c>
    </row>
    <row r="2602" spans="1:11">
      <c r="A2602" t="s">
        <v>56</v>
      </c>
      <c r="B2602" t="s">
        <v>198</v>
      </c>
      <c r="C2602" s="7" t="s">
        <v>249</v>
      </c>
      <c r="D2602" t="s">
        <v>199</v>
      </c>
      <c r="E2602" t="s">
        <v>54</v>
      </c>
      <c r="F2602" t="s">
        <v>93</v>
      </c>
      <c r="G2602" t="s">
        <v>94</v>
      </c>
      <c r="H2602">
        <v>1.01</v>
      </c>
      <c r="I2602">
        <v>3</v>
      </c>
      <c r="J2602">
        <f>Cálculo!$G$67</f>
        <v>10.834</v>
      </c>
      <c r="K2602">
        <f>Cálculo!$H$67</f>
        <v>14.87</v>
      </c>
    </row>
    <row r="2603" spans="1:11">
      <c r="A2603" t="s">
        <v>56</v>
      </c>
      <c r="B2603" t="s">
        <v>198</v>
      </c>
      <c r="C2603" s="7" t="s">
        <v>249</v>
      </c>
      <c r="D2603" t="s">
        <v>199</v>
      </c>
      <c r="E2603" t="s">
        <v>54</v>
      </c>
      <c r="F2603" t="s">
        <v>93</v>
      </c>
      <c r="G2603" t="s">
        <v>94</v>
      </c>
      <c r="H2603">
        <v>3.01</v>
      </c>
      <c r="I2603">
        <v>7</v>
      </c>
      <c r="J2603">
        <f>Cálculo!$G$68</f>
        <v>5.6470000000000002</v>
      </c>
      <c r="K2603">
        <f>Cálculo!$H$68</f>
        <v>14.87</v>
      </c>
    </row>
    <row r="2604" spans="1:11">
      <c r="A2604" t="s">
        <v>56</v>
      </c>
      <c r="B2604" t="s">
        <v>198</v>
      </c>
      <c r="C2604" s="7" t="s">
        <v>249</v>
      </c>
      <c r="D2604" t="s">
        <v>199</v>
      </c>
      <c r="E2604" t="s">
        <v>54</v>
      </c>
      <c r="F2604" t="s">
        <v>93</v>
      </c>
      <c r="G2604" t="s">
        <v>94</v>
      </c>
      <c r="H2604">
        <v>7.01</v>
      </c>
      <c r="I2604">
        <v>14</v>
      </c>
      <c r="J2604">
        <f>Cálculo!$G$69</f>
        <v>9.3699999999999992</v>
      </c>
      <c r="K2604">
        <f>Cálculo!$H$69</f>
        <v>16.739999999999998</v>
      </c>
    </row>
    <row r="2605" spans="1:11">
      <c r="A2605" t="s">
        <v>56</v>
      </c>
      <c r="B2605" t="s">
        <v>198</v>
      </c>
      <c r="C2605" s="7" t="s">
        <v>249</v>
      </c>
      <c r="D2605" t="s">
        <v>199</v>
      </c>
      <c r="E2605" t="s">
        <v>54</v>
      </c>
      <c r="F2605" t="s">
        <v>93</v>
      </c>
      <c r="G2605" t="s">
        <v>94</v>
      </c>
      <c r="H2605">
        <v>14.01</v>
      </c>
      <c r="I2605">
        <v>34</v>
      </c>
      <c r="J2605">
        <f>Cálculo!$G$70</f>
        <v>11.132</v>
      </c>
      <c r="K2605">
        <f>Cálculo!$H$70</f>
        <v>18.600000000000001</v>
      </c>
    </row>
    <row r="2606" spans="1:11">
      <c r="A2606" t="s">
        <v>56</v>
      </c>
      <c r="B2606" t="s">
        <v>198</v>
      </c>
      <c r="C2606" s="7" t="s">
        <v>249</v>
      </c>
      <c r="D2606" t="s">
        <v>199</v>
      </c>
      <c r="E2606" t="s">
        <v>54</v>
      </c>
      <c r="F2606" t="s">
        <v>93</v>
      </c>
      <c r="G2606" t="s">
        <v>94</v>
      </c>
      <c r="H2606">
        <v>34.01</v>
      </c>
      <c r="I2606">
        <v>600</v>
      </c>
      <c r="J2606">
        <f>Cálculo!$G$71</f>
        <v>11.92</v>
      </c>
      <c r="K2606">
        <f>Cálculo!$H$71</f>
        <v>18.600000000000001</v>
      </c>
    </row>
    <row r="2607" spans="1:11">
      <c r="A2607" t="s">
        <v>56</v>
      </c>
      <c r="B2607" t="s">
        <v>198</v>
      </c>
      <c r="C2607" s="7" t="s">
        <v>249</v>
      </c>
      <c r="D2607" t="s">
        <v>199</v>
      </c>
      <c r="E2607" t="s">
        <v>54</v>
      </c>
      <c r="F2607" t="s">
        <v>93</v>
      </c>
      <c r="G2607" t="s">
        <v>94</v>
      </c>
      <c r="H2607">
        <v>600.01</v>
      </c>
      <c r="I2607">
        <v>1000</v>
      </c>
      <c r="J2607">
        <f>Cálculo!$G$72</f>
        <v>10.324</v>
      </c>
      <c r="K2607">
        <f>Cálculo!$H$72</f>
        <v>18.600000000000001</v>
      </c>
    </row>
    <row r="2608" spans="1:11">
      <c r="A2608" t="s">
        <v>56</v>
      </c>
      <c r="B2608" t="s">
        <v>198</v>
      </c>
      <c r="C2608" s="7" t="s">
        <v>249</v>
      </c>
      <c r="D2608" t="s">
        <v>199</v>
      </c>
      <c r="E2608" t="s">
        <v>54</v>
      </c>
      <c r="F2608" t="s">
        <v>93</v>
      </c>
      <c r="G2608" t="s">
        <v>94</v>
      </c>
      <c r="H2608">
        <v>1000.01</v>
      </c>
      <c r="J2608">
        <f>Cálculo!$G$73</f>
        <v>7.2949999999999999</v>
      </c>
      <c r="K2608">
        <f>Cálculo!$H$73</f>
        <v>18.600000000000001</v>
      </c>
    </row>
    <row r="2609" spans="1:11">
      <c r="A2609" t="s">
        <v>56</v>
      </c>
      <c r="B2609" t="s">
        <v>198</v>
      </c>
      <c r="C2609" s="7" t="s">
        <v>249</v>
      </c>
      <c r="D2609" t="s">
        <v>199</v>
      </c>
      <c r="E2609" t="s">
        <v>54</v>
      </c>
      <c r="F2609" t="s">
        <v>95</v>
      </c>
      <c r="G2609" t="s">
        <v>94</v>
      </c>
      <c r="H2609">
        <v>0</v>
      </c>
      <c r="I2609">
        <v>0</v>
      </c>
      <c r="J2609">
        <f>Cálculo!$G$76</f>
        <v>0</v>
      </c>
      <c r="K2609">
        <f>Cálculo!$H$76</f>
        <v>0</v>
      </c>
    </row>
    <row r="2610" spans="1:11">
      <c r="A2610" t="s">
        <v>56</v>
      </c>
      <c r="B2610" t="s">
        <v>198</v>
      </c>
      <c r="C2610" s="7" t="s">
        <v>249</v>
      </c>
      <c r="D2610" t="s">
        <v>199</v>
      </c>
      <c r="E2610" t="s">
        <v>54</v>
      </c>
      <c r="F2610" t="s">
        <v>95</v>
      </c>
      <c r="G2610" t="s">
        <v>94</v>
      </c>
      <c r="H2610">
        <v>0.01</v>
      </c>
      <c r="I2610">
        <v>50</v>
      </c>
      <c r="J2610">
        <f>Cálculo!$G$77</f>
        <v>9.2490000000000006</v>
      </c>
      <c r="K2610">
        <f>Cálculo!$H$77</f>
        <v>60.76</v>
      </c>
    </row>
    <row r="2611" spans="1:11">
      <c r="A2611" t="s">
        <v>56</v>
      </c>
      <c r="B2611" t="s">
        <v>198</v>
      </c>
      <c r="C2611" s="7" t="s">
        <v>249</v>
      </c>
      <c r="D2611" t="s">
        <v>199</v>
      </c>
      <c r="E2611" t="s">
        <v>54</v>
      </c>
      <c r="F2611" t="s">
        <v>95</v>
      </c>
      <c r="G2611" t="s">
        <v>94</v>
      </c>
      <c r="H2611">
        <v>50.01</v>
      </c>
      <c r="I2611">
        <v>150</v>
      </c>
      <c r="J2611">
        <f>Cálculo!$G$78</f>
        <v>8.49</v>
      </c>
      <c r="K2611">
        <f>Cálculo!$H$78</f>
        <v>98.73</v>
      </c>
    </row>
    <row r="2612" spans="1:11">
      <c r="A2612" t="s">
        <v>56</v>
      </c>
      <c r="B2612" t="s">
        <v>198</v>
      </c>
      <c r="C2612" s="7" t="s">
        <v>249</v>
      </c>
      <c r="D2612" t="s">
        <v>199</v>
      </c>
      <c r="E2612" t="s">
        <v>54</v>
      </c>
      <c r="F2612" t="s">
        <v>95</v>
      </c>
      <c r="G2612" t="s">
        <v>94</v>
      </c>
      <c r="H2612">
        <v>150.01</v>
      </c>
      <c r="I2612">
        <v>500</v>
      </c>
      <c r="J2612">
        <f>Cálculo!$G$79</f>
        <v>7.9859999999999998</v>
      </c>
      <c r="K2612">
        <f>Cálculo!$H$79</f>
        <v>174.66</v>
      </c>
    </row>
    <row r="2613" spans="1:11">
      <c r="A2613" t="s">
        <v>56</v>
      </c>
      <c r="B2613" t="s">
        <v>198</v>
      </c>
      <c r="C2613" s="7" t="s">
        <v>249</v>
      </c>
      <c r="D2613" t="s">
        <v>199</v>
      </c>
      <c r="E2613" t="s">
        <v>54</v>
      </c>
      <c r="F2613" t="s">
        <v>95</v>
      </c>
      <c r="G2613" t="s">
        <v>94</v>
      </c>
      <c r="H2613">
        <v>500.01</v>
      </c>
      <c r="I2613">
        <v>2000</v>
      </c>
      <c r="J2613">
        <f>Cálculo!$G$80</f>
        <v>7.5380000000000003</v>
      </c>
      <c r="K2613">
        <f>Cálculo!$H$80</f>
        <v>398.71</v>
      </c>
    </row>
    <row r="2614" spans="1:11">
      <c r="A2614" t="s">
        <v>56</v>
      </c>
      <c r="B2614" t="s">
        <v>198</v>
      </c>
      <c r="C2614" s="7" t="s">
        <v>249</v>
      </c>
      <c r="D2614" t="s">
        <v>199</v>
      </c>
      <c r="E2614" t="s">
        <v>54</v>
      </c>
      <c r="F2614" t="s">
        <v>95</v>
      </c>
      <c r="G2614" t="s">
        <v>94</v>
      </c>
      <c r="H2614">
        <v>2000.01</v>
      </c>
      <c r="I2614">
        <v>3500</v>
      </c>
      <c r="J2614">
        <f>Cálculo!$G$81</f>
        <v>6.819</v>
      </c>
      <c r="K2614">
        <f>Cálculo!$H$81</f>
        <v>1837.86</v>
      </c>
    </row>
    <row r="2615" spans="1:11">
      <c r="A2615" t="s">
        <v>56</v>
      </c>
      <c r="B2615" t="s">
        <v>198</v>
      </c>
      <c r="C2615" s="7" t="s">
        <v>249</v>
      </c>
      <c r="D2615" t="s">
        <v>199</v>
      </c>
      <c r="E2615" t="s">
        <v>54</v>
      </c>
      <c r="F2615" t="s">
        <v>95</v>
      </c>
      <c r="G2615" t="s">
        <v>94</v>
      </c>
      <c r="H2615">
        <v>3500.01</v>
      </c>
      <c r="I2615">
        <v>50000</v>
      </c>
      <c r="J2615">
        <f>Cálculo!$G$82</f>
        <v>5.3760000000000003</v>
      </c>
      <c r="K2615">
        <f>Cálculo!$H$82</f>
        <v>6892.16</v>
      </c>
    </row>
    <row r="2616" spans="1:11">
      <c r="A2616" t="s">
        <v>56</v>
      </c>
      <c r="B2616" t="s">
        <v>198</v>
      </c>
      <c r="C2616" s="7" t="s">
        <v>249</v>
      </c>
      <c r="D2616" t="s">
        <v>199</v>
      </c>
      <c r="E2616" t="s">
        <v>54</v>
      </c>
      <c r="F2616" t="s">
        <v>95</v>
      </c>
      <c r="G2616" t="s">
        <v>94</v>
      </c>
      <c r="H2616">
        <v>50000.01</v>
      </c>
      <c r="J2616">
        <f>Cálculo!$G$83</f>
        <v>5.1479999999999997</v>
      </c>
      <c r="K2616">
        <f>Cálculo!$H$83</f>
        <v>18284.09</v>
      </c>
    </row>
    <row r="2617" spans="1:11">
      <c r="A2617" t="s">
        <v>56</v>
      </c>
      <c r="B2617" t="s">
        <v>198</v>
      </c>
      <c r="C2617" s="7" t="s">
        <v>249</v>
      </c>
      <c r="D2617" t="s">
        <v>199</v>
      </c>
      <c r="E2617" t="s">
        <v>54</v>
      </c>
      <c r="F2617" t="s">
        <v>96</v>
      </c>
      <c r="G2617" t="s">
        <v>94</v>
      </c>
      <c r="H2617">
        <v>0</v>
      </c>
      <c r="I2617">
        <v>50000</v>
      </c>
      <c r="J2617">
        <f>Cálculo!$G$86</f>
        <v>4.726</v>
      </c>
      <c r="K2617">
        <f>Cálculo!$H$86</f>
        <v>387.36</v>
      </c>
    </row>
    <row r="2618" spans="1:11">
      <c r="A2618" t="s">
        <v>56</v>
      </c>
      <c r="B2618" t="s">
        <v>198</v>
      </c>
      <c r="C2618" s="7" t="s">
        <v>249</v>
      </c>
      <c r="D2618" t="s">
        <v>199</v>
      </c>
      <c r="E2618" t="s">
        <v>54</v>
      </c>
      <c r="F2618" t="s">
        <v>96</v>
      </c>
      <c r="G2618" t="s">
        <v>94</v>
      </c>
      <c r="H2618">
        <v>50000.01</v>
      </c>
      <c r="I2618">
        <v>300000</v>
      </c>
      <c r="J2618">
        <f>Cálculo!$G$87</f>
        <v>3.5019999999999998</v>
      </c>
      <c r="K2618">
        <f>Cálculo!$H$87</f>
        <v>61597.41</v>
      </c>
    </row>
    <row r="2619" spans="1:11">
      <c r="A2619" t="s">
        <v>56</v>
      </c>
      <c r="B2619" t="s">
        <v>198</v>
      </c>
      <c r="C2619" s="7" t="s">
        <v>249</v>
      </c>
      <c r="D2619" t="s">
        <v>199</v>
      </c>
      <c r="E2619" t="s">
        <v>54</v>
      </c>
      <c r="F2619" t="s">
        <v>96</v>
      </c>
      <c r="G2619" t="s">
        <v>94</v>
      </c>
      <c r="H2619">
        <v>300000.01</v>
      </c>
      <c r="I2619">
        <v>500000</v>
      </c>
      <c r="J2619">
        <f>Cálculo!$G$88</f>
        <v>3.36</v>
      </c>
      <c r="K2619">
        <f>Cálculo!$H$88</f>
        <v>110975.06</v>
      </c>
    </row>
    <row r="2620" spans="1:11">
      <c r="A2620" t="s">
        <v>56</v>
      </c>
      <c r="B2620" t="s">
        <v>198</v>
      </c>
      <c r="C2620" s="7" t="s">
        <v>249</v>
      </c>
      <c r="D2620" t="s">
        <v>199</v>
      </c>
      <c r="E2620" t="s">
        <v>54</v>
      </c>
      <c r="F2620" t="s">
        <v>96</v>
      </c>
      <c r="G2620" t="s">
        <v>94</v>
      </c>
      <c r="H2620">
        <v>500000.01</v>
      </c>
      <c r="I2620">
        <v>1000000</v>
      </c>
      <c r="J2620">
        <f>Cálculo!$G$89</f>
        <v>3.3340000000000001</v>
      </c>
      <c r="K2620">
        <f>Cálculo!$H$89</f>
        <v>124035.06</v>
      </c>
    </row>
    <row r="2621" spans="1:11">
      <c r="A2621" t="s">
        <v>56</v>
      </c>
      <c r="B2621" t="s">
        <v>198</v>
      </c>
      <c r="C2621" s="7" t="s">
        <v>249</v>
      </c>
      <c r="D2621" t="s">
        <v>199</v>
      </c>
      <c r="E2621" t="s">
        <v>54</v>
      </c>
      <c r="F2621" t="s">
        <v>96</v>
      </c>
      <c r="G2621" t="s">
        <v>94</v>
      </c>
      <c r="H2621">
        <v>1000000.01</v>
      </c>
      <c r="I2621">
        <v>2000000</v>
      </c>
      <c r="J2621">
        <f>Cálculo!$G$90</f>
        <v>3.2810000000000001</v>
      </c>
      <c r="K2621">
        <f>Cálculo!$H$90</f>
        <v>177422.21</v>
      </c>
    </row>
    <row r="2622" spans="1:11">
      <c r="A2622" t="s">
        <v>56</v>
      </c>
      <c r="B2622" t="s">
        <v>198</v>
      </c>
      <c r="C2622" s="7" t="s">
        <v>249</v>
      </c>
      <c r="D2622" t="s">
        <v>199</v>
      </c>
      <c r="E2622" t="s">
        <v>54</v>
      </c>
      <c r="F2622" t="s">
        <v>96</v>
      </c>
      <c r="G2622" t="s">
        <v>94</v>
      </c>
      <c r="H2622">
        <v>2000000.01</v>
      </c>
      <c r="J2622">
        <f>Cálculo!$G$91</f>
        <v>3.2330000000000001</v>
      </c>
      <c r="K2622">
        <f>Cálculo!$H$91</f>
        <v>316707.87</v>
      </c>
    </row>
    <row r="2623" spans="1:11">
      <c r="A2623" t="s">
        <v>56</v>
      </c>
      <c r="B2623" t="s">
        <v>198</v>
      </c>
      <c r="C2623" s="7" t="s">
        <v>249</v>
      </c>
      <c r="D2623" t="s">
        <v>199</v>
      </c>
      <c r="E2623" t="s">
        <v>54</v>
      </c>
      <c r="F2623" t="s">
        <v>97</v>
      </c>
      <c r="G2623" t="s">
        <v>98</v>
      </c>
      <c r="J2623">
        <f>Cálculo!$G$94</f>
        <v>3.2148460000000001</v>
      </c>
    </row>
    <row r="2624" spans="1:11">
      <c r="A2624" t="s">
        <v>56</v>
      </c>
      <c r="B2624" t="s">
        <v>198</v>
      </c>
      <c r="C2624" s="7" t="s">
        <v>250</v>
      </c>
      <c r="D2624" t="s">
        <v>199</v>
      </c>
      <c r="E2624" t="s">
        <v>54</v>
      </c>
      <c r="F2624" t="s">
        <v>93</v>
      </c>
      <c r="G2624" t="s">
        <v>94</v>
      </c>
      <c r="H2624">
        <v>0</v>
      </c>
      <c r="I2624">
        <v>1</v>
      </c>
      <c r="J2624">
        <f>Cálculo!$G$66</f>
        <v>3.2869999999999999</v>
      </c>
      <c r="K2624">
        <f>Cálculo!$H$66</f>
        <v>11.39</v>
      </c>
    </row>
    <row r="2625" spans="1:11">
      <c r="A2625" t="s">
        <v>56</v>
      </c>
      <c r="B2625" t="s">
        <v>198</v>
      </c>
      <c r="C2625" s="7" t="s">
        <v>250</v>
      </c>
      <c r="D2625" t="s">
        <v>199</v>
      </c>
      <c r="E2625" t="s">
        <v>54</v>
      </c>
      <c r="F2625" t="s">
        <v>93</v>
      </c>
      <c r="G2625" t="s">
        <v>94</v>
      </c>
      <c r="H2625">
        <v>1.01</v>
      </c>
      <c r="I2625">
        <v>3</v>
      </c>
      <c r="J2625">
        <f>Cálculo!$G$67</f>
        <v>10.834</v>
      </c>
      <c r="K2625">
        <f>Cálculo!$H$67</f>
        <v>14.87</v>
      </c>
    </row>
    <row r="2626" spans="1:11">
      <c r="A2626" t="s">
        <v>56</v>
      </c>
      <c r="B2626" t="s">
        <v>198</v>
      </c>
      <c r="C2626" s="7" t="s">
        <v>250</v>
      </c>
      <c r="D2626" t="s">
        <v>199</v>
      </c>
      <c r="E2626" t="s">
        <v>54</v>
      </c>
      <c r="F2626" t="s">
        <v>93</v>
      </c>
      <c r="G2626" t="s">
        <v>94</v>
      </c>
      <c r="H2626">
        <v>3.01</v>
      </c>
      <c r="I2626">
        <v>7</v>
      </c>
      <c r="J2626">
        <f>Cálculo!$G$68</f>
        <v>5.6470000000000002</v>
      </c>
      <c r="K2626">
        <f>Cálculo!$H$68</f>
        <v>14.87</v>
      </c>
    </row>
    <row r="2627" spans="1:11">
      <c r="A2627" t="s">
        <v>56</v>
      </c>
      <c r="B2627" t="s">
        <v>198</v>
      </c>
      <c r="C2627" s="7" t="s">
        <v>250</v>
      </c>
      <c r="D2627" t="s">
        <v>199</v>
      </c>
      <c r="E2627" t="s">
        <v>54</v>
      </c>
      <c r="F2627" t="s">
        <v>93</v>
      </c>
      <c r="G2627" t="s">
        <v>94</v>
      </c>
      <c r="H2627">
        <v>7.01</v>
      </c>
      <c r="I2627">
        <v>14</v>
      </c>
      <c r="J2627">
        <f>Cálculo!$G$69</f>
        <v>9.3699999999999992</v>
      </c>
      <c r="K2627">
        <f>Cálculo!$H$69</f>
        <v>16.739999999999998</v>
      </c>
    </row>
    <row r="2628" spans="1:11">
      <c r="A2628" t="s">
        <v>56</v>
      </c>
      <c r="B2628" t="s">
        <v>198</v>
      </c>
      <c r="C2628" s="7" t="s">
        <v>250</v>
      </c>
      <c r="D2628" t="s">
        <v>199</v>
      </c>
      <c r="E2628" t="s">
        <v>54</v>
      </c>
      <c r="F2628" t="s">
        <v>93</v>
      </c>
      <c r="G2628" t="s">
        <v>94</v>
      </c>
      <c r="H2628">
        <v>14.01</v>
      </c>
      <c r="I2628">
        <v>34</v>
      </c>
      <c r="J2628">
        <f>Cálculo!$G$70</f>
        <v>11.132</v>
      </c>
      <c r="K2628">
        <f>Cálculo!$H$70</f>
        <v>18.600000000000001</v>
      </c>
    </row>
    <row r="2629" spans="1:11">
      <c r="A2629" t="s">
        <v>56</v>
      </c>
      <c r="B2629" t="s">
        <v>198</v>
      </c>
      <c r="C2629" s="7" t="s">
        <v>250</v>
      </c>
      <c r="D2629" t="s">
        <v>199</v>
      </c>
      <c r="E2629" t="s">
        <v>54</v>
      </c>
      <c r="F2629" t="s">
        <v>93</v>
      </c>
      <c r="G2629" t="s">
        <v>94</v>
      </c>
      <c r="H2629">
        <v>34.01</v>
      </c>
      <c r="I2629">
        <v>600</v>
      </c>
      <c r="J2629">
        <f>Cálculo!$G$71</f>
        <v>11.92</v>
      </c>
      <c r="K2629">
        <f>Cálculo!$H$71</f>
        <v>18.600000000000001</v>
      </c>
    </row>
    <row r="2630" spans="1:11">
      <c r="A2630" t="s">
        <v>56</v>
      </c>
      <c r="B2630" t="s">
        <v>198</v>
      </c>
      <c r="C2630" s="7" t="s">
        <v>250</v>
      </c>
      <c r="D2630" t="s">
        <v>199</v>
      </c>
      <c r="E2630" t="s">
        <v>54</v>
      </c>
      <c r="F2630" t="s">
        <v>93</v>
      </c>
      <c r="G2630" t="s">
        <v>94</v>
      </c>
      <c r="H2630">
        <v>600.01</v>
      </c>
      <c r="I2630">
        <v>1000</v>
      </c>
      <c r="J2630">
        <f>Cálculo!$G$72</f>
        <v>10.324</v>
      </c>
      <c r="K2630">
        <f>Cálculo!$H$72</f>
        <v>18.600000000000001</v>
      </c>
    </row>
    <row r="2631" spans="1:11">
      <c r="A2631" t="s">
        <v>56</v>
      </c>
      <c r="B2631" t="s">
        <v>198</v>
      </c>
      <c r="C2631" s="7" t="s">
        <v>250</v>
      </c>
      <c r="D2631" t="s">
        <v>199</v>
      </c>
      <c r="E2631" t="s">
        <v>54</v>
      </c>
      <c r="F2631" t="s">
        <v>93</v>
      </c>
      <c r="G2631" t="s">
        <v>94</v>
      </c>
      <c r="H2631">
        <v>1000.01</v>
      </c>
      <c r="J2631">
        <f>Cálculo!$G$73</f>
        <v>7.2949999999999999</v>
      </c>
      <c r="K2631">
        <f>Cálculo!$H$73</f>
        <v>18.600000000000001</v>
      </c>
    </row>
    <row r="2632" spans="1:11">
      <c r="A2632" t="s">
        <v>56</v>
      </c>
      <c r="B2632" t="s">
        <v>198</v>
      </c>
      <c r="C2632" s="7" t="s">
        <v>250</v>
      </c>
      <c r="D2632" t="s">
        <v>199</v>
      </c>
      <c r="E2632" t="s">
        <v>54</v>
      </c>
      <c r="F2632" t="s">
        <v>95</v>
      </c>
      <c r="G2632" t="s">
        <v>94</v>
      </c>
      <c r="H2632">
        <v>0</v>
      </c>
      <c r="I2632">
        <v>0</v>
      </c>
      <c r="J2632">
        <f>Cálculo!$G$76</f>
        <v>0</v>
      </c>
      <c r="K2632">
        <f>Cálculo!$H$76</f>
        <v>0</v>
      </c>
    </row>
    <row r="2633" spans="1:11">
      <c r="A2633" t="s">
        <v>56</v>
      </c>
      <c r="B2633" t="s">
        <v>198</v>
      </c>
      <c r="C2633" s="7" t="s">
        <v>250</v>
      </c>
      <c r="D2633" t="s">
        <v>199</v>
      </c>
      <c r="E2633" t="s">
        <v>54</v>
      </c>
      <c r="F2633" t="s">
        <v>95</v>
      </c>
      <c r="G2633" t="s">
        <v>94</v>
      </c>
      <c r="H2633">
        <v>0.01</v>
      </c>
      <c r="I2633">
        <v>50</v>
      </c>
      <c r="J2633">
        <f>Cálculo!$G$77</f>
        <v>9.2490000000000006</v>
      </c>
      <c r="K2633">
        <f>Cálculo!$H$77</f>
        <v>60.76</v>
      </c>
    </row>
    <row r="2634" spans="1:11">
      <c r="A2634" t="s">
        <v>56</v>
      </c>
      <c r="B2634" t="s">
        <v>198</v>
      </c>
      <c r="C2634" s="7" t="s">
        <v>250</v>
      </c>
      <c r="D2634" t="s">
        <v>199</v>
      </c>
      <c r="E2634" t="s">
        <v>54</v>
      </c>
      <c r="F2634" t="s">
        <v>95</v>
      </c>
      <c r="G2634" t="s">
        <v>94</v>
      </c>
      <c r="H2634">
        <v>50.01</v>
      </c>
      <c r="I2634">
        <v>150</v>
      </c>
      <c r="J2634">
        <f>Cálculo!$G$78</f>
        <v>8.49</v>
      </c>
      <c r="K2634">
        <f>Cálculo!$H$78</f>
        <v>98.73</v>
      </c>
    </row>
    <row r="2635" spans="1:11">
      <c r="A2635" t="s">
        <v>56</v>
      </c>
      <c r="B2635" t="s">
        <v>198</v>
      </c>
      <c r="C2635" s="7" t="s">
        <v>250</v>
      </c>
      <c r="D2635" t="s">
        <v>199</v>
      </c>
      <c r="E2635" t="s">
        <v>54</v>
      </c>
      <c r="F2635" t="s">
        <v>95</v>
      </c>
      <c r="G2635" t="s">
        <v>94</v>
      </c>
      <c r="H2635">
        <v>150.01</v>
      </c>
      <c r="I2635">
        <v>500</v>
      </c>
      <c r="J2635">
        <f>Cálculo!$G$79</f>
        <v>7.9859999999999998</v>
      </c>
      <c r="K2635">
        <f>Cálculo!$H$79</f>
        <v>174.66</v>
      </c>
    </row>
    <row r="2636" spans="1:11">
      <c r="A2636" t="s">
        <v>56</v>
      </c>
      <c r="B2636" t="s">
        <v>198</v>
      </c>
      <c r="C2636" s="7" t="s">
        <v>250</v>
      </c>
      <c r="D2636" t="s">
        <v>199</v>
      </c>
      <c r="E2636" t="s">
        <v>54</v>
      </c>
      <c r="F2636" t="s">
        <v>95</v>
      </c>
      <c r="G2636" t="s">
        <v>94</v>
      </c>
      <c r="H2636">
        <v>500.01</v>
      </c>
      <c r="I2636">
        <v>2000</v>
      </c>
      <c r="J2636">
        <f>Cálculo!$G$80</f>
        <v>7.5380000000000003</v>
      </c>
      <c r="K2636">
        <f>Cálculo!$H$80</f>
        <v>398.71</v>
      </c>
    </row>
    <row r="2637" spans="1:11">
      <c r="A2637" t="s">
        <v>56</v>
      </c>
      <c r="B2637" t="s">
        <v>198</v>
      </c>
      <c r="C2637" s="7" t="s">
        <v>250</v>
      </c>
      <c r="D2637" t="s">
        <v>199</v>
      </c>
      <c r="E2637" t="s">
        <v>54</v>
      </c>
      <c r="F2637" t="s">
        <v>95</v>
      </c>
      <c r="G2637" t="s">
        <v>94</v>
      </c>
      <c r="H2637">
        <v>2000.01</v>
      </c>
      <c r="I2637">
        <v>3500</v>
      </c>
      <c r="J2637">
        <f>Cálculo!$G$81</f>
        <v>6.819</v>
      </c>
      <c r="K2637">
        <f>Cálculo!$H$81</f>
        <v>1837.86</v>
      </c>
    </row>
    <row r="2638" spans="1:11">
      <c r="A2638" t="s">
        <v>56</v>
      </c>
      <c r="B2638" t="s">
        <v>198</v>
      </c>
      <c r="C2638" s="7" t="s">
        <v>250</v>
      </c>
      <c r="D2638" t="s">
        <v>199</v>
      </c>
      <c r="E2638" t="s">
        <v>54</v>
      </c>
      <c r="F2638" t="s">
        <v>95</v>
      </c>
      <c r="G2638" t="s">
        <v>94</v>
      </c>
      <c r="H2638">
        <v>3500.01</v>
      </c>
      <c r="I2638">
        <v>50000</v>
      </c>
      <c r="J2638">
        <f>Cálculo!$G$82</f>
        <v>5.3760000000000003</v>
      </c>
      <c r="K2638">
        <f>Cálculo!$H$82</f>
        <v>6892.16</v>
      </c>
    </row>
    <row r="2639" spans="1:11">
      <c r="A2639" t="s">
        <v>56</v>
      </c>
      <c r="B2639" t="s">
        <v>198</v>
      </c>
      <c r="C2639" s="7" t="s">
        <v>250</v>
      </c>
      <c r="D2639" t="s">
        <v>199</v>
      </c>
      <c r="E2639" t="s">
        <v>54</v>
      </c>
      <c r="F2639" t="s">
        <v>95</v>
      </c>
      <c r="G2639" t="s">
        <v>94</v>
      </c>
      <c r="H2639">
        <v>50000.01</v>
      </c>
      <c r="J2639">
        <f>Cálculo!$G$83</f>
        <v>5.1479999999999997</v>
      </c>
      <c r="K2639">
        <f>Cálculo!$H$83</f>
        <v>18284.09</v>
      </c>
    </row>
    <row r="2640" spans="1:11">
      <c r="A2640" t="s">
        <v>56</v>
      </c>
      <c r="B2640" t="s">
        <v>198</v>
      </c>
      <c r="C2640" s="7" t="s">
        <v>250</v>
      </c>
      <c r="D2640" t="s">
        <v>199</v>
      </c>
      <c r="E2640" t="s">
        <v>54</v>
      </c>
      <c r="F2640" t="s">
        <v>96</v>
      </c>
      <c r="G2640" t="s">
        <v>94</v>
      </c>
      <c r="H2640">
        <v>0</v>
      </c>
      <c r="I2640">
        <v>50000</v>
      </c>
      <c r="J2640">
        <f>Cálculo!$G$86</f>
        <v>4.726</v>
      </c>
      <c r="K2640">
        <f>Cálculo!$H$86</f>
        <v>387.36</v>
      </c>
    </row>
    <row r="2641" spans="1:11">
      <c r="A2641" t="s">
        <v>56</v>
      </c>
      <c r="B2641" t="s">
        <v>198</v>
      </c>
      <c r="C2641" s="7" t="s">
        <v>250</v>
      </c>
      <c r="D2641" t="s">
        <v>199</v>
      </c>
      <c r="E2641" t="s">
        <v>54</v>
      </c>
      <c r="F2641" t="s">
        <v>96</v>
      </c>
      <c r="G2641" t="s">
        <v>94</v>
      </c>
      <c r="H2641">
        <v>50000.01</v>
      </c>
      <c r="I2641">
        <v>300000</v>
      </c>
      <c r="J2641">
        <f>Cálculo!$G$87</f>
        <v>3.5019999999999998</v>
      </c>
      <c r="K2641">
        <f>Cálculo!$H$87</f>
        <v>61597.41</v>
      </c>
    </row>
    <row r="2642" spans="1:11">
      <c r="A2642" t="s">
        <v>56</v>
      </c>
      <c r="B2642" t="s">
        <v>198</v>
      </c>
      <c r="C2642" s="7" t="s">
        <v>250</v>
      </c>
      <c r="D2642" t="s">
        <v>199</v>
      </c>
      <c r="E2642" t="s">
        <v>54</v>
      </c>
      <c r="F2642" t="s">
        <v>96</v>
      </c>
      <c r="G2642" t="s">
        <v>94</v>
      </c>
      <c r="H2642">
        <v>300000.01</v>
      </c>
      <c r="I2642">
        <v>500000</v>
      </c>
      <c r="J2642">
        <f>Cálculo!$G$88</f>
        <v>3.36</v>
      </c>
      <c r="K2642">
        <f>Cálculo!$H$88</f>
        <v>110975.06</v>
      </c>
    </row>
    <row r="2643" spans="1:11">
      <c r="A2643" t="s">
        <v>56</v>
      </c>
      <c r="B2643" t="s">
        <v>198</v>
      </c>
      <c r="C2643" s="7" t="s">
        <v>250</v>
      </c>
      <c r="D2643" t="s">
        <v>199</v>
      </c>
      <c r="E2643" t="s">
        <v>54</v>
      </c>
      <c r="F2643" t="s">
        <v>96</v>
      </c>
      <c r="G2643" t="s">
        <v>94</v>
      </c>
      <c r="H2643">
        <v>500000.01</v>
      </c>
      <c r="I2643">
        <v>1000000</v>
      </c>
      <c r="J2643">
        <f>Cálculo!$G$89</f>
        <v>3.3340000000000001</v>
      </c>
      <c r="K2643">
        <f>Cálculo!$H$89</f>
        <v>124035.06</v>
      </c>
    </row>
    <row r="2644" spans="1:11">
      <c r="A2644" t="s">
        <v>56</v>
      </c>
      <c r="B2644" t="s">
        <v>198</v>
      </c>
      <c r="C2644" s="7" t="s">
        <v>250</v>
      </c>
      <c r="D2644" t="s">
        <v>199</v>
      </c>
      <c r="E2644" t="s">
        <v>54</v>
      </c>
      <c r="F2644" t="s">
        <v>96</v>
      </c>
      <c r="G2644" t="s">
        <v>94</v>
      </c>
      <c r="H2644">
        <v>1000000.01</v>
      </c>
      <c r="I2644">
        <v>2000000</v>
      </c>
      <c r="J2644">
        <f>Cálculo!$G$90</f>
        <v>3.2810000000000001</v>
      </c>
      <c r="K2644">
        <f>Cálculo!$H$90</f>
        <v>177422.21</v>
      </c>
    </row>
    <row r="2645" spans="1:11">
      <c r="A2645" t="s">
        <v>56</v>
      </c>
      <c r="B2645" t="s">
        <v>198</v>
      </c>
      <c r="C2645" s="7" t="s">
        <v>250</v>
      </c>
      <c r="D2645" t="s">
        <v>199</v>
      </c>
      <c r="E2645" t="s">
        <v>54</v>
      </c>
      <c r="F2645" t="s">
        <v>96</v>
      </c>
      <c r="G2645" t="s">
        <v>94</v>
      </c>
      <c r="H2645">
        <v>2000000.01</v>
      </c>
      <c r="J2645">
        <f>Cálculo!$G$91</f>
        <v>3.2330000000000001</v>
      </c>
      <c r="K2645">
        <f>Cálculo!$H$91</f>
        <v>316707.87</v>
      </c>
    </row>
    <row r="2646" spans="1:11">
      <c r="A2646" t="s">
        <v>56</v>
      </c>
      <c r="B2646" t="s">
        <v>198</v>
      </c>
      <c r="C2646" s="7" t="s">
        <v>250</v>
      </c>
      <c r="D2646" t="s">
        <v>199</v>
      </c>
      <c r="E2646" t="s">
        <v>54</v>
      </c>
      <c r="F2646" t="s">
        <v>97</v>
      </c>
      <c r="G2646" t="s">
        <v>98</v>
      </c>
      <c r="J2646">
        <f>Cálculo!$G$94</f>
        <v>3.2148460000000001</v>
      </c>
    </row>
    <row r="2647" spans="1:11">
      <c r="A2647" t="s">
        <v>56</v>
      </c>
      <c r="B2647" t="s">
        <v>198</v>
      </c>
      <c r="C2647" s="7" t="s">
        <v>251</v>
      </c>
      <c r="D2647" t="s">
        <v>199</v>
      </c>
      <c r="E2647" t="s">
        <v>54</v>
      </c>
      <c r="F2647" t="s">
        <v>93</v>
      </c>
      <c r="G2647" t="s">
        <v>94</v>
      </c>
      <c r="H2647">
        <v>0</v>
      </c>
      <c r="I2647">
        <v>1</v>
      </c>
      <c r="J2647">
        <f>Cálculo!$G$66</f>
        <v>3.2869999999999999</v>
      </c>
      <c r="K2647">
        <f>Cálculo!$H$66</f>
        <v>11.39</v>
      </c>
    </row>
    <row r="2648" spans="1:11">
      <c r="A2648" t="s">
        <v>56</v>
      </c>
      <c r="B2648" t="s">
        <v>198</v>
      </c>
      <c r="C2648" s="7" t="s">
        <v>251</v>
      </c>
      <c r="D2648" t="s">
        <v>199</v>
      </c>
      <c r="E2648" t="s">
        <v>54</v>
      </c>
      <c r="F2648" t="s">
        <v>93</v>
      </c>
      <c r="G2648" t="s">
        <v>94</v>
      </c>
      <c r="H2648">
        <v>1.01</v>
      </c>
      <c r="I2648">
        <v>3</v>
      </c>
      <c r="J2648">
        <f>Cálculo!$G$67</f>
        <v>10.834</v>
      </c>
      <c r="K2648">
        <f>Cálculo!$H$67</f>
        <v>14.87</v>
      </c>
    </row>
    <row r="2649" spans="1:11">
      <c r="A2649" t="s">
        <v>56</v>
      </c>
      <c r="B2649" t="s">
        <v>198</v>
      </c>
      <c r="C2649" s="7" t="s">
        <v>251</v>
      </c>
      <c r="D2649" t="s">
        <v>199</v>
      </c>
      <c r="E2649" t="s">
        <v>54</v>
      </c>
      <c r="F2649" t="s">
        <v>93</v>
      </c>
      <c r="G2649" t="s">
        <v>94</v>
      </c>
      <c r="H2649">
        <v>3.01</v>
      </c>
      <c r="I2649">
        <v>7</v>
      </c>
      <c r="J2649">
        <f>Cálculo!$G$68</f>
        <v>5.6470000000000002</v>
      </c>
      <c r="K2649">
        <f>Cálculo!$H$68</f>
        <v>14.87</v>
      </c>
    </row>
    <row r="2650" spans="1:11">
      <c r="A2650" t="s">
        <v>56</v>
      </c>
      <c r="B2650" t="s">
        <v>198</v>
      </c>
      <c r="C2650" s="7" t="s">
        <v>251</v>
      </c>
      <c r="D2650" t="s">
        <v>199</v>
      </c>
      <c r="E2650" t="s">
        <v>54</v>
      </c>
      <c r="F2650" t="s">
        <v>93</v>
      </c>
      <c r="G2650" t="s">
        <v>94</v>
      </c>
      <c r="H2650">
        <v>7.01</v>
      </c>
      <c r="I2650">
        <v>14</v>
      </c>
      <c r="J2650">
        <f>Cálculo!$G$69</f>
        <v>9.3699999999999992</v>
      </c>
      <c r="K2650">
        <f>Cálculo!$H$69</f>
        <v>16.739999999999998</v>
      </c>
    </row>
    <row r="2651" spans="1:11">
      <c r="A2651" t="s">
        <v>56</v>
      </c>
      <c r="B2651" t="s">
        <v>198</v>
      </c>
      <c r="C2651" s="7" t="s">
        <v>251</v>
      </c>
      <c r="D2651" t="s">
        <v>199</v>
      </c>
      <c r="E2651" t="s">
        <v>54</v>
      </c>
      <c r="F2651" t="s">
        <v>93</v>
      </c>
      <c r="G2651" t="s">
        <v>94</v>
      </c>
      <c r="H2651">
        <v>14.01</v>
      </c>
      <c r="I2651">
        <v>34</v>
      </c>
      <c r="J2651">
        <f>Cálculo!$G$70</f>
        <v>11.132</v>
      </c>
      <c r="K2651">
        <f>Cálculo!$H$70</f>
        <v>18.600000000000001</v>
      </c>
    </row>
    <row r="2652" spans="1:11">
      <c r="A2652" t="s">
        <v>56</v>
      </c>
      <c r="B2652" t="s">
        <v>198</v>
      </c>
      <c r="C2652" s="7" t="s">
        <v>251</v>
      </c>
      <c r="D2652" t="s">
        <v>199</v>
      </c>
      <c r="E2652" t="s">
        <v>54</v>
      </c>
      <c r="F2652" t="s">
        <v>93</v>
      </c>
      <c r="G2652" t="s">
        <v>94</v>
      </c>
      <c r="H2652">
        <v>34.01</v>
      </c>
      <c r="I2652">
        <v>600</v>
      </c>
      <c r="J2652">
        <f>Cálculo!$G$71</f>
        <v>11.92</v>
      </c>
      <c r="K2652">
        <f>Cálculo!$H$71</f>
        <v>18.600000000000001</v>
      </c>
    </row>
    <row r="2653" spans="1:11">
      <c r="A2653" t="s">
        <v>56</v>
      </c>
      <c r="B2653" t="s">
        <v>198</v>
      </c>
      <c r="C2653" s="7" t="s">
        <v>251</v>
      </c>
      <c r="D2653" t="s">
        <v>199</v>
      </c>
      <c r="E2653" t="s">
        <v>54</v>
      </c>
      <c r="F2653" t="s">
        <v>93</v>
      </c>
      <c r="G2653" t="s">
        <v>94</v>
      </c>
      <c r="H2653">
        <v>600.01</v>
      </c>
      <c r="I2653">
        <v>1000</v>
      </c>
      <c r="J2653">
        <f>Cálculo!$G$72</f>
        <v>10.324</v>
      </c>
      <c r="K2653">
        <f>Cálculo!$H$72</f>
        <v>18.600000000000001</v>
      </c>
    </row>
    <row r="2654" spans="1:11">
      <c r="A2654" t="s">
        <v>56</v>
      </c>
      <c r="B2654" t="s">
        <v>198</v>
      </c>
      <c r="C2654" s="7" t="s">
        <v>251</v>
      </c>
      <c r="D2654" t="s">
        <v>199</v>
      </c>
      <c r="E2654" t="s">
        <v>54</v>
      </c>
      <c r="F2654" t="s">
        <v>93</v>
      </c>
      <c r="G2654" t="s">
        <v>94</v>
      </c>
      <c r="H2654">
        <v>1000.01</v>
      </c>
      <c r="J2654">
        <f>Cálculo!$G$73</f>
        <v>7.2949999999999999</v>
      </c>
      <c r="K2654">
        <f>Cálculo!$H$73</f>
        <v>18.600000000000001</v>
      </c>
    </row>
    <row r="2655" spans="1:11">
      <c r="A2655" t="s">
        <v>56</v>
      </c>
      <c r="B2655" t="s">
        <v>198</v>
      </c>
      <c r="C2655" s="7" t="s">
        <v>251</v>
      </c>
      <c r="D2655" t="s">
        <v>199</v>
      </c>
      <c r="E2655" t="s">
        <v>54</v>
      </c>
      <c r="F2655" t="s">
        <v>95</v>
      </c>
      <c r="G2655" t="s">
        <v>94</v>
      </c>
      <c r="H2655">
        <v>0</v>
      </c>
      <c r="I2655">
        <v>0</v>
      </c>
      <c r="J2655">
        <f>Cálculo!$G$76</f>
        <v>0</v>
      </c>
      <c r="K2655">
        <f>Cálculo!$H$76</f>
        <v>0</v>
      </c>
    </row>
    <row r="2656" spans="1:11">
      <c r="A2656" t="s">
        <v>56</v>
      </c>
      <c r="B2656" t="s">
        <v>198</v>
      </c>
      <c r="C2656" s="7" t="s">
        <v>251</v>
      </c>
      <c r="D2656" t="s">
        <v>199</v>
      </c>
      <c r="E2656" t="s">
        <v>54</v>
      </c>
      <c r="F2656" t="s">
        <v>95</v>
      </c>
      <c r="G2656" t="s">
        <v>94</v>
      </c>
      <c r="H2656">
        <v>0.01</v>
      </c>
      <c r="I2656">
        <v>50</v>
      </c>
      <c r="J2656">
        <f>Cálculo!$G$77</f>
        <v>9.2490000000000006</v>
      </c>
      <c r="K2656">
        <f>Cálculo!$H$77</f>
        <v>60.76</v>
      </c>
    </row>
    <row r="2657" spans="1:11">
      <c r="A2657" t="s">
        <v>56</v>
      </c>
      <c r="B2657" t="s">
        <v>198</v>
      </c>
      <c r="C2657" s="7" t="s">
        <v>251</v>
      </c>
      <c r="D2657" t="s">
        <v>199</v>
      </c>
      <c r="E2657" t="s">
        <v>54</v>
      </c>
      <c r="F2657" t="s">
        <v>95</v>
      </c>
      <c r="G2657" t="s">
        <v>94</v>
      </c>
      <c r="H2657">
        <v>50.01</v>
      </c>
      <c r="I2657">
        <v>150</v>
      </c>
      <c r="J2657">
        <f>Cálculo!$G$78</f>
        <v>8.49</v>
      </c>
      <c r="K2657">
        <f>Cálculo!$H$78</f>
        <v>98.73</v>
      </c>
    </row>
    <row r="2658" spans="1:11">
      <c r="A2658" t="s">
        <v>56</v>
      </c>
      <c r="B2658" t="s">
        <v>198</v>
      </c>
      <c r="C2658" s="7" t="s">
        <v>251</v>
      </c>
      <c r="D2658" t="s">
        <v>199</v>
      </c>
      <c r="E2658" t="s">
        <v>54</v>
      </c>
      <c r="F2658" t="s">
        <v>95</v>
      </c>
      <c r="G2658" t="s">
        <v>94</v>
      </c>
      <c r="H2658">
        <v>150.01</v>
      </c>
      <c r="I2658">
        <v>500</v>
      </c>
      <c r="J2658">
        <f>Cálculo!$G$79</f>
        <v>7.9859999999999998</v>
      </c>
      <c r="K2658">
        <f>Cálculo!$H$79</f>
        <v>174.66</v>
      </c>
    </row>
    <row r="2659" spans="1:11">
      <c r="A2659" t="s">
        <v>56</v>
      </c>
      <c r="B2659" t="s">
        <v>198</v>
      </c>
      <c r="C2659" s="7" t="s">
        <v>251</v>
      </c>
      <c r="D2659" t="s">
        <v>199</v>
      </c>
      <c r="E2659" t="s">
        <v>54</v>
      </c>
      <c r="F2659" t="s">
        <v>95</v>
      </c>
      <c r="G2659" t="s">
        <v>94</v>
      </c>
      <c r="H2659">
        <v>500.01</v>
      </c>
      <c r="I2659">
        <v>2000</v>
      </c>
      <c r="J2659">
        <f>Cálculo!$G$80</f>
        <v>7.5380000000000003</v>
      </c>
      <c r="K2659">
        <f>Cálculo!$H$80</f>
        <v>398.71</v>
      </c>
    </row>
    <row r="2660" spans="1:11">
      <c r="A2660" t="s">
        <v>56</v>
      </c>
      <c r="B2660" t="s">
        <v>198</v>
      </c>
      <c r="C2660" s="7" t="s">
        <v>251</v>
      </c>
      <c r="D2660" t="s">
        <v>199</v>
      </c>
      <c r="E2660" t="s">
        <v>54</v>
      </c>
      <c r="F2660" t="s">
        <v>95</v>
      </c>
      <c r="G2660" t="s">
        <v>94</v>
      </c>
      <c r="H2660">
        <v>2000.01</v>
      </c>
      <c r="I2660">
        <v>3500</v>
      </c>
      <c r="J2660">
        <f>Cálculo!$G$81</f>
        <v>6.819</v>
      </c>
      <c r="K2660">
        <f>Cálculo!$H$81</f>
        <v>1837.86</v>
      </c>
    </row>
    <row r="2661" spans="1:11">
      <c r="A2661" t="s">
        <v>56</v>
      </c>
      <c r="B2661" t="s">
        <v>198</v>
      </c>
      <c r="C2661" s="7" t="s">
        <v>251</v>
      </c>
      <c r="D2661" t="s">
        <v>199</v>
      </c>
      <c r="E2661" t="s">
        <v>54</v>
      </c>
      <c r="F2661" t="s">
        <v>95</v>
      </c>
      <c r="G2661" t="s">
        <v>94</v>
      </c>
      <c r="H2661">
        <v>3500.01</v>
      </c>
      <c r="I2661">
        <v>50000</v>
      </c>
      <c r="J2661">
        <f>Cálculo!$G$82</f>
        <v>5.3760000000000003</v>
      </c>
      <c r="K2661">
        <f>Cálculo!$H$82</f>
        <v>6892.16</v>
      </c>
    </row>
    <row r="2662" spans="1:11">
      <c r="A2662" t="s">
        <v>56</v>
      </c>
      <c r="B2662" t="s">
        <v>198</v>
      </c>
      <c r="C2662" s="7" t="s">
        <v>251</v>
      </c>
      <c r="D2662" t="s">
        <v>199</v>
      </c>
      <c r="E2662" t="s">
        <v>54</v>
      </c>
      <c r="F2662" t="s">
        <v>95</v>
      </c>
      <c r="G2662" t="s">
        <v>94</v>
      </c>
      <c r="H2662">
        <v>50000.01</v>
      </c>
      <c r="J2662">
        <f>Cálculo!$G$83</f>
        <v>5.1479999999999997</v>
      </c>
      <c r="K2662">
        <f>Cálculo!$H$83</f>
        <v>18284.09</v>
      </c>
    </row>
    <row r="2663" spans="1:11">
      <c r="A2663" t="s">
        <v>56</v>
      </c>
      <c r="B2663" t="s">
        <v>198</v>
      </c>
      <c r="C2663" s="7" t="s">
        <v>251</v>
      </c>
      <c r="D2663" t="s">
        <v>199</v>
      </c>
      <c r="E2663" t="s">
        <v>54</v>
      </c>
      <c r="F2663" t="s">
        <v>96</v>
      </c>
      <c r="G2663" t="s">
        <v>94</v>
      </c>
      <c r="H2663">
        <v>0</v>
      </c>
      <c r="I2663">
        <v>50000</v>
      </c>
      <c r="J2663">
        <f>Cálculo!$G$86</f>
        <v>4.726</v>
      </c>
      <c r="K2663">
        <f>Cálculo!$H$86</f>
        <v>387.36</v>
      </c>
    </row>
    <row r="2664" spans="1:11">
      <c r="A2664" t="s">
        <v>56</v>
      </c>
      <c r="B2664" t="s">
        <v>198</v>
      </c>
      <c r="C2664" s="7" t="s">
        <v>251</v>
      </c>
      <c r="D2664" t="s">
        <v>199</v>
      </c>
      <c r="E2664" t="s">
        <v>54</v>
      </c>
      <c r="F2664" t="s">
        <v>96</v>
      </c>
      <c r="G2664" t="s">
        <v>94</v>
      </c>
      <c r="H2664">
        <v>50000.01</v>
      </c>
      <c r="I2664">
        <v>300000</v>
      </c>
      <c r="J2664">
        <f>Cálculo!$G$87</f>
        <v>3.5019999999999998</v>
      </c>
      <c r="K2664">
        <f>Cálculo!$H$87</f>
        <v>61597.41</v>
      </c>
    </row>
    <row r="2665" spans="1:11">
      <c r="A2665" t="s">
        <v>56</v>
      </c>
      <c r="B2665" t="s">
        <v>198</v>
      </c>
      <c r="C2665" s="7" t="s">
        <v>251</v>
      </c>
      <c r="D2665" t="s">
        <v>199</v>
      </c>
      <c r="E2665" t="s">
        <v>54</v>
      </c>
      <c r="F2665" t="s">
        <v>96</v>
      </c>
      <c r="G2665" t="s">
        <v>94</v>
      </c>
      <c r="H2665">
        <v>300000.01</v>
      </c>
      <c r="I2665">
        <v>500000</v>
      </c>
      <c r="J2665">
        <f>Cálculo!$G$88</f>
        <v>3.36</v>
      </c>
      <c r="K2665">
        <f>Cálculo!$H$88</f>
        <v>110975.06</v>
      </c>
    </row>
    <row r="2666" spans="1:11">
      <c r="A2666" t="s">
        <v>56</v>
      </c>
      <c r="B2666" t="s">
        <v>198</v>
      </c>
      <c r="C2666" s="7" t="s">
        <v>251</v>
      </c>
      <c r="D2666" t="s">
        <v>199</v>
      </c>
      <c r="E2666" t="s">
        <v>54</v>
      </c>
      <c r="F2666" t="s">
        <v>96</v>
      </c>
      <c r="G2666" t="s">
        <v>94</v>
      </c>
      <c r="H2666">
        <v>500000.01</v>
      </c>
      <c r="I2666">
        <v>1000000</v>
      </c>
      <c r="J2666">
        <f>Cálculo!$G$89</f>
        <v>3.3340000000000001</v>
      </c>
      <c r="K2666">
        <f>Cálculo!$H$89</f>
        <v>124035.06</v>
      </c>
    </row>
    <row r="2667" spans="1:11">
      <c r="A2667" t="s">
        <v>56</v>
      </c>
      <c r="B2667" t="s">
        <v>198</v>
      </c>
      <c r="C2667" s="7" t="s">
        <v>251</v>
      </c>
      <c r="D2667" t="s">
        <v>199</v>
      </c>
      <c r="E2667" t="s">
        <v>54</v>
      </c>
      <c r="F2667" t="s">
        <v>96</v>
      </c>
      <c r="G2667" t="s">
        <v>94</v>
      </c>
      <c r="H2667">
        <v>1000000.01</v>
      </c>
      <c r="I2667">
        <v>2000000</v>
      </c>
      <c r="J2667">
        <f>Cálculo!$G$90</f>
        <v>3.2810000000000001</v>
      </c>
      <c r="K2667">
        <f>Cálculo!$H$90</f>
        <v>177422.21</v>
      </c>
    </row>
    <row r="2668" spans="1:11">
      <c r="A2668" t="s">
        <v>56</v>
      </c>
      <c r="B2668" t="s">
        <v>198</v>
      </c>
      <c r="C2668" s="7" t="s">
        <v>251</v>
      </c>
      <c r="D2668" t="s">
        <v>199</v>
      </c>
      <c r="E2668" t="s">
        <v>54</v>
      </c>
      <c r="F2668" t="s">
        <v>96</v>
      </c>
      <c r="G2668" t="s">
        <v>94</v>
      </c>
      <c r="H2668">
        <v>2000000.01</v>
      </c>
      <c r="J2668">
        <f>Cálculo!$G$91</f>
        <v>3.2330000000000001</v>
      </c>
      <c r="K2668">
        <f>Cálculo!$H$91</f>
        <v>316707.87</v>
      </c>
    </row>
    <row r="2669" spans="1:11">
      <c r="A2669" t="s">
        <v>56</v>
      </c>
      <c r="B2669" t="s">
        <v>198</v>
      </c>
      <c r="C2669" s="7" t="s">
        <v>251</v>
      </c>
      <c r="D2669" t="s">
        <v>199</v>
      </c>
      <c r="E2669" t="s">
        <v>54</v>
      </c>
      <c r="F2669" t="s">
        <v>97</v>
      </c>
      <c r="G2669" t="s">
        <v>98</v>
      </c>
      <c r="J2669">
        <f>Cálculo!$G$94</f>
        <v>3.2148460000000001</v>
      </c>
    </row>
    <row r="2670" spans="1:11">
      <c r="A2670" t="s">
        <v>56</v>
      </c>
      <c r="B2670" t="s">
        <v>198</v>
      </c>
      <c r="C2670" s="7" t="s">
        <v>252</v>
      </c>
      <c r="D2670" t="s">
        <v>199</v>
      </c>
      <c r="E2670" t="s">
        <v>54</v>
      </c>
      <c r="F2670" t="s">
        <v>93</v>
      </c>
      <c r="G2670" t="s">
        <v>94</v>
      </c>
      <c r="H2670">
        <v>0</v>
      </c>
      <c r="I2670">
        <v>1</v>
      </c>
      <c r="J2670">
        <f>Cálculo!$G$66</f>
        <v>3.2869999999999999</v>
      </c>
      <c r="K2670">
        <f>Cálculo!$H$66</f>
        <v>11.39</v>
      </c>
    </row>
    <row r="2671" spans="1:11">
      <c r="A2671" t="s">
        <v>56</v>
      </c>
      <c r="B2671" t="s">
        <v>198</v>
      </c>
      <c r="C2671" s="7" t="s">
        <v>252</v>
      </c>
      <c r="D2671" t="s">
        <v>199</v>
      </c>
      <c r="E2671" t="s">
        <v>54</v>
      </c>
      <c r="F2671" t="s">
        <v>93</v>
      </c>
      <c r="G2671" t="s">
        <v>94</v>
      </c>
      <c r="H2671">
        <v>1.01</v>
      </c>
      <c r="I2671">
        <v>3</v>
      </c>
      <c r="J2671">
        <f>Cálculo!$G$67</f>
        <v>10.834</v>
      </c>
      <c r="K2671">
        <f>Cálculo!$H$67</f>
        <v>14.87</v>
      </c>
    </row>
    <row r="2672" spans="1:11">
      <c r="A2672" t="s">
        <v>56</v>
      </c>
      <c r="B2672" t="s">
        <v>198</v>
      </c>
      <c r="C2672" s="7" t="s">
        <v>252</v>
      </c>
      <c r="D2672" t="s">
        <v>199</v>
      </c>
      <c r="E2672" t="s">
        <v>54</v>
      </c>
      <c r="F2672" t="s">
        <v>93</v>
      </c>
      <c r="G2672" t="s">
        <v>94</v>
      </c>
      <c r="H2672">
        <v>3.01</v>
      </c>
      <c r="I2672">
        <v>7</v>
      </c>
      <c r="J2672">
        <f>Cálculo!$G$68</f>
        <v>5.6470000000000002</v>
      </c>
      <c r="K2672">
        <f>Cálculo!$H$68</f>
        <v>14.87</v>
      </c>
    </row>
    <row r="2673" spans="1:11">
      <c r="A2673" t="s">
        <v>56</v>
      </c>
      <c r="B2673" t="s">
        <v>198</v>
      </c>
      <c r="C2673" s="7" t="s">
        <v>252</v>
      </c>
      <c r="D2673" t="s">
        <v>199</v>
      </c>
      <c r="E2673" t="s">
        <v>54</v>
      </c>
      <c r="F2673" t="s">
        <v>93</v>
      </c>
      <c r="G2673" t="s">
        <v>94</v>
      </c>
      <c r="H2673">
        <v>7.01</v>
      </c>
      <c r="I2673">
        <v>14</v>
      </c>
      <c r="J2673">
        <f>Cálculo!$G$69</f>
        <v>9.3699999999999992</v>
      </c>
      <c r="K2673">
        <f>Cálculo!$H$69</f>
        <v>16.739999999999998</v>
      </c>
    </row>
    <row r="2674" spans="1:11">
      <c r="A2674" t="s">
        <v>56</v>
      </c>
      <c r="B2674" t="s">
        <v>198</v>
      </c>
      <c r="C2674" s="7" t="s">
        <v>252</v>
      </c>
      <c r="D2674" t="s">
        <v>199</v>
      </c>
      <c r="E2674" t="s">
        <v>54</v>
      </c>
      <c r="F2674" t="s">
        <v>93</v>
      </c>
      <c r="G2674" t="s">
        <v>94</v>
      </c>
      <c r="H2674">
        <v>14.01</v>
      </c>
      <c r="I2674">
        <v>34</v>
      </c>
      <c r="J2674">
        <f>Cálculo!$G$70</f>
        <v>11.132</v>
      </c>
      <c r="K2674">
        <f>Cálculo!$H$70</f>
        <v>18.600000000000001</v>
      </c>
    </row>
    <row r="2675" spans="1:11">
      <c r="A2675" t="s">
        <v>56</v>
      </c>
      <c r="B2675" t="s">
        <v>198</v>
      </c>
      <c r="C2675" s="7" t="s">
        <v>252</v>
      </c>
      <c r="D2675" t="s">
        <v>199</v>
      </c>
      <c r="E2675" t="s">
        <v>54</v>
      </c>
      <c r="F2675" t="s">
        <v>93</v>
      </c>
      <c r="G2675" t="s">
        <v>94</v>
      </c>
      <c r="H2675">
        <v>34.01</v>
      </c>
      <c r="I2675">
        <v>600</v>
      </c>
      <c r="J2675">
        <f>Cálculo!$G$71</f>
        <v>11.92</v>
      </c>
      <c r="K2675">
        <f>Cálculo!$H$71</f>
        <v>18.600000000000001</v>
      </c>
    </row>
    <row r="2676" spans="1:11">
      <c r="A2676" t="s">
        <v>56</v>
      </c>
      <c r="B2676" t="s">
        <v>198</v>
      </c>
      <c r="C2676" s="7" t="s">
        <v>252</v>
      </c>
      <c r="D2676" t="s">
        <v>199</v>
      </c>
      <c r="E2676" t="s">
        <v>54</v>
      </c>
      <c r="F2676" t="s">
        <v>93</v>
      </c>
      <c r="G2676" t="s">
        <v>94</v>
      </c>
      <c r="H2676">
        <v>600.01</v>
      </c>
      <c r="I2676">
        <v>1000</v>
      </c>
      <c r="J2676">
        <f>Cálculo!$G$72</f>
        <v>10.324</v>
      </c>
      <c r="K2676">
        <f>Cálculo!$H$72</f>
        <v>18.600000000000001</v>
      </c>
    </row>
    <row r="2677" spans="1:11">
      <c r="A2677" t="s">
        <v>56</v>
      </c>
      <c r="B2677" t="s">
        <v>198</v>
      </c>
      <c r="C2677" s="7" t="s">
        <v>252</v>
      </c>
      <c r="D2677" t="s">
        <v>199</v>
      </c>
      <c r="E2677" t="s">
        <v>54</v>
      </c>
      <c r="F2677" t="s">
        <v>93</v>
      </c>
      <c r="G2677" t="s">
        <v>94</v>
      </c>
      <c r="H2677">
        <v>1000.01</v>
      </c>
      <c r="J2677">
        <f>Cálculo!$G$73</f>
        <v>7.2949999999999999</v>
      </c>
      <c r="K2677">
        <f>Cálculo!$H$73</f>
        <v>18.600000000000001</v>
      </c>
    </row>
    <row r="2678" spans="1:11">
      <c r="A2678" t="s">
        <v>56</v>
      </c>
      <c r="B2678" t="s">
        <v>198</v>
      </c>
      <c r="C2678" s="7" t="s">
        <v>252</v>
      </c>
      <c r="D2678" t="s">
        <v>199</v>
      </c>
      <c r="E2678" t="s">
        <v>54</v>
      </c>
      <c r="F2678" t="s">
        <v>95</v>
      </c>
      <c r="G2678" t="s">
        <v>94</v>
      </c>
      <c r="H2678">
        <v>0</v>
      </c>
      <c r="I2678">
        <v>0</v>
      </c>
      <c r="J2678">
        <f>Cálculo!$G$76</f>
        <v>0</v>
      </c>
      <c r="K2678">
        <f>Cálculo!$H$76</f>
        <v>0</v>
      </c>
    </row>
    <row r="2679" spans="1:11">
      <c r="A2679" t="s">
        <v>56</v>
      </c>
      <c r="B2679" t="s">
        <v>198</v>
      </c>
      <c r="C2679" s="7" t="s">
        <v>252</v>
      </c>
      <c r="D2679" t="s">
        <v>199</v>
      </c>
      <c r="E2679" t="s">
        <v>54</v>
      </c>
      <c r="F2679" t="s">
        <v>95</v>
      </c>
      <c r="G2679" t="s">
        <v>94</v>
      </c>
      <c r="H2679">
        <v>0.01</v>
      </c>
      <c r="I2679">
        <v>50</v>
      </c>
      <c r="J2679">
        <f>Cálculo!$G$77</f>
        <v>9.2490000000000006</v>
      </c>
      <c r="K2679">
        <f>Cálculo!$H$77</f>
        <v>60.76</v>
      </c>
    </row>
    <row r="2680" spans="1:11">
      <c r="A2680" t="s">
        <v>56</v>
      </c>
      <c r="B2680" t="s">
        <v>198</v>
      </c>
      <c r="C2680" s="7" t="s">
        <v>252</v>
      </c>
      <c r="D2680" t="s">
        <v>199</v>
      </c>
      <c r="E2680" t="s">
        <v>54</v>
      </c>
      <c r="F2680" t="s">
        <v>95</v>
      </c>
      <c r="G2680" t="s">
        <v>94</v>
      </c>
      <c r="H2680">
        <v>50.01</v>
      </c>
      <c r="I2680">
        <v>150</v>
      </c>
      <c r="J2680">
        <f>Cálculo!$G$78</f>
        <v>8.49</v>
      </c>
      <c r="K2680">
        <f>Cálculo!$H$78</f>
        <v>98.73</v>
      </c>
    </row>
    <row r="2681" spans="1:11">
      <c r="A2681" t="s">
        <v>56</v>
      </c>
      <c r="B2681" t="s">
        <v>198</v>
      </c>
      <c r="C2681" s="7" t="s">
        <v>252</v>
      </c>
      <c r="D2681" t="s">
        <v>199</v>
      </c>
      <c r="E2681" t="s">
        <v>54</v>
      </c>
      <c r="F2681" t="s">
        <v>95</v>
      </c>
      <c r="G2681" t="s">
        <v>94</v>
      </c>
      <c r="H2681">
        <v>150.01</v>
      </c>
      <c r="I2681">
        <v>500</v>
      </c>
      <c r="J2681">
        <f>Cálculo!$G$79</f>
        <v>7.9859999999999998</v>
      </c>
      <c r="K2681">
        <f>Cálculo!$H$79</f>
        <v>174.66</v>
      </c>
    </row>
    <row r="2682" spans="1:11">
      <c r="A2682" t="s">
        <v>56</v>
      </c>
      <c r="B2682" t="s">
        <v>198</v>
      </c>
      <c r="C2682" s="7" t="s">
        <v>252</v>
      </c>
      <c r="D2682" t="s">
        <v>199</v>
      </c>
      <c r="E2682" t="s">
        <v>54</v>
      </c>
      <c r="F2682" t="s">
        <v>95</v>
      </c>
      <c r="G2682" t="s">
        <v>94</v>
      </c>
      <c r="H2682">
        <v>500.01</v>
      </c>
      <c r="I2682">
        <v>2000</v>
      </c>
      <c r="J2682">
        <f>Cálculo!$G$80</f>
        <v>7.5380000000000003</v>
      </c>
      <c r="K2682">
        <f>Cálculo!$H$80</f>
        <v>398.71</v>
      </c>
    </row>
    <row r="2683" spans="1:11">
      <c r="A2683" t="s">
        <v>56</v>
      </c>
      <c r="B2683" t="s">
        <v>198</v>
      </c>
      <c r="C2683" s="7" t="s">
        <v>252</v>
      </c>
      <c r="D2683" t="s">
        <v>199</v>
      </c>
      <c r="E2683" t="s">
        <v>54</v>
      </c>
      <c r="F2683" t="s">
        <v>95</v>
      </c>
      <c r="G2683" t="s">
        <v>94</v>
      </c>
      <c r="H2683">
        <v>2000.01</v>
      </c>
      <c r="I2683">
        <v>3500</v>
      </c>
      <c r="J2683">
        <f>Cálculo!$G$81</f>
        <v>6.819</v>
      </c>
      <c r="K2683">
        <f>Cálculo!$H$81</f>
        <v>1837.86</v>
      </c>
    </row>
    <row r="2684" spans="1:11">
      <c r="A2684" t="s">
        <v>56</v>
      </c>
      <c r="B2684" t="s">
        <v>198</v>
      </c>
      <c r="C2684" s="7" t="s">
        <v>252</v>
      </c>
      <c r="D2684" t="s">
        <v>199</v>
      </c>
      <c r="E2684" t="s">
        <v>54</v>
      </c>
      <c r="F2684" t="s">
        <v>95</v>
      </c>
      <c r="G2684" t="s">
        <v>94</v>
      </c>
      <c r="H2684">
        <v>3500.01</v>
      </c>
      <c r="I2684">
        <v>50000</v>
      </c>
      <c r="J2684">
        <f>Cálculo!$G$82</f>
        <v>5.3760000000000003</v>
      </c>
      <c r="K2684">
        <f>Cálculo!$H$82</f>
        <v>6892.16</v>
      </c>
    </row>
    <row r="2685" spans="1:11">
      <c r="A2685" t="s">
        <v>56</v>
      </c>
      <c r="B2685" t="s">
        <v>198</v>
      </c>
      <c r="C2685" s="7" t="s">
        <v>252</v>
      </c>
      <c r="D2685" t="s">
        <v>199</v>
      </c>
      <c r="E2685" t="s">
        <v>54</v>
      </c>
      <c r="F2685" t="s">
        <v>95</v>
      </c>
      <c r="G2685" t="s">
        <v>94</v>
      </c>
      <c r="H2685">
        <v>50000.01</v>
      </c>
      <c r="J2685">
        <f>Cálculo!$G$83</f>
        <v>5.1479999999999997</v>
      </c>
      <c r="K2685">
        <f>Cálculo!$H$83</f>
        <v>18284.09</v>
      </c>
    </row>
    <row r="2686" spans="1:11">
      <c r="A2686" t="s">
        <v>56</v>
      </c>
      <c r="B2686" t="s">
        <v>198</v>
      </c>
      <c r="C2686" s="7" t="s">
        <v>252</v>
      </c>
      <c r="D2686" t="s">
        <v>199</v>
      </c>
      <c r="E2686" t="s">
        <v>54</v>
      </c>
      <c r="F2686" t="s">
        <v>96</v>
      </c>
      <c r="G2686" t="s">
        <v>94</v>
      </c>
      <c r="H2686">
        <v>0</v>
      </c>
      <c r="I2686">
        <v>50000</v>
      </c>
      <c r="J2686">
        <f>Cálculo!$G$86</f>
        <v>4.726</v>
      </c>
      <c r="K2686">
        <f>Cálculo!$H$86</f>
        <v>387.36</v>
      </c>
    </row>
    <row r="2687" spans="1:11">
      <c r="A2687" t="s">
        <v>56</v>
      </c>
      <c r="B2687" t="s">
        <v>198</v>
      </c>
      <c r="C2687" s="7" t="s">
        <v>252</v>
      </c>
      <c r="D2687" t="s">
        <v>199</v>
      </c>
      <c r="E2687" t="s">
        <v>54</v>
      </c>
      <c r="F2687" t="s">
        <v>96</v>
      </c>
      <c r="G2687" t="s">
        <v>94</v>
      </c>
      <c r="H2687">
        <v>50000.01</v>
      </c>
      <c r="I2687">
        <v>300000</v>
      </c>
      <c r="J2687">
        <f>Cálculo!$G$87</f>
        <v>3.5019999999999998</v>
      </c>
      <c r="K2687">
        <f>Cálculo!$H$87</f>
        <v>61597.41</v>
      </c>
    </row>
    <row r="2688" spans="1:11">
      <c r="A2688" t="s">
        <v>56</v>
      </c>
      <c r="B2688" t="s">
        <v>198</v>
      </c>
      <c r="C2688" s="7" t="s">
        <v>252</v>
      </c>
      <c r="D2688" t="s">
        <v>199</v>
      </c>
      <c r="E2688" t="s">
        <v>54</v>
      </c>
      <c r="F2688" t="s">
        <v>96</v>
      </c>
      <c r="G2688" t="s">
        <v>94</v>
      </c>
      <c r="H2688">
        <v>300000.01</v>
      </c>
      <c r="I2688">
        <v>500000</v>
      </c>
      <c r="J2688">
        <f>Cálculo!$G$88</f>
        <v>3.36</v>
      </c>
      <c r="K2688">
        <f>Cálculo!$H$88</f>
        <v>110975.06</v>
      </c>
    </row>
    <row r="2689" spans="1:11">
      <c r="A2689" t="s">
        <v>56</v>
      </c>
      <c r="B2689" t="s">
        <v>198</v>
      </c>
      <c r="C2689" s="7" t="s">
        <v>252</v>
      </c>
      <c r="D2689" t="s">
        <v>199</v>
      </c>
      <c r="E2689" t="s">
        <v>54</v>
      </c>
      <c r="F2689" t="s">
        <v>96</v>
      </c>
      <c r="G2689" t="s">
        <v>94</v>
      </c>
      <c r="H2689">
        <v>500000.01</v>
      </c>
      <c r="I2689">
        <v>1000000</v>
      </c>
      <c r="J2689">
        <f>Cálculo!$G$89</f>
        <v>3.3340000000000001</v>
      </c>
      <c r="K2689">
        <f>Cálculo!$H$89</f>
        <v>124035.06</v>
      </c>
    </row>
    <row r="2690" spans="1:11">
      <c r="A2690" t="s">
        <v>56</v>
      </c>
      <c r="B2690" t="s">
        <v>198</v>
      </c>
      <c r="C2690" s="7" t="s">
        <v>252</v>
      </c>
      <c r="D2690" t="s">
        <v>199</v>
      </c>
      <c r="E2690" t="s">
        <v>54</v>
      </c>
      <c r="F2690" t="s">
        <v>96</v>
      </c>
      <c r="G2690" t="s">
        <v>94</v>
      </c>
      <c r="H2690">
        <v>1000000.01</v>
      </c>
      <c r="I2690">
        <v>2000000</v>
      </c>
      <c r="J2690">
        <f>Cálculo!$G$90</f>
        <v>3.2810000000000001</v>
      </c>
      <c r="K2690">
        <f>Cálculo!$H$90</f>
        <v>177422.21</v>
      </c>
    </row>
    <row r="2691" spans="1:11">
      <c r="A2691" t="s">
        <v>56</v>
      </c>
      <c r="B2691" t="s">
        <v>198</v>
      </c>
      <c r="C2691" s="7" t="s">
        <v>252</v>
      </c>
      <c r="D2691" t="s">
        <v>199</v>
      </c>
      <c r="E2691" t="s">
        <v>54</v>
      </c>
      <c r="F2691" t="s">
        <v>96</v>
      </c>
      <c r="G2691" t="s">
        <v>94</v>
      </c>
      <c r="H2691">
        <v>2000000.01</v>
      </c>
      <c r="J2691">
        <f>Cálculo!$G$91</f>
        <v>3.2330000000000001</v>
      </c>
      <c r="K2691">
        <f>Cálculo!$H$91</f>
        <v>316707.87</v>
      </c>
    </row>
    <row r="2692" spans="1:11">
      <c r="A2692" t="s">
        <v>56</v>
      </c>
      <c r="B2692" t="s">
        <v>198</v>
      </c>
      <c r="C2692" s="7" t="s">
        <v>252</v>
      </c>
      <c r="D2692" t="s">
        <v>199</v>
      </c>
      <c r="E2692" t="s">
        <v>54</v>
      </c>
      <c r="F2692" t="s">
        <v>97</v>
      </c>
      <c r="G2692" t="s">
        <v>98</v>
      </c>
      <c r="J2692">
        <f>Cálculo!$G$94</f>
        <v>3.2148460000000001</v>
      </c>
    </row>
    <row r="2693" spans="1:11">
      <c r="A2693" t="s">
        <v>56</v>
      </c>
      <c r="B2693" t="s">
        <v>198</v>
      </c>
      <c r="C2693" s="7" t="s">
        <v>253</v>
      </c>
      <c r="D2693" t="s">
        <v>199</v>
      </c>
      <c r="E2693" t="s">
        <v>54</v>
      </c>
      <c r="F2693" t="s">
        <v>93</v>
      </c>
      <c r="G2693" t="s">
        <v>94</v>
      </c>
      <c r="H2693">
        <v>0</v>
      </c>
      <c r="I2693">
        <v>1</v>
      </c>
      <c r="J2693">
        <f>Cálculo!$G$66</f>
        <v>3.2869999999999999</v>
      </c>
      <c r="K2693">
        <f>Cálculo!$H$66</f>
        <v>11.39</v>
      </c>
    </row>
    <row r="2694" spans="1:11">
      <c r="A2694" t="s">
        <v>56</v>
      </c>
      <c r="B2694" t="s">
        <v>198</v>
      </c>
      <c r="C2694" s="7" t="s">
        <v>253</v>
      </c>
      <c r="D2694" t="s">
        <v>199</v>
      </c>
      <c r="E2694" t="s">
        <v>54</v>
      </c>
      <c r="F2694" t="s">
        <v>93</v>
      </c>
      <c r="G2694" t="s">
        <v>94</v>
      </c>
      <c r="H2694">
        <v>1.01</v>
      </c>
      <c r="I2694">
        <v>3</v>
      </c>
      <c r="J2694">
        <f>Cálculo!$G$67</f>
        <v>10.834</v>
      </c>
      <c r="K2694">
        <f>Cálculo!$H$67</f>
        <v>14.87</v>
      </c>
    </row>
    <row r="2695" spans="1:11">
      <c r="A2695" t="s">
        <v>56</v>
      </c>
      <c r="B2695" t="s">
        <v>198</v>
      </c>
      <c r="C2695" s="7" t="s">
        <v>253</v>
      </c>
      <c r="D2695" t="s">
        <v>199</v>
      </c>
      <c r="E2695" t="s">
        <v>54</v>
      </c>
      <c r="F2695" t="s">
        <v>93</v>
      </c>
      <c r="G2695" t="s">
        <v>94</v>
      </c>
      <c r="H2695">
        <v>3.01</v>
      </c>
      <c r="I2695">
        <v>7</v>
      </c>
      <c r="J2695">
        <f>Cálculo!$G$68</f>
        <v>5.6470000000000002</v>
      </c>
      <c r="K2695">
        <f>Cálculo!$H$68</f>
        <v>14.87</v>
      </c>
    </row>
    <row r="2696" spans="1:11">
      <c r="A2696" t="s">
        <v>56</v>
      </c>
      <c r="B2696" t="s">
        <v>198</v>
      </c>
      <c r="C2696" s="7" t="s">
        <v>253</v>
      </c>
      <c r="D2696" t="s">
        <v>199</v>
      </c>
      <c r="E2696" t="s">
        <v>54</v>
      </c>
      <c r="F2696" t="s">
        <v>93</v>
      </c>
      <c r="G2696" t="s">
        <v>94</v>
      </c>
      <c r="H2696">
        <v>7.01</v>
      </c>
      <c r="I2696">
        <v>14</v>
      </c>
      <c r="J2696">
        <f>Cálculo!$G$69</f>
        <v>9.3699999999999992</v>
      </c>
      <c r="K2696">
        <f>Cálculo!$H$69</f>
        <v>16.739999999999998</v>
      </c>
    </row>
    <row r="2697" spans="1:11">
      <c r="A2697" t="s">
        <v>56</v>
      </c>
      <c r="B2697" t="s">
        <v>198</v>
      </c>
      <c r="C2697" s="7" t="s">
        <v>253</v>
      </c>
      <c r="D2697" t="s">
        <v>199</v>
      </c>
      <c r="E2697" t="s">
        <v>54</v>
      </c>
      <c r="F2697" t="s">
        <v>93</v>
      </c>
      <c r="G2697" t="s">
        <v>94</v>
      </c>
      <c r="H2697">
        <v>14.01</v>
      </c>
      <c r="I2697">
        <v>34</v>
      </c>
      <c r="J2697">
        <f>Cálculo!$G$70</f>
        <v>11.132</v>
      </c>
      <c r="K2697">
        <f>Cálculo!$H$70</f>
        <v>18.600000000000001</v>
      </c>
    </row>
    <row r="2698" spans="1:11">
      <c r="A2698" t="s">
        <v>56</v>
      </c>
      <c r="B2698" t="s">
        <v>198</v>
      </c>
      <c r="C2698" s="7" t="s">
        <v>253</v>
      </c>
      <c r="D2698" t="s">
        <v>199</v>
      </c>
      <c r="E2698" t="s">
        <v>54</v>
      </c>
      <c r="F2698" t="s">
        <v>93</v>
      </c>
      <c r="G2698" t="s">
        <v>94</v>
      </c>
      <c r="H2698">
        <v>34.01</v>
      </c>
      <c r="I2698">
        <v>600</v>
      </c>
      <c r="J2698">
        <f>Cálculo!$G$71</f>
        <v>11.92</v>
      </c>
      <c r="K2698">
        <f>Cálculo!$H$71</f>
        <v>18.600000000000001</v>
      </c>
    </row>
    <row r="2699" spans="1:11">
      <c r="A2699" t="s">
        <v>56</v>
      </c>
      <c r="B2699" t="s">
        <v>198</v>
      </c>
      <c r="C2699" s="7" t="s">
        <v>253</v>
      </c>
      <c r="D2699" t="s">
        <v>199</v>
      </c>
      <c r="E2699" t="s">
        <v>54</v>
      </c>
      <c r="F2699" t="s">
        <v>93</v>
      </c>
      <c r="G2699" t="s">
        <v>94</v>
      </c>
      <c r="H2699">
        <v>600.01</v>
      </c>
      <c r="I2699">
        <v>1000</v>
      </c>
      <c r="J2699">
        <f>Cálculo!$G$72</f>
        <v>10.324</v>
      </c>
      <c r="K2699">
        <f>Cálculo!$H$72</f>
        <v>18.600000000000001</v>
      </c>
    </row>
    <row r="2700" spans="1:11">
      <c r="A2700" t="s">
        <v>56</v>
      </c>
      <c r="B2700" t="s">
        <v>198</v>
      </c>
      <c r="C2700" s="7" t="s">
        <v>253</v>
      </c>
      <c r="D2700" t="s">
        <v>199</v>
      </c>
      <c r="E2700" t="s">
        <v>54</v>
      </c>
      <c r="F2700" t="s">
        <v>93</v>
      </c>
      <c r="G2700" t="s">
        <v>94</v>
      </c>
      <c r="H2700">
        <v>1000.01</v>
      </c>
      <c r="J2700">
        <f>Cálculo!$G$73</f>
        <v>7.2949999999999999</v>
      </c>
      <c r="K2700">
        <f>Cálculo!$H$73</f>
        <v>18.600000000000001</v>
      </c>
    </row>
    <row r="2701" spans="1:11">
      <c r="A2701" t="s">
        <v>56</v>
      </c>
      <c r="B2701" t="s">
        <v>198</v>
      </c>
      <c r="C2701" s="7" t="s">
        <v>253</v>
      </c>
      <c r="D2701" t="s">
        <v>199</v>
      </c>
      <c r="E2701" t="s">
        <v>54</v>
      </c>
      <c r="F2701" t="s">
        <v>95</v>
      </c>
      <c r="G2701" t="s">
        <v>94</v>
      </c>
      <c r="H2701">
        <v>0</v>
      </c>
      <c r="I2701">
        <v>0</v>
      </c>
      <c r="J2701">
        <f>Cálculo!$G$76</f>
        <v>0</v>
      </c>
      <c r="K2701">
        <f>Cálculo!$H$76</f>
        <v>0</v>
      </c>
    </row>
    <row r="2702" spans="1:11">
      <c r="A2702" t="s">
        <v>56</v>
      </c>
      <c r="B2702" t="s">
        <v>198</v>
      </c>
      <c r="C2702" s="7" t="s">
        <v>253</v>
      </c>
      <c r="D2702" t="s">
        <v>199</v>
      </c>
      <c r="E2702" t="s">
        <v>54</v>
      </c>
      <c r="F2702" t="s">
        <v>95</v>
      </c>
      <c r="G2702" t="s">
        <v>94</v>
      </c>
      <c r="H2702">
        <v>0.01</v>
      </c>
      <c r="I2702">
        <v>50</v>
      </c>
      <c r="J2702">
        <f>Cálculo!$G$77</f>
        <v>9.2490000000000006</v>
      </c>
      <c r="K2702">
        <f>Cálculo!$H$77</f>
        <v>60.76</v>
      </c>
    </row>
    <row r="2703" spans="1:11">
      <c r="A2703" t="s">
        <v>56</v>
      </c>
      <c r="B2703" t="s">
        <v>198</v>
      </c>
      <c r="C2703" s="7" t="s">
        <v>253</v>
      </c>
      <c r="D2703" t="s">
        <v>199</v>
      </c>
      <c r="E2703" t="s">
        <v>54</v>
      </c>
      <c r="F2703" t="s">
        <v>95</v>
      </c>
      <c r="G2703" t="s">
        <v>94</v>
      </c>
      <c r="H2703">
        <v>50.01</v>
      </c>
      <c r="I2703">
        <v>150</v>
      </c>
      <c r="J2703">
        <f>Cálculo!$G$78</f>
        <v>8.49</v>
      </c>
      <c r="K2703">
        <f>Cálculo!$H$78</f>
        <v>98.73</v>
      </c>
    </row>
    <row r="2704" spans="1:11">
      <c r="A2704" t="s">
        <v>56</v>
      </c>
      <c r="B2704" t="s">
        <v>198</v>
      </c>
      <c r="C2704" s="7" t="s">
        <v>253</v>
      </c>
      <c r="D2704" t="s">
        <v>199</v>
      </c>
      <c r="E2704" t="s">
        <v>54</v>
      </c>
      <c r="F2704" t="s">
        <v>95</v>
      </c>
      <c r="G2704" t="s">
        <v>94</v>
      </c>
      <c r="H2704">
        <v>150.01</v>
      </c>
      <c r="I2704">
        <v>500</v>
      </c>
      <c r="J2704">
        <f>Cálculo!$G$79</f>
        <v>7.9859999999999998</v>
      </c>
      <c r="K2704">
        <f>Cálculo!$H$79</f>
        <v>174.66</v>
      </c>
    </row>
    <row r="2705" spans="1:11">
      <c r="A2705" t="s">
        <v>56</v>
      </c>
      <c r="B2705" t="s">
        <v>198</v>
      </c>
      <c r="C2705" s="7" t="s">
        <v>253</v>
      </c>
      <c r="D2705" t="s">
        <v>199</v>
      </c>
      <c r="E2705" t="s">
        <v>54</v>
      </c>
      <c r="F2705" t="s">
        <v>95</v>
      </c>
      <c r="G2705" t="s">
        <v>94</v>
      </c>
      <c r="H2705">
        <v>500.01</v>
      </c>
      <c r="I2705">
        <v>2000</v>
      </c>
      <c r="J2705">
        <f>Cálculo!$G$80</f>
        <v>7.5380000000000003</v>
      </c>
      <c r="K2705">
        <f>Cálculo!$H$80</f>
        <v>398.71</v>
      </c>
    </row>
    <row r="2706" spans="1:11">
      <c r="A2706" t="s">
        <v>56</v>
      </c>
      <c r="B2706" t="s">
        <v>198</v>
      </c>
      <c r="C2706" s="7" t="s">
        <v>253</v>
      </c>
      <c r="D2706" t="s">
        <v>199</v>
      </c>
      <c r="E2706" t="s">
        <v>54</v>
      </c>
      <c r="F2706" t="s">
        <v>95</v>
      </c>
      <c r="G2706" t="s">
        <v>94</v>
      </c>
      <c r="H2706">
        <v>2000.01</v>
      </c>
      <c r="I2706">
        <v>3500</v>
      </c>
      <c r="J2706">
        <f>Cálculo!$G$81</f>
        <v>6.819</v>
      </c>
      <c r="K2706">
        <f>Cálculo!$H$81</f>
        <v>1837.86</v>
      </c>
    </row>
    <row r="2707" spans="1:11">
      <c r="A2707" t="s">
        <v>56</v>
      </c>
      <c r="B2707" t="s">
        <v>198</v>
      </c>
      <c r="C2707" s="7" t="s">
        <v>253</v>
      </c>
      <c r="D2707" t="s">
        <v>199</v>
      </c>
      <c r="E2707" t="s">
        <v>54</v>
      </c>
      <c r="F2707" t="s">
        <v>95</v>
      </c>
      <c r="G2707" t="s">
        <v>94</v>
      </c>
      <c r="H2707">
        <v>3500.01</v>
      </c>
      <c r="I2707">
        <v>50000</v>
      </c>
      <c r="J2707">
        <f>Cálculo!$G$82</f>
        <v>5.3760000000000003</v>
      </c>
      <c r="K2707">
        <f>Cálculo!$H$82</f>
        <v>6892.16</v>
      </c>
    </row>
    <row r="2708" spans="1:11">
      <c r="A2708" t="s">
        <v>56</v>
      </c>
      <c r="B2708" t="s">
        <v>198</v>
      </c>
      <c r="C2708" s="7" t="s">
        <v>253</v>
      </c>
      <c r="D2708" t="s">
        <v>199</v>
      </c>
      <c r="E2708" t="s">
        <v>54</v>
      </c>
      <c r="F2708" t="s">
        <v>95</v>
      </c>
      <c r="G2708" t="s">
        <v>94</v>
      </c>
      <c r="H2708">
        <v>50000.01</v>
      </c>
      <c r="J2708">
        <f>Cálculo!$G$83</f>
        <v>5.1479999999999997</v>
      </c>
      <c r="K2708">
        <f>Cálculo!$H$83</f>
        <v>18284.09</v>
      </c>
    </row>
    <row r="2709" spans="1:11">
      <c r="A2709" t="s">
        <v>56</v>
      </c>
      <c r="B2709" t="s">
        <v>198</v>
      </c>
      <c r="C2709" s="7" t="s">
        <v>253</v>
      </c>
      <c r="D2709" t="s">
        <v>199</v>
      </c>
      <c r="E2709" t="s">
        <v>54</v>
      </c>
      <c r="F2709" t="s">
        <v>96</v>
      </c>
      <c r="G2709" t="s">
        <v>94</v>
      </c>
      <c r="H2709">
        <v>0</v>
      </c>
      <c r="I2709">
        <v>50000</v>
      </c>
      <c r="J2709">
        <f>Cálculo!$G$86</f>
        <v>4.726</v>
      </c>
      <c r="K2709">
        <f>Cálculo!$H$86</f>
        <v>387.36</v>
      </c>
    </row>
    <row r="2710" spans="1:11">
      <c r="A2710" t="s">
        <v>56</v>
      </c>
      <c r="B2710" t="s">
        <v>198</v>
      </c>
      <c r="C2710" s="7" t="s">
        <v>253</v>
      </c>
      <c r="D2710" t="s">
        <v>199</v>
      </c>
      <c r="E2710" t="s">
        <v>54</v>
      </c>
      <c r="F2710" t="s">
        <v>96</v>
      </c>
      <c r="G2710" t="s">
        <v>94</v>
      </c>
      <c r="H2710">
        <v>50000.01</v>
      </c>
      <c r="I2710">
        <v>300000</v>
      </c>
      <c r="J2710">
        <f>Cálculo!$G$87</f>
        <v>3.5019999999999998</v>
      </c>
      <c r="K2710">
        <f>Cálculo!$H$87</f>
        <v>61597.41</v>
      </c>
    </row>
    <row r="2711" spans="1:11">
      <c r="A2711" t="s">
        <v>56</v>
      </c>
      <c r="B2711" t="s">
        <v>198</v>
      </c>
      <c r="C2711" s="7" t="s">
        <v>253</v>
      </c>
      <c r="D2711" t="s">
        <v>199</v>
      </c>
      <c r="E2711" t="s">
        <v>54</v>
      </c>
      <c r="F2711" t="s">
        <v>96</v>
      </c>
      <c r="G2711" t="s">
        <v>94</v>
      </c>
      <c r="H2711">
        <v>300000.01</v>
      </c>
      <c r="I2711">
        <v>500000</v>
      </c>
      <c r="J2711">
        <f>Cálculo!$G$88</f>
        <v>3.36</v>
      </c>
      <c r="K2711">
        <f>Cálculo!$H$88</f>
        <v>110975.06</v>
      </c>
    </row>
    <row r="2712" spans="1:11">
      <c r="A2712" t="s">
        <v>56</v>
      </c>
      <c r="B2712" t="s">
        <v>198</v>
      </c>
      <c r="C2712" s="7" t="s">
        <v>253</v>
      </c>
      <c r="D2712" t="s">
        <v>199</v>
      </c>
      <c r="E2712" t="s">
        <v>54</v>
      </c>
      <c r="F2712" t="s">
        <v>96</v>
      </c>
      <c r="G2712" t="s">
        <v>94</v>
      </c>
      <c r="H2712">
        <v>500000.01</v>
      </c>
      <c r="I2712">
        <v>1000000</v>
      </c>
      <c r="J2712">
        <f>Cálculo!$G$89</f>
        <v>3.3340000000000001</v>
      </c>
      <c r="K2712">
        <f>Cálculo!$H$89</f>
        <v>124035.06</v>
      </c>
    </row>
    <row r="2713" spans="1:11">
      <c r="A2713" t="s">
        <v>56</v>
      </c>
      <c r="B2713" t="s">
        <v>198</v>
      </c>
      <c r="C2713" s="7" t="s">
        <v>253</v>
      </c>
      <c r="D2713" t="s">
        <v>199</v>
      </c>
      <c r="E2713" t="s">
        <v>54</v>
      </c>
      <c r="F2713" t="s">
        <v>96</v>
      </c>
      <c r="G2713" t="s">
        <v>94</v>
      </c>
      <c r="H2713">
        <v>1000000.01</v>
      </c>
      <c r="I2713">
        <v>2000000</v>
      </c>
      <c r="J2713">
        <f>Cálculo!$G$90</f>
        <v>3.2810000000000001</v>
      </c>
      <c r="K2713">
        <f>Cálculo!$H$90</f>
        <v>177422.21</v>
      </c>
    </row>
    <row r="2714" spans="1:11">
      <c r="A2714" t="s">
        <v>56</v>
      </c>
      <c r="B2714" t="s">
        <v>198</v>
      </c>
      <c r="C2714" s="7" t="s">
        <v>253</v>
      </c>
      <c r="D2714" t="s">
        <v>199</v>
      </c>
      <c r="E2714" t="s">
        <v>54</v>
      </c>
      <c r="F2714" t="s">
        <v>96</v>
      </c>
      <c r="G2714" t="s">
        <v>94</v>
      </c>
      <c r="H2714">
        <v>2000000.01</v>
      </c>
      <c r="J2714">
        <f>Cálculo!$G$91</f>
        <v>3.2330000000000001</v>
      </c>
      <c r="K2714">
        <f>Cálculo!$H$91</f>
        <v>316707.87</v>
      </c>
    </row>
    <row r="2715" spans="1:11">
      <c r="A2715" t="s">
        <v>56</v>
      </c>
      <c r="B2715" t="s">
        <v>198</v>
      </c>
      <c r="C2715" s="7" t="s">
        <v>253</v>
      </c>
      <c r="D2715" t="s">
        <v>199</v>
      </c>
      <c r="E2715" t="s">
        <v>54</v>
      </c>
      <c r="F2715" t="s">
        <v>97</v>
      </c>
      <c r="G2715" t="s">
        <v>98</v>
      </c>
      <c r="J2715">
        <f>Cálculo!$G$94</f>
        <v>3.2148460000000001</v>
      </c>
    </row>
    <row r="2716" spans="1:11">
      <c r="A2716" t="s">
        <v>56</v>
      </c>
      <c r="B2716" t="s">
        <v>198</v>
      </c>
      <c r="C2716" s="7" t="s">
        <v>254</v>
      </c>
      <c r="D2716" t="s">
        <v>199</v>
      </c>
      <c r="E2716" t="s">
        <v>54</v>
      </c>
      <c r="F2716" t="s">
        <v>93</v>
      </c>
      <c r="G2716" t="s">
        <v>94</v>
      </c>
      <c r="H2716">
        <v>0</v>
      </c>
      <c r="I2716">
        <v>1</v>
      </c>
      <c r="J2716">
        <f>Cálculo!$G$66</f>
        <v>3.2869999999999999</v>
      </c>
      <c r="K2716">
        <f>Cálculo!$H$66</f>
        <v>11.39</v>
      </c>
    </row>
    <row r="2717" spans="1:11">
      <c r="A2717" t="s">
        <v>56</v>
      </c>
      <c r="B2717" t="s">
        <v>198</v>
      </c>
      <c r="C2717" s="7" t="s">
        <v>254</v>
      </c>
      <c r="D2717" t="s">
        <v>199</v>
      </c>
      <c r="E2717" t="s">
        <v>54</v>
      </c>
      <c r="F2717" t="s">
        <v>93</v>
      </c>
      <c r="G2717" t="s">
        <v>94</v>
      </c>
      <c r="H2717">
        <v>1.01</v>
      </c>
      <c r="I2717">
        <v>3</v>
      </c>
      <c r="J2717">
        <f>Cálculo!$G$67</f>
        <v>10.834</v>
      </c>
      <c r="K2717">
        <f>Cálculo!$H$67</f>
        <v>14.87</v>
      </c>
    </row>
    <row r="2718" spans="1:11">
      <c r="A2718" t="s">
        <v>56</v>
      </c>
      <c r="B2718" t="s">
        <v>198</v>
      </c>
      <c r="C2718" s="7" t="s">
        <v>254</v>
      </c>
      <c r="D2718" t="s">
        <v>199</v>
      </c>
      <c r="E2718" t="s">
        <v>54</v>
      </c>
      <c r="F2718" t="s">
        <v>93</v>
      </c>
      <c r="G2718" t="s">
        <v>94</v>
      </c>
      <c r="H2718">
        <v>3.01</v>
      </c>
      <c r="I2718">
        <v>7</v>
      </c>
      <c r="J2718">
        <f>Cálculo!$G$68</f>
        <v>5.6470000000000002</v>
      </c>
      <c r="K2718">
        <f>Cálculo!$H$68</f>
        <v>14.87</v>
      </c>
    </row>
    <row r="2719" spans="1:11">
      <c r="A2719" t="s">
        <v>56</v>
      </c>
      <c r="B2719" t="s">
        <v>198</v>
      </c>
      <c r="C2719" s="7" t="s">
        <v>254</v>
      </c>
      <c r="D2719" t="s">
        <v>199</v>
      </c>
      <c r="E2719" t="s">
        <v>54</v>
      </c>
      <c r="F2719" t="s">
        <v>93</v>
      </c>
      <c r="G2719" t="s">
        <v>94</v>
      </c>
      <c r="H2719">
        <v>7.01</v>
      </c>
      <c r="I2719">
        <v>14</v>
      </c>
      <c r="J2719">
        <f>Cálculo!$G$69</f>
        <v>9.3699999999999992</v>
      </c>
      <c r="K2719">
        <f>Cálculo!$H$69</f>
        <v>16.739999999999998</v>
      </c>
    </row>
    <row r="2720" spans="1:11">
      <c r="A2720" t="s">
        <v>56</v>
      </c>
      <c r="B2720" t="s">
        <v>198</v>
      </c>
      <c r="C2720" s="7" t="s">
        <v>254</v>
      </c>
      <c r="D2720" t="s">
        <v>199</v>
      </c>
      <c r="E2720" t="s">
        <v>54</v>
      </c>
      <c r="F2720" t="s">
        <v>93</v>
      </c>
      <c r="G2720" t="s">
        <v>94</v>
      </c>
      <c r="H2720">
        <v>14.01</v>
      </c>
      <c r="I2720">
        <v>34</v>
      </c>
      <c r="J2720">
        <f>Cálculo!$G$70</f>
        <v>11.132</v>
      </c>
      <c r="K2720">
        <f>Cálculo!$H$70</f>
        <v>18.600000000000001</v>
      </c>
    </row>
    <row r="2721" spans="1:11">
      <c r="A2721" t="s">
        <v>56</v>
      </c>
      <c r="B2721" t="s">
        <v>198</v>
      </c>
      <c r="C2721" s="7" t="s">
        <v>254</v>
      </c>
      <c r="D2721" t="s">
        <v>199</v>
      </c>
      <c r="E2721" t="s">
        <v>54</v>
      </c>
      <c r="F2721" t="s">
        <v>93</v>
      </c>
      <c r="G2721" t="s">
        <v>94</v>
      </c>
      <c r="H2721">
        <v>34.01</v>
      </c>
      <c r="I2721">
        <v>600</v>
      </c>
      <c r="J2721">
        <f>Cálculo!$G$71</f>
        <v>11.92</v>
      </c>
      <c r="K2721">
        <f>Cálculo!$H$71</f>
        <v>18.600000000000001</v>
      </c>
    </row>
    <row r="2722" spans="1:11">
      <c r="A2722" t="s">
        <v>56</v>
      </c>
      <c r="B2722" t="s">
        <v>198</v>
      </c>
      <c r="C2722" s="7" t="s">
        <v>254</v>
      </c>
      <c r="D2722" t="s">
        <v>199</v>
      </c>
      <c r="E2722" t="s">
        <v>54</v>
      </c>
      <c r="F2722" t="s">
        <v>93</v>
      </c>
      <c r="G2722" t="s">
        <v>94</v>
      </c>
      <c r="H2722">
        <v>600.01</v>
      </c>
      <c r="I2722">
        <v>1000</v>
      </c>
      <c r="J2722">
        <f>Cálculo!$G$72</f>
        <v>10.324</v>
      </c>
      <c r="K2722">
        <f>Cálculo!$H$72</f>
        <v>18.600000000000001</v>
      </c>
    </row>
    <row r="2723" spans="1:11">
      <c r="A2723" t="s">
        <v>56</v>
      </c>
      <c r="B2723" t="s">
        <v>198</v>
      </c>
      <c r="C2723" s="7" t="s">
        <v>254</v>
      </c>
      <c r="D2723" t="s">
        <v>199</v>
      </c>
      <c r="E2723" t="s">
        <v>54</v>
      </c>
      <c r="F2723" t="s">
        <v>93</v>
      </c>
      <c r="G2723" t="s">
        <v>94</v>
      </c>
      <c r="H2723">
        <v>1000.01</v>
      </c>
      <c r="J2723">
        <f>Cálculo!$G$73</f>
        <v>7.2949999999999999</v>
      </c>
      <c r="K2723">
        <f>Cálculo!$H$73</f>
        <v>18.600000000000001</v>
      </c>
    </row>
    <row r="2724" spans="1:11">
      <c r="A2724" t="s">
        <v>56</v>
      </c>
      <c r="B2724" t="s">
        <v>198</v>
      </c>
      <c r="C2724" s="7" t="s">
        <v>254</v>
      </c>
      <c r="D2724" t="s">
        <v>199</v>
      </c>
      <c r="E2724" t="s">
        <v>54</v>
      </c>
      <c r="F2724" t="s">
        <v>95</v>
      </c>
      <c r="G2724" t="s">
        <v>94</v>
      </c>
      <c r="H2724">
        <v>0</v>
      </c>
      <c r="I2724">
        <v>0</v>
      </c>
      <c r="J2724">
        <f>Cálculo!$G$76</f>
        <v>0</v>
      </c>
      <c r="K2724">
        <f>Cálculo!$H$76</f>
        <v>0</v>
      </c>
    </row>
    <row r="2725" spans="1:11">
      <c r="A2725" t="s">
        <v>56</v>
      </c>
      <c r="B2725" t="s">
        <v>198</v>
      </c>
      <c r="C2725" s="7" t="s">
        <v>254</v>
      </c>
      <c r="D2725" t="s">
        <v>199</v>
      </c>
      <c r="E2725" t="s">
        <v>54</v>
      </c>
      <c r="F2725" t="s">
        <v>95</v>
      </c>
      <c r="G2725" t="s">
        <v>94</v>
      </c>
      <c r="H2725">
        <v>0.01</v>
      </c>
      <c r="I2725">
        <v>50</v>
      </c>
      <c r="J2725">
        <f>Cálculo!$G$77</f>
        <v>9.2490000000000006</v>
      </c>
      <c r="K2725">
        <f>Cálculo!$H$77</f>
        <v>60.76</v>
      </c>
    </row>
    <row r="2726" spans="1:11">
      <c r="A2726" t="s">
        <v>56</v>
      </c>
      <c r="B2726" t="s">
        <v>198</v>
      </c>
      <c r="C2726" s="7" t="s">
        <v>254</v>
      </c>
      <c r="D2726" t="s">
        <v>199</v>
      </c>
      <c r="E2726" t="s">
        <v>54</v>
      </c>
      <c r="F2726" t="s">
        <v>95</v>
      </c>
      <c r="G2726" t="s">
        <v>94</v>
      </c>
      <c r="H2726">
        <v>50.01</v>
      </c>
      <c r="I2726">
        <v>150</v>
      </c>
      <c r="J2726">
        <f>Cálculo!$G$78</f>
        <v>8.49</v>
      </c>
      <c r="K2726">
        <f>Cálculo!$H$78</f>
        <v>98.73</v>
      </c>
    </row>
    <row r="2727" spans="1:11">
      <c r="A2727" t="s">
        <v>56</v>
      </c>
      <c r="B2727" t="s">
        <v>198</v>
      </c>
      <c r="C2727" s="7" t="s">
        <v>254</v>
      </c>
      <c r="D2727" t="s">
        <v>199</v>
      </c>
      <c r="E2727" t="s">
        <v>54</v>
      </c>
      <c r="F2727" t="s">
        <v>95</v>
      </c>
      <c r="G2727" t="s">
        <v>94</v>
      </c>
      <c r="H2727">
        <v>150.01</v>
      </c>
      <c r="I2727">
        <v>500</v>
      </c>
      <c r="J2727">
        <f>Cálculo!$G$79</f>
        <v>7.9859999999999998</v>
      </c>
      <c r="K2727">
        <f>Cálculo!$H$79</f>
        <v>174.66</v>
      </c>
    </row>
    <row r="2728" spans="1:11">
      <c r="A2728" t="s">
        <v>56</v>
      </c>
      <c r="B2728" t="s">
        <v>198</v>
      </c>
      <c r="C2728" s="7" t="s">
        <v>254</v>
      </c>
      <c r="D2728" t="s">
        <v>199</v>
      </c>
      <c r="E2728" t="s">
        <v>54</v>
      </c>
      <c r="F2728" t="s">
        <v>95</v>
      </c>
      <c r="G2728" t="s">
        <v>94</v>
      </c>
      <c r="H2728">
        <v>500.01</v>
      </c>
      <c r="I2728">
        <v>2000</v>
      </c>
      <c r="J2728">
        <f>Cálculo!$G$80</f>
        <v>7.5380000000000003</v>
      </c>
      <c r="K2728">
        <f>Cálculo!$H$80</f>
        <v>398.71</v>
      </c>
    </row>
    <row r="2729" spans="1:11">
      <c r="A2729" t="s">
        <v>56</v>
      </c>
      <c r="B2729" t="s">
        <v>198</v>
      </c>
      <c r="C2729" s="7" t="s">
        <v>254</v>
      </c>
      <c r="D2729" t="s">
        <v>199</v>
      </c>
      <c r="E2729" t="s">
        <v>54</v>
      </c>
      <c r="F2729" t="s">
        <v>95</v>
      </c>
      <c r="G2729" t="s">
        <v>94</v>
      </c>
      <c r="H2729">
        <v>2000.01</v>
      </c>
      <c r="I2729">
        <v>3500</v>
      </c>
      <c r="J2729">
        <f>Cálculo!$G$81</f>
        <v>6.819</v>
      </c>
      <c r="K2729">
        <f>Cálculo!$H$81</f>
        <v>1837.86</v>
      </c>
    </row>
    <row r="2730" spans="1:11">
      <c r="A2730" t="s">
        <v>56</v>
      </c>
      <c r="B2730" t="s">
        <v>198</v>
      </c>
      <c r="C2730" s="7" t="s">
        <v>254</v>
      </c>
      <c r="D2730" t="s">
        <v>199</v>
      </c>
      <c r="E2730" t="s">
        <v>54</v>
      </c>
      <c r="F2730" t="s">
        <v>95</v>
      </c>
      <c r="G2730" t="s">
        <v>94</v>
      </c>
      <c r="H2730">
        <v>3500.01</v>
      </c>
      <c r="I2730">
        <v>50000</v>
      </c>
      <c r="J2730">
        <f>Cálculo!$G$82</f>
        <v>5.3760000000000003</v>
      </c>
      <c r="K2730">
        <f>Cálculo!$H$82</f>
        <v>6892.16</v>
      </c>
    </row>
    <row r="2731" spans="1:11">
      <c r="A2731" t="s">
        <v>56</v>
      </c>
      <c r="B2731" t="s">
        <v>198</v>
      </c>
      <c r="C2731" s="7" t="s">
        <v>254</v>
      </c>
      <c r="D2731" t="s">
        <v>199</v>
      </c>
      <c r="E2731" t="s">
        <v>54</v>
      </c>
      <c r="F2731" t="s">
        <v>95</v>
      </c>
      <c r="G2731" t="s">
        <v>94</v>
      </c>
      <c r="H2731">
        <v>50000.01</v>
      </c>
      <c r="J2731">
        <f>Cálculo!$G$83</f>
        <v>5.1479999999999997</v>
      </c>
      <c r="K2731">
        <f>Cálculo!$H$83</f>
        <v>18284.09</v>
      </c>
    </row>
    <row r="2732" spans="1:11">
      <c r="A2732" t="s">
        <v>56</v>
      </c>
      <c r="B2732" t="s">
        <v>198</v>
      </c>
      <c r="C2732" s="7" t="s">
        <v>254</v>
      </c>
      <c r="D2732" t="s">
        <v>199</v>
      </c>
      <c r="E2732" t="s">
        <v>54</v>
      </c>
      <c r="F2732" t="s">
        <v>96</v>
      </c>
      <c r="G2732" t="s">
        <v>94</v>
      </c>
      <c r="H2732">
        <v>0</v>
      </c>
      <c r="I2732">
        <v>50000</v>
      </c>
      <c r="J2732">
        <f>Cálculo!$G$86</f>
        <v>4.726</v>
      </c>
      <c r="K2732">
        <f>Cálculo!$H$86</f>
        <v>387.36</v>
      </c>
    </row>
    <row r="2733" spans="1:11">
      <c r="A2733" t="s">
        <v>56</v>
      </c>
      <c r="B2733" t="s">
        <v>198</v>
      </c>
      <c r="C2733" s="7" t="s">
        <v>254</v>
      </c>
      <c r="D2733" t="s">
        <v>199</v>
      </c>
      <c r="E2733" t="s">
        <v>54</v>
      </c>
      <c r="F2733" t="s">
        <v>96</v>
      </c>
      <c r="G2733" t="s">
        <v>94</v>
      </c>
      <c r="H2733">
        <v>50000.01</v>
      </c>
      <c r="I2733">
        <v>300000</v>
      </c>
      <c r="J2733">
        <f>Cálculo!$G$87</f>
        <v>3.5019999999999998</v>
      </c>
      <c r="K2733">
        <f>Cálculo!$H$87</f>
        <v>61597.41</v>
      </c>
    </row>
    <row r="2734" spans="1:11">
      <c r="A2734" t="s">
        <v>56</v>
      </c>
      <c r="B2734" t="s">
        <v>198</v>
      </c>
      <c r="C2734" s="7" t="s">
        <v>254</v>
      </c>
      <c r="D2734" t="s">
        <v>199</v>
      </c>
      <c r="E2734" t="s">
        <v>54</v>
      </c>
      <c r="F2734" t="s">
        <v>96</v>
      </c>
      <c r="G2734" t="s">
        <v>94</v>
      </c>
      <c r="H2734">
        <v>300000.01</v>
      </c>
      <c r="I2734">
        <v>500000</v>
      </c>
      <c r="J2734">
        <f>Cálculo!$G$88</f>
        <v>3.36</v>
      </c>
      <c r="K2734">
        <f>Cálculo!$H$88</f>
        <v>110975.06</v>
      </c>
    </row>
    <row r="2735" spans="1:11">
      <c r="A2735" t="s">
        <v>56</v>
      </c>
      <c r="B2735" t="s">
        <v>198</v>
      </c>
      <c r="C2735" s="7" t="s">
        <v>254</v>
      </c>
      <c r="D2735" t="s">
        <v>199</v>
      </c>
      <c r="E2735" t="s">
        <v>54</v>
      </c>
      <c r="F2735" t="s">
        <v>96</v>
      </c>
      <c r="G2735" t="s">
        <v>94</v>
      </c>
      <c r="H2735">
        <v>500000.01</v>
      </c>
      <c r="I2735">
        <v>1000000</v>
      </c>
      <c r="J2735">
        <f>Cálculo!$G$89</f>
        <v>3.3340000000000001</v>
      </c>
      <c r="K2735">
        <f>Cálculo!$H$89</f>
        <v>124035.06</v>
      </c>
    </row>
    <row r="2736" spans="1:11">
      <c r="A2736" t="s">
        <v>56</v>
      </c>
      <c r="B2736" t="s">
        <v>198</v>
      </c>
      <c r="C2736" s="7" t="s">
        <v>254</v>
      </c>
      <c r="D2736" t="s">
        <v>199</v>
      </c>
      <c r="E2736" t="s">
        <v>54</v>
      </c>
      <c r="F2736" t="s">
        <v>96</v>
      </c>
      <c r="G2736" t="s">
        <v>94</v>
      </c>
      <c r="H2736">
        <v>1000000.01</v>
      </c>
      <c r="I2736">
        <v>2000000</v>
      </c>
      <c r="J2736">
        <f>Cálculo!$G$90</f>
        <v>3.2810000000000001</v>
      </c>
      <c r="K2736">
        <f>Cálculo!$H$90</f>
        <v>177422.21</v>
      </c>
    </row>
    <row r="2737" spans="1:11">
      <c r="A2737" t="s">
        <v>56</v>
      </c>
      <c r="B2737" t="s">
        <v>198</v>
      </c>
      <c r="C2737" s="7" t="s">
        <v>254</v>
      </c>
      <c r="D2737" t="s">
        <v>199</v>
      </c>
      <c r="E2737" t="s">
        <v>54</v>
      </c>
      <c r="F2737" t="s">
        <v>96</v>
      </c>
      <c r="G2737" t="s">
        <v>94</v>
      </c>
      <c r="H2737">
        <v>2000000.01</v>
      </c>
      <c r="J2737">
        <f>Cálculo!$G$91</f>
        <v>3.2330000000000001</v>
      </c>
      <c r="K2737">
        <f>Cálculo!$H$91</f>
        <v>316707.87</v>
      </c>
    </row>
    <row r="2738" spans="1:11">
      <c r="A2738" t="s">
        <v>56</v>
      </c>
      <c r="B2738" t="s">
        <v>198</v>
      </c>
      <c r="C2738" s="7" t="s">
        <v>254</v>
      </c>
      <c r="D2738" t="s">
        <v>199</v>
      </c>
      <c r="E2738" t="s">
        <v>54</v>
      </c>
      <c r="F2738" t="s">
        <v>97</v>
      </c>
      <c r="G2738" t="s">
        <v>98</v>
      </c>
      <c r="J2738">
        <f>Cálculo!$G$94</f>
        <v>3.2148460000000001</v>
      </c>
    </row>
    <row r="2739" spans="1:11">
      <c r="A2739" t="s">
        <v>56</v>
      </c>
      <c r="B2739" t="s">
        <v>198</v>
      </c>
      <c r="C2739" s="7" t="s">
        <v>255</v>
      </c>
      <c r="D2739" t="s">
        <v>199</v>
      </c>
      <c r="E2739" t="s">
        <v>54</v>
      </c>
      <c r="F2739" t="s">
        <v>93</v>
      </c>
      <c r="G2739" t="s">
        <v>94</v>
      </c>
      <c r="H2739">
        <v>0</v>
      </c>
      <c r="I2739">
        <v>1</v>
      </c>
      <c r="J2739">
        <f>Cálculo!$G$66</f>
        <v>3.2869999999999999</v>
      </c>
      <c r="K2739">
        <f>Cálculo!$H$66</f>
        <v>11.39</v>
      </c>
    </row>
    <row r="2740" spans="1:11">
      <c r="A2740" t="s">
        <v>56</v>
      </c>
      <c r="B2740" t="s">
        <v>198</v>
      </c>
      <c r="C2740" s="7" t="s">
        <v>255</v>
      </c>
      <c r="D2740" t="s">
        <v>199</v>
      </c>
      <c r="E2740" t="s">
        <v>54</v>
      </c>
      <c r="F2740" t="s">
        <v>93</v>
      </c>
      <c r="G2740" t="s">
        <v>94</v>
      </c>
      <c r="H2740">
        <v>1.01</v>
      </c>
      <c r="I2740">
        <v>3</v>
      </c>
      <c r="J2740">
        <f>Cálculo!$G$67</f>
        <v>10.834</v>
      </c>
      <c r="K2740">
        <f>Cálculo!$H$67</f>
        <v>14.87</v>
      </c>
    </row>
    <row r="2741" spans="1:11">
      <c r="A2741" t="s">
        <v>56</v>
      </c>
      <c r="B2741" t="s">
        <v>198</v>
      </c>
      <c r="C2741" s="7" t="s">
        <v>255</v>
      </c>
      <c r="D2741" t="s">
        <v>199</v>
      </c>
      <c r="E2741" t="s">
        <v>54</v>
      </c>
      <c r="F2741" t="s">
        <v>93</v>
      </c>
      <c r="G2741" t="s">
        <v>94</v>
      </c>
      <c r="H2741">
        <v>3.01</v>
      </c>
      <c r="I2741">
        <v>7</v>
      </c>
      <c r="J2741">
        <f>Cálculo!$G$68</f>
        <v>5.6470000000000002</v>
      </c>
      <c r="K2741">
        <f>Cálculo!$H$68</f>
        <v>14.87</v>
      </c>
    </row>
    <row r="2742" spans="1:11">
      <c r="A2742" t="s">
        <v>56</v>
      </c>
      <c r="B2742" t="s">
        <v>198</v>
      </c>
      <c r="C2742" s="7" t="s">
        <v>255</v>
      </c>
      <c r="D2742" t="s">
        <v>199</v>
      </c>
      <c r="E2742" t="s">
        <v>54</v>
      </c>
      <c r="F2742" t="s">
        <v>93</v>
      </c>
      <c r="G2742" t="s">
        <v>94</v>
      </c>
      <c r="H2742">
        <v>7.01</v>
      </c>
      <c r="I2742">
        <v>14</v>
      </c>
      <c r="J2742">
        <f>Cálculo!$G$69</f>
        <v>9.3699999999999992</v>
      </c>
      <c r="K2742">
        <f>Cálculo!$H$69</f>
        <v>16.739999999999998</v>
      </c>
    </row>
    <row r="2743" spans="1:11">
      <c r="A2743" t="s">
        <v>56</v>
      </c>
      <c r="B2743" t="s">
        <v>198</v>
      </c>
      <c r="C2743" s="7" t="s">
        <v>255</v>
      </c>
      <c r="D2743" t="s">
        <v>199</v>
      </c>
      <c r="E2743" t="s">
        <v>54</v>
      </c>
      <c r="F2743" t="s">
        <v>93</v>
      </c>
      <c r="G2743" t="s">
        <v>94</v>
      </c>
      <c r="H2743">
        <v>14.01</v>
      </c>
      <c r="I2743">
        <v>34</v>
      </c>
      <c r="J2743">
        <f>Cálculo!$G$70</f>
        <v>11.132</v>
      </c>
      <c r="K2743">
        <f>Cálculo!$H$70</f>
        <v>18.600000000000001</v>
      </c>
    </row>
    <row r="2744" spans="1:11">
      <c r="A2744" t="s">
        <v>56</v>
      </c>
      <c r="B2744" t="s">
        <v>198</v>
      </c>
      <c r="C2744" s="7" t="s">
        <v>255</v>
      </c>
      <c r="D2744" t="s">
        <v>199</v>
      </c>
      <c r="E2744" t="s">
        <v>54</v>
      </c>
      <c r="F2744" t="s">
        <v>93</v>
      </c>
      <c r="G2744" t="s">
        <v>94</v>
      </c>
      <c r="H2744">
        <v>34.01</v>
      </c>
      <c r="I2744">
        <v>600</v>
      </c>
      <c r="J2744">
        <f>Cálculo!$G$71</f>
        <v>11.92</v>
      </c>
      <c r="K2744">
        <f>Cálculo!$H$71</f>
        <v>18.600000000000001</v>
      </c>
    </row>
    <row r="2745" spans="1:11">
      <c r="A2745" t="s">
        <v>56</v>
      </c>
      <c r="B2745" t="s">
        <v>198</v>
      </c>
      <c r="C2745" s="7" t="s">
        <v>255</v>
      </c>
      <c r="D2745" t="s">
        <v>199</v>
      </c>
      <c r="E2745" t="s">
        <v>54</v>
      </c>
      <c r="F2745" t="s">
        <v>93</v>
      </c>
      <c r="G2745" t="s">
        <v>94</v>
      </c>
      <c r="H2745">
        <v>600.01</v>
      </c>
      <c r="I2745">
        <v>1000</v>
      </c>
      <c r="J2745">
        <f>Cálculo!$G$72</f>
        <v>10.324</v>
      </c>
      <c r="K2745">
        <f>Cálculo!$H$72</f>
        <v>18.600000000000001</v>
      </c>
    </row>
    <row r="2746" spans="1:11">
      <c r="A2746" t="s">
        <v>56</v>
      </c>
      <c r="B2746" t="s">
        <v>198</v>
      </c>
      <c r="C2746" s="7" t="s">
        <v>255</v>
      </c>
      <c r="D2746" t="s">
        <v>199</v>
      </c>
      <c r="E2746" t="s">
        <v>54</v>
      </c>
      <c r="F2746" t="s">
        <v>93</v>
      </c>
      <c r="G2746" t="s">
        <v>94</v>
      </c>
      <c r="H2746">
        <v>1000.01</v>
      </c>
      <c r="J2746">
        <f>Cálculo!$G$73</f>
        <v>7.2949999999999999</v>
      </c>
      <c r="K2746">
        <f>Cálculo!$H$73</f>
        <v>18.600000000000001</v>
      </c>
    </row>
    <row r="2747" spans="1:11">
      <c r="A2747" t="s">
        <v>56</v>
      </c>
      <c r="B2747" t="s">
        <v>198</v>
      </c>
      <c r="C2747" s="7" t="s">
        <v>255</v>
      </c>
      <c r="D2747" t="s">
        <v>199</v>
      </c>
      <c r="E2747" t="s">
        <v>54</v>
      </c>
      <c r="F2747" t="s">
        <v>95</v>
      </c>
      <c r="G2747" t="s">
        <v>94</v>
      </c>
      <c r="H2747">
        <v>0</v>
      </c>
      <c r="I2747">
        <v>0</v>
      </c>
      <c r="J2747">
        <f>Cálculo!$G$76</f>
        <v>0</v>
      </c>
      <c r="K2747">
        <f>Cálculo!$H$76</f>
        <v>0</v>
      </c>
    </row>
    <row r="2748" spans="1:11">
      <c r="A2748" t="s">
        <v>56</v>
      </c>
      <c r="B2748" t="s">
        <v>198</v>
      </c>
      <c r="C2748" s="7" t="s">
        <v>255</v>
      </c>
      <c r="D2748" t="s">
        <v>199</v>
      </c>
      <c r="E2748" t="s">
        <v>54</v>
      </c>
      <c r="F2748" t="s">
        <v>95</v>
      </c>
      <c r="G2748" t="s">
        <v>94</v>
      </c>
      <c r="H2748">
        <v>0.01</v>
      </c>
      <c r="I2748">
        <v>50</v>
      </c>
      <c r="J2748">
        <f>Cálculo!$G$77</f>
        <v>9.2490000000000006</v>
      </c>
      <c r="K2748">
        <f>Cálculo!$H$77</f>
        <v>60.76</v>
      </c>
    </row>
    <row r="2749" spans="1:11">
      <c r="A2749" t="s">
        <v>56</v>
      </c>
      <c r="B2749" t="s">
        <v>198</v>
      </c>
      <c r="C2749" s="7" t="s">
        <v>255</v>
      </c>
      <c r="D2749" t="s">
        <v>199</v>
      </c>
      <c r="E2749" t="s">
        <v>54</v>
      </c>
      <c r="F2749" t="s">
        <v>95</v>
      </c>
      <c r="G2749" t="s">
        <v>94</v>
      </c>
      <c r="H2749">
        <v>50.01</v>
      </c>
      <c r="I2749">
        <v>150</v>
      </c>
      <c r="J2749">
        <f>Cálculo!$G$78</f>
        <v>8.49</v>
      </c>
      <c r="K2749">
        <f>Cálculo!$H$78</f>
        <v>98.73</v>
      </c>
    </row>
    <row r="2750" spans="1:11">
      <c r="A2750" t="s">
        <v>56</v>
      </c>
      <c r="B2750" t="s">
        <v>198</v>
      </c>
      <c r="C2750" s="7" t="s">
        <v>255</v>
      </c>
      <c r="D2750" t="s">
        <v>199</v>
      </c>
      <c r="E2750" t="s">
        <v>54</v>
      </c>
      <c r="F2750" t="s">
        <v>95</v>
      </c>
      <c r="G2750" t="s">
        <v>94</v>
      </c>
      <c r="H2750">
        <v>150.01</v>
      </c>
      <c r="I2750">
        <v>500</v>
      </c>
      <c r="J2750">
        <f>Cálculo!$G$79</f>
        <v>7.9859999999999998</v>
      </c>
      <c r="K2750">
        <f>Cálculo!$H$79</f>
        <v>174.66</v>
      </c>
    </row>
    <row r="2751" spans="1:11">
      <c r="A2751" t="s">
        <v>56</v>
      </c>
      <c r="B2751" t="s">
        <v>198</v>
      </c>
      <c r="C2751" s="7" t="s">
        <v>255</v>
      </c>
      <c r="D2751" t="s">
        <v>199</v>
      </c>
      <c r="E2751" t="s">
        <v>54</v>
      </c>
      <c r="F2751" t="s">
        <v>95</v>
      </c>
      <c r="G2751" t="s">
        <v>94</v>
      </c>
      <c r="H2751">
        <v>500.01</v>
      </c>
      <c r="I2751">
        <v>2000</v>
      </c>
      <c r="J2751">
        <f>Cálculo!$G$80</f>
        <v>7.5380000000000003</v>
      </c>
      <c r="K2751">
        <f>Cálculo!$H$80</f>
        <v>398.71</v>
      </c>
    </row>
    <row r="2752" spans="1:11">
      <c r="A2752" t="s">
        <v>56</v>
      </c>
      <c r="B2752" t="s">
        <v>198</v>
      </c>
      <c r="C2752" s="7" t="s">
        <v>255</v>
      </c>
      <c r="D2752" t="s">
        <v>199</v>
      </c>
      <c r="E2752" t="s">
        <v>54</v>
      </c>
      <c r="F2752" t="s">
        <v>95</v>
      </c>
      <c r="G2752" t="s">
        <v>94</v>
      </c>
      <c r="H2752">
        <v>2000.01</v>
      </c>
      <c r="I2752">
        <v>3500</v>
      </c>
      <c r="J2752">
        <f>Cálculo!$G$81</f>
        <v>6.819</v>
      </c>
      <c r="K2752">
        <f>Cálculo!$H$81</f>
        <v>1837.86</v>
      </c>
    </row>
    <row r="2753" spans="1:11">
      <c r="A2753" t="s">
        <v>56</v>
      </c>
      <c r="B2753" t="s">
        <v>198</v>
      </c>
      <c r="C2753" s="7" t="s">
        <v>255</v>
      </c>
      <c r="D2753" t="s">
        <v>199</v>
      </c>
      <c r="E2753" t="s">
        <v>54</v>
      </c>
      <c r="F2753" t="s">
        <v>95</v>
      </c>
      <c r="G2753" t="s">
        <v>94</v>
      </c>
      <c r="H2753">
        <v>3500.01</v>
      </c>
      <c r="I2753">
        <v>50000</v>
      </c>
      <c r="J2753">
        <f>Cálculo!$G$82</f>
        <v>5.3760000000000003</v>
      </c>
      <c r="K2753">
        <f>Cálculo!$H$82</f>
        <v>6892.16</v>
      </c>
    </row>
    <row r="2754" spans="1:11">
      <c r="A2754" t="s">
        <v>56</v>
      </c>
      <c r="B2754" t="s">
        <v>198</v>
      </c>
      <c r="C2754" s="7" t="s">
        <v>255</v>
      </c>
      <c r="D2754" t="s">
        <v>199</v>
      </c>
      <c r="E2754" t="s">
        <v>54</v>
      </c>
      <c r="F2754" t="s">
        <v>95</v>
      </c>
      <c r="G2754" t="s">
        <v>94</v>
      </c>
      <c r="H2754">
        <v>50000.01</v>
      </c>
      <c r="J2754">
        <f>Cálculo!$G$83</f>
        <v>5.1479999999999997</v>
      </c>
      <c r="K2754">
        <f>Cálculo!$H$83</f>
        <v>18284.09</v>
      </c>
    </row>
    <row r="2755" spans="1:11">
      <c r="A2755" t="s">
        <v>56</v>
      </c>
      <c r="B2755" t="s">
        <v>198</v>
      </c>
      <c r="C2755" s="7" t="s">
        <v>255</v>
      </c>
      <c r="D2755" t="s">
        <v>199</v>
      </c>
      <c r="E2755" t="s">
        <v>54</v>
      </c>
      <c r="F2755" t="s">
        <v>96</v>
      </c>
      <c r="G2755" t="s">
        <v>94</v>
      </c>
      <c r="H2755">
        <v>0</v>
      </c>
      <c r="I2755">
        <v>50000</v>
      </c>
      <c r="J2755">
        <f>Cálculo!$G$86</f>
        <v>4.726</v>
      </c>
      <c r="K2755">
        <f>Cálculo!$H$86</f>
        <v>387.36</v>
      </c>
    </row>
    <row r="2756" spans="1:11">
      <c r="A2756" t="s">
        <v>56</v>
      </c>
      <c r="B2756" t="s">
        <v>198</v>
      </c>
      <c r="C2756" s="7" t="s">
        <v>255</v>
      </c>
      <c r="D2756" t="s">
        <v>199</v>
      </c>
      <c r="E2756" t="s">
        <v>54</v>
      </c>
      <c r="F2756" t="s">
        <v>96</v>
      </c>
      <c r="G2756" t="s">
        <v>94</v>
      </c>
      <c r="H2756">
        <v>50000.01</v>
      </c>
      <c r="I2756">
        <v>300000</v>
      </c>
      <c r="J2756">
        <f>Cálculo!$G$87</f>
        <v>3.5019999999999998</v>
      </c>
      <c r="K2756">
        <f>Cálculo!$H$87</f>
        <v>61597.41</v>
      </c>
    </row>
    <row r="2757" spans="1:11">
      <c r="A2757" t="s">
        <v>56</v>
      </c>
      <c r="B2757" t="s">
        <v>198</v>
      </c>
      <c r="C2757" s="7" t="s">
        <v>255</v>
      </c>
      <c r="D2757" t="s">
        <v>199</v>
      </c>
      <c r="E2757" t="s">
        <v>54</v>
      </c>
      <c r="F2757" t="s">
        <v>96</v>
      </c>
      <c r="G2757" t="s">
        <v>94</v>
      </c>
      <c r="H2757">
        <v>300000.01</v>
      </c>
      <c r="I2757">
        <v>500000</v>
      </c>
      <c r="J2757">
        <f>Cálculo!$G$88</f>
        <v>3.36</v>
      </c>
      <c r="K2757">
        <f>Cálculo!$H$88</f>
        <v>110975.06</v>
      </c>
    </row>
    <row r="2758" spans="1:11">
      <c r="A2758" t="s">
        <v>56</v>
      </c>
      <c r="B2758" t="s">
        <v>198</v>
      </c>
      <c r="C2758" s="7" t="s">
        <v>255</v>
      </c>
      <c r="D2758" t="s">
        <v>199</v>
      </c>
      <c r="E2758" t="s">
        <v>54</v>
      </c>
      <c r="F2758" t="s">
        <v>96</v>
      </c>
      <c r="G2758" t="s">
        <v>94</v>
      </c>
      <c r="H2758">
        <v>500000.01</v>
      </c>
      <c r="I2758">
        <v>1000000</v>
      </c>
      <c r="J2758">
        <f>Cálculo!$G$89</f>
        <v>3.3340000000000001</v>
      </c>
      <c r="K2758">
        <f>Cálculo!$H$89</f>
        <v>124035.06</v>
      </c>
    </row>
    <row r="2759" spans="1:11">
      <c r="A2759" t="s">
        <v>56</v>
      </c>
      <c r="B2759" t="s">
        <v>198</v>
      </c>
      <c r="C2759" s="7" t="s">
        <v>255</v>
      </c>
      <c r="D2759" t="s">
        <v>199</v>
      </c>
      <c r="E2759" t="s">
        <v>54</v>
      </c>
      <c r="F2759" t="s">
        <v>96</v>
      </c>
      <c r="G2759" t="s">
        <v>94</v>
      </c>
      <c r="H2759">
        <v>1000000.01</v>
      </c>
      <c r="I2759">
        <v>2000000</v>
      </c>
      <c r="J2759">
        <f>Cálculo!$G$90</f>
        <v>3.2810000000000001</v>
      </c>
      <c r="K2759">
        <f>Cálculo!$H$90</f>
        <v>177422.21</v>
      </c>
    </row>
    <row r="2760" spans="1:11">
      <c r="A2760" t="s">
        <v>56</v>
      </c>
      <c r="B2760" t="s">
        <v>198</v>
      </c>
      <c r="C2760" s="7" t="s">
        <v>255</v>
      </c>
      <c r="D2760" t="s">
        <v>199</v>
      </c>
      <c r="E2760" t="s">
        <v>54</v>
      </c>
      <c r="F2760" t="s">
        <v>96</v>
      </c>
      <c r="G2760" t="s">
        <v>94</v>
      </c>
      <c r="H2760">
        <v>2000000.01</v>
      </c>
      <c r="J2760">
        <f>Cálculo!$G$91</f>
        <v>3.2330000000000001</v>
      </c>
      <c r="K2760">
        <f>Cálculo!$H$91</f>
        <v>316707.87</v>
      </c>
    </row>
    <row r="2761" spans="1:11">
      <c r="A2761" t="s">
        <v>56</v>
      </c>
      <c r="B2761" t="s">
        <v>198</v>
      </c>
      <c r="C2761" s="7" t="s">
        <v>255</v>
      </c>
      <c r="D2761" t="s">
        <v>199</v>
      </c>
      <c r="E2761" t="s">
        <v>54</v>
      </c>
      <c r="F2761" t="s">
        <v>97</v>
      </c>
      <c r="G2761" t="s">
        <v>98</v>
      </c>
      <c r="J2761">
        <f>Cálculo!$G$94</f>
        <v>3.2148460000000001</v>
      </c>
    </row>
    <row r="2762" spans="1:11">
      <c r="A2762" t="s">
        <v>56</v>
      </c>
      <c r="B2762" t="s">
        <v>198</v>
      </c>
      <c r="C2762" s="7" t="s">
        <v>256</v>
      </c>
      <c r="D2762" t="s">
        <v>199</v>
      </c>
      <c r="E2762" t="s">
        <v>54</v>
      </c>
      <c r="F2762" t="s">
        <v>93</v>
      </c>
      <c r="G2762" t="s">
        <v>94</v>
      </c>
      <c r="H2762">
        <v>0</v>
      </c>
      <c r="I2762">
        <v>1</v>
      </c>
      <c r="J2762">
        <f>Cálculo!$G$66</f>
        <v>3.2869999999999999</v>
      </c>
      <c r="K2762">
        <f>Cálculo!$H$66</f>
        <v>11.39</v>
      </c>
    </row>
    <row r="2763" spans="1:11">
      <c r="A2763" t="s">
        <v>56</v>
      </c>
      <c r="B2763" t="s">
        <v>198</v>
      </c>
      <c r="C2763" s="7" t="s">
        <v>256</v>
      </c>
      <c r="D2763" t="s">
        <v>199</v>
      </c>
      <c r="E2763" t="s">
        <v>54</v>
      </c>
      <c r="F2763" t="s">
        <v>93</v>
      </c>
      <c r="G2763" t="s">
        <v>94</v>
      </c>
      <c r="H2763">
        <v>1.01</v>
      </c>
      <c r="I2763">
        <v>3</v>
      </c>
      <c r="J2763">
        <f>Cálculo!$G$67</f>
        <v>10.834</v>
      </c>
      <c r="K2763">
        <f>Cálculo!$H$67</f>
        <v>14.87</v>
      </c>
    </row>
    <row r="2764" spans="1:11">
      <c r="A2764" t="s">
        <v>56</v>
      </c>
      <c r="B2764" t="s">
        <v>198</v>
      </c>
      <c r="C2764" s="7" t="s">
        <v>256</v>
      </c>
      <c r="D2764" t="s">
        <v>199</v>
      </c>
      <c r="E2764" t="s">
        <v>54</v>
      </c>
      <c r="F2764" t="s">
        <v>93</v>
      </c>
      <c r="G2764" t="s">
        <v>94</v>
      </c>
      <c r="H2764">
        <v>3.01</v>
      </c>
      <c r="I2764">
        <v>7</v>
      </c>
      <c r="J2764">
        <f>Cálculo!$G$68</f>
        <v>5.6470000000000002</v>
      </c>
      <c r="K2764">
        <f>Cálculo!$H$68</f>
        <v>14.87</v>
      </c>
    </row>
    <row r="2765" spans="1:11">
      <c r="A2765" t="s">
        <v>56</v>
      </c>
      <c r="B2765" t="s">
        <v>198</v>
      </c>
      <c r="C2765" s="7" t="s">
        <v>256</v>
      </c>
      <c r="D2765" t="s">
        <v>199</v>
      </c>
      <c r="E2765" t="s">
        <v>54</v>
      </c>
      <c r="F2765" t="s">
        <v>93</v>
      </c>
      <c r="G2765" t="s">
        <v>94</v>
      </c>
      <c r="H2765">
        <v>7.01</v>
      </c>
      <c r="I2765">
        <v>14</v>
      </c>
      <c r="J2765">
        <f>Cálculo!$G$69</f>
        <v>9.3699999999999992</v>
      </c>
      <c r="K2765">
        <f>Cálculo!$H$69</f>
        <v>16.739999999999998</v>
      </c>
    </row>
    <row r="2766" spans="1:11">
      <c r="A2766" t="s">
        <v>56</v>
      </c>
      <c r="B2766" t="s">
        <v>198</v>
      </c>
      <c r="C2766" s="7" t="s">
        <v>256</v>
      </c>
      <c r="D2766" t="s">
        <v>199</v>
      </c>
      <c r="E2766" t="s">
        <v>54</v>
      </c>
      <c r="F2766" t="s">
        <v>93</v>
      </c>
      <c r="G2766" t="s">
        <v>94</v>
      </c>
      <c r="H2766">
        <v>14.01</v>
      </c>
      <c r="I2766">
        <v>34</v>
      </c>
      <c r="J2766">
        <f>Cálculo!$G$70</f>
        <v>11.132</v>
      </c>
      <c r="K2766">
        <f>Cálculo!$H$70</f>
        <v>18.600000000000001</v>
      </c>
    </row>
    <row r="2767" spans="1:11">
      <c r="A2767" t="s">
        <v>56</v>
      </c>
      <c r="B2767" t="s">
        <v>198</v>
      </c>
      <c r="C2767" s="7" t="s">
        <v>256</v>
      </c>
      <c r="D2767" t="s">
        <v>199</v>
      </c>
      <c r="E2767" t="s">
        <v>54</v>
      </c>
      <c r="F2767" t="s">
        <v>93</v>
      </c>
      <c r="G2767" t="s">
        <v>94</v>
      </c>
      <c r="H2767">
        <v>34.01</v>
      </c>
      <c r="I2767">
        <v>600</v>
      </c>
      <c r="J2767">
        <f>Cálculo!$G$71</f>
        <v>11.92</v>
      </c>
      <c r="K2767">
        <f>Cálculo!$H$71</f>
        <v>18.600000000000001</v>
      </c>
    </row>
    <row r="2768" spans="1:11">
      <c r="A2768" t="s">
        <v>56</v>
      </c>
      <c r="B2768" t="s">
        <v>198</v>
      </c>
      <c r="C2768" s="7" t="s">
        <v>256</v>
      </c>
      <c r="D2768" t="s">
        <v>199</v>
      </c>
      <c r="E2768" t="s">
        <v>54</v>
      </c>
      <c r="F2768" t="s">
        <v>93</v>
      </c>
      <c r="G2768" t="s">
        <v>94</v>
      </c>
      <c r="H2768">
        <v>600.01</v>
      </c>
      <c r="I2768">
        <v>1000</v>
      </c>
      <c r="J2768">
        <f>Cálculo!$G$72</f>
        <v>10.324</v>
      </c>
      <c r="K2768">
        <f>Cálculo!$H$72</f>
        <v>18.600000000000001</v>
      </c>
    </row>
    <row r="2769" spans="1:11">
      <c r="A2769" t="s">
        <v>56</v>
      </c>
      <c r="B2769" t="s">
        <v>198</v>
      </c>
      <c r="C2769" s="7" t="s">
        <v>256</v>
      </c>
      <c r="D2769" t="s">
        <v>199</v>
      </c>
      <c r="E2769" t="s">
        <v>54</v>
      </c>
      <c r="F2769" t="s">
        <v>93</v>
      </c>
      <c r="G2769" t="s">
        <v>94</v>
      </c>
      <c r="H2769">
        <v>1000.01</v>
      </c>
      <c r="J2769">
        <f>Cálculo!$G$73</f>
        <v>7.2949999999999999</v>
      </c>
      <c r="K2769">
        <f>Cálculo!$H$73</f>
        <v>18.600000000000001</v>
      </c>
    </row>
    <row r="2770" spans="1:11">
      <c r="A2770" t="s">
        <v>56</v>
      </c>
      <c r="B2770" t="s">
        <v>198</v>
      </c>
      <c r="C2770" s="7" t="s">
        <v>256</v>
      </c>
      <c r="D2770" t="s">
        <v>199</v>
      </c>
      <c r="E2770" t="s">
        <v>54</v>
      </c>
      <c r="F2770" t="s">
        <v>95</v>
      </c>
      <c r="G2770" t="s">
        <v>94</v>
      </c>
      <c r="H2770">
        <v>0</v>
      </c>
      <c r="I2770">
        <v>0</v>
      </c>
      <c r="J2770">
        <f>Cálculo!$G$76</f>
        <v>0</v>
      </c>
      <c r="K2770">
        <f>Cálculo!$H$76</f>
        <v>0</v>
      </c>
    </row>
    <row r="2771" spans="1:11">
      <c r="A2771" t="s">
        <v>56</v>
      </c>
      <c r="B2771" t="s">
        <v>198</v>
      </c>
      <c r="C2771" s="7" t="s">
        <v>256</v>
      </c>
      <c r="D2771" t="s">
        <v>199</v>
      </c>
      <c r="E2771" t="s">
        <v>54</v>
      </c>
      <c r="F2771" t="s">
        <v>95</v>
      </c>
      <c r="G2771" t="s">
        <v>94</v>
      </c>
      <c r="H2771">
        <v>0.01</v>
      </c>
      <c r="I2771">
        <v>50</v>
      </c>
      <c r="J2771">
        <f>Cálculo!$G$77</f>
        <v>9.2490000000000006</v>
      </c>
      <c r="K2771">
        <f>Cálculo!$H$77</f>
        <v>60.76</v>
      </c>
    </row>
    <row r="2772" spans="1:11">
      <c r="A2772" t="s">
        <v>56</v>
      </c>
      <c r="B2772" t="s">
        <v>198</v>
      </c>
      <c r="C2772" s="7" t="s">
        <v>256</v>
      </c>
      <c r="D2772" t="s">
        <v>199</v>
      </c>
      <c r="E2772" t="s">
        <v>54</v>
      </c>
      <c r="F2772" t="s">
        <v>95</v>
      </c>
      <c r="G2772" t="s">
        <v>94</v>
      </c>
      <c r="H2772">
        <v>50.01</v>
      </c>
      <c r="I2772">
        <v>150</v>
      </c>
      <c r="J2772">
        <f>Cálculo!$G$78</f>
        <v>8.49</v>
      </c>
      <c r="K2772">
        <f>Cálculo!$H$78</f>
        <v>98.73</v>
      </c>
    </row>
    <row r="2773" spans="1:11">
      <c r="A2773" t="s">
        <v>56</v>
      </c>
      <c r="B2773" t="s">
        <v>198</v>
      </c>
      <c r="C2773" s="7" t="s">
        <v>256</v>
      </c>
      <c r="D2773" t="s">
        <v>199</v>
      </c>
      <c r="E2773" t="s">
        <v>54</v>
      </c>
      <c r="F2773" t="s">
        <v>95</v>
      </c>
      <c r="G2773" t="s">
        <v>94</v>
      </c>
      <c r="H2773">
        <v>150.01</v>
      </c>
      <c r="I2773">
        <v>500</v>
      </c>
      <c r="J2773">
        <f>Cálculo!$G$79</f>
        <v>7.9859999999999998</v>
      </c>
      <c r="K2773">
        <f>Cálculo!$H$79</f>
        <v>174.66</v>
      </c>
    </row>
    <row r="2774" spans="1:11">
      <c r="A2774" t="s">
        <v>56</v>
      </c>
      <c r="B2774" t="s">
        <v>198</v>
      </c>
      <c r="C2774" s="7" t="s">
        <v>256</v>
      </c>
      <c r="D2774" t="s">
        <v>199</v>
      </c>
      <c r="E2774" t="s">
        <v>54</v>
      </c>
      <c r="F2774" t="s">
        <v>95</v>
      </c>
      <c r="G2774" t="s">
        <v>94</v>
      </c>
      <c r="H2774">
        <v>500.01</v>
      </c>
      <c r="I2774">
        <v>2000</v>
      </c>
      <c r="J2774">
        <f>Cálculo!$G$80</f>
        <v>7.5380000000000003</v>
      </c>
      <c r="K2774">
        <f>Cálculo!$H$80</f>
        <v>398.71</v>
      </c>
    </row>
    <row r="2775" spans="1:11">
      <c r="A2775" t="s">
        <v>56</v>
      </c>
      <c r="B2775" t="s">
        <v>198</v>
      </c>
      <c r="C2775" s="7" t="s">
        <v>256</v>
      </c>
      <c r="D2775" t="s">
        <v>199</v>
      </c>
      <c r="E2775" t="s">
        <v>54</v>
      </c>
      <c r="F2775" t="s">
        <v>95</v>
      </c>
      <c r="G2775" t="s">
        <v>94</v>
      </c>
      <c r="H2775">
        <v>2000.01</v>
      </c>
      <c r="I2775">
        <v>3500</v>
      </c>
      <c r="J2775">
        <f>Cálculo!$G$81</f>
        <v>6.819</v>
      </c>
      <c r="K2775">
        <f>Cálculo!$H$81</f>
        <v>1837.86</v>
      </c>
    </row>
    <row r="2776" spans="1:11">
      <c r="A2776" t="s">
        <v>56</v>
      </c>
      <c r="B2776" t="s">
        <v>198</v>
      </c>
      <c r="C2776" s="7" t="s">
        <v>256</v>
      </c>
      <c r="D2776" t="s">
        <v>199</v>
      </c>
      <c r="E2776" t="s">
        <v>54</v>
      </c>
      <c r="F2776" t="s">
        <v>95</v>
      </c>
      <c r="G2776" t="s">
        <v>94</v>
      </c>
      <c r="H2776">
        <v>3500.01</v>
      </c>
      <c r="I2776">
        <v>50000</v>
      </c>
      <c r="J2776">
        <f>Cálculo!$G$82</f>
        <v>5.3760000000000003</v>
      </c>
      <c r="K2776">
        <f>Cálculo!$H$82</f>
        <v>6892.16</v>
      </c>
    </row>
    <row r="2777" spans="1:11">
      <c r="A2777" t="s">
        <v>56</v>
      </c>
      <c r="B2777" t="s">
        <v>198</v>
      </c>
      <c r="C2777" s="7" t="s">
        <v>256</v>
      </c>
      <c r="D2777" t="s">
        <v>199</v>
      </c>
      <c r="E2777" t="s">
        <v>54</v>
      </c>
      <c r="F2777" t="s">
        <v>95</v>
      </c>
      <c r="G2777" t="s">
        <v>94</v>
      </c>
      <c r="H2777">
        <v>50000.01</v>
      </c>
      <c r="J2777">
        <f>Cálculo!$G$83</f>
        <v>5.1479999999999997</v>
      </c>
      <c r="K2777">
        <f>Cálculo!$H$83</f>
        <v>18284.09</v>
      </c>
    </row>
    <row r="2778" spans="1:11">
      <c r="A2778" t="s">
        <v>56</v>
      </c>
      <c r="B2778" t="s">
        <v>198</v>
      </c>
      <c r="C2778" s="7" t="s">
        <v>256</v>
      </c>
      <c r="D2778" t="s">
        <v>199</v>
      </c>
      <c r="E2778" t="s">
        <v>54</v>
      </c>
      <c r="F2778" t="s">
        <v>96</v>
      </c>
      <c r="G2778" t="s">
        <v>94</v>
      </c>
      <c r="H2778">
        <v>0</v>
      </c>
      <c r="I2778">
        <v>50000</v>
      </c>
      <c r="J2778">
        <f>Cálculo!$G$86</f>
        <v>4.726</v>
      </c>
      <c r="K2778">
        <f>Cálculo!$H$86</f>
        <v>387.36</v>
      </c>
    </row>
    <row r="2779" spans="1:11">
      <c r="A2779" t="s">
        <v>56</v>
      </c>
      <c r="B2779" t="s">
        <v>198</v>
      </c>
      <c r="C2779" s="7" t="s">
        <v>256</v>
      </c>
      <c r="D2779" t="s">
        <v>199</v>
      </c>
      <c r="E2779" t="s">
        <v>54</v>
      </c>
      <c r="F2779" t="s">
        <v>96</v>
      </c>
      <c r="G2779" t="s">
        <v>94</v>
      </c>
      <c r="H2779">
        <v>50000.01</v>
      </c>
      <c r="I2779">
        <v>300000</v>
      </c>
      <c r="J2779">
        <f>Cálculo!$G$87</f>
        <v>3.5019999999999998</v>
      </c>
      <c r="K2779">
        <f>Cálculo!$H$87</f>
        <v>61597.41</v>
      </c>
    </row>
    <row r="2780" spans="1:11">
      <c r="A2780" t="s">
        <v>56</v>
      </c>
      <c r="B2780" t="s">
        <v>198</v>
      </c>
      <c r="C2780" s="7" t="s">
        <v>256</v>
      </c>
      <c r="D2780" t="s">
        <v>199</v>
      </c>
      <c r="E2780" t="s">
        <v>54</v>
      </c>
      <c r="F2780" t="s">
        <v>96</v>
      </c>
      <c r="G2780" t="s">
        <v>94</v>
      </c>
      <c r="H2780">
        <v>300000.01</v>
      </c>
      <c r="I2780">
        <v>500000</v>
      </c>
      <c r="J2780">
        <f>Cálculo!$G$88</f>
        <v>3.36</v>
      </c>
      <c r="K2780">
        <f>Cálculo!$H$88</f>
        <v>110975.06</v>
      </c>
    </row>
    <row r="2781" spans="1:11">
      <c r="A2781" t="s">
        <v>56</v>
      </c>
      <c r="B2781" t="s">
        <v>198</v>
      </c>
      <c r="C2781" s="7" t="s">
        <v>256</v>
      </c>
      <c r="D2781" t="s">
        <v>199</v>
      </c>
      <c r="E2781" t="s">
        <v>54</v>
      </c>
      <c r="F2781" t="s">
        <v>96</v>
      </c>
      <c r="G2781" t="s">
        <v>94</v>
      </c>
      <c r="H2781">
        <v>500000.01</v>
      </c>
      <c r="I2781">
        <v>1000000</v>
      </c>
      <c r="J2781">
        <f>Cálculo!$G$89</f>
        <v>3.3340000000000001</v>
      </c>
      <c r="K2781">
        <f>Cálculo!$H$89</f>
        <v>124035.06</v>
      </c>
    </row>
    <row r="2782" spans="1:11">
      <c r="A2782" t="s">
        <v>56</v>
      </c>
      <c r="B2782" t="s">
        <v>198</v>
      </c>
      <c r="C2782" s="7" t="s">
        <v>256</v>
      </c>
      <c r="D2782" t="s">
        <v>199</v>
      </c>
      <c r="E2782" t="s">
        <v>54</v>
      </c>
      <c r="F2782" t="s">
        <v>96</v>
      </c>
      <c r="G2782" t="s">
        <v>94</v>
      </c>
      <c r="H2782">
        <v>1000000.01</v>
      </c>
      <c r="I2782">
        <v>2000000</v>
      </c>
      <c r="J2782">
        <f>Cálculo!$G$90</f>
        <v>3.2810000000000001</v>
      </c>
      <c r="K2782">
        <f>Cálculo!$H$90</f>
        <v>177422.21</v>
      </c>
    </row>
    <row r="2783" spans="1:11">
      <c r="A2783" t="s">
        <v>56</v>
      </c>
      <c r="B2783" t="s">
        <v>198</v>
      </c>
      <c r="C2783" s="7" t="s">
        <v>256</v>
      </c>
      <c r="D2783" t="s">
        <v>199</v>
      </c>
      <c r="E2783" t="s">
        <v>54</v>
      </c>
      <c r="F2783" t="s">
        <v>96</v>
      </c>
      <c r="G2783" t="s">
        <v>94</v>
      </c>
      <c r="H2783">
        <v>2000000.01</v>
      </c>
      <c r="J2783">
        <f>Cálculo!$G$91</f>
        <v>3.2330000000000001</v>
      </c>
      <c r="K2783">
        <f>Cálculo!$H$91</f>
        <v>316707.87</v>
      </c>
    </row>
    <row r="2784" spans="1:11">
      <c r="A2784" t="s">
        <v>56</v>
      </c>
      <c r="B2784" t="s">
        <v>198</v>
      </c>
      <c r="C2784" s="7" t="s">
        <v>256</v>
      </c>
      <c r="D2784" t="s">
        <v>199</v>
      </c>
      <c r="E2784" t="s">
        <v>54</v>
      </c>
      <c r="F2784" t="s">
        <v>97</v>
      </c>
      <c r="G2784" t="s">
        <v>98</v>
      </c>
      <c r="J2784">
        <f>Cálculo!$G$94</f>
        <v>3.2148460000000001</v>
      </c>
    </row>
    <row r="2785" spans="1:11">
      <c r="A2785" t="s">
        <v>56</v>
      </c>
      <c r="B2785" t="s">
        <v>198</v>
      </c>
      <c r="C2785" s="7" t="s">
        <v>257</v>
      </c>
      <c r="D2785" t="s">
        <v>199</v>
      </c>
      <c r="E2785" t="s">
        <v>54</v>
      </c>
      <c r="F2785" t="s">
        <v>93</v>
      </c>
      <c r="G2785" t="s">
        <v>94</v>
      </c>
      <c r="H2785">
        <v>0</v>
      </c>
      <c r="I2785">
        <v>1</v>
      </c>
      <c r="J2785">
        <f>Cálculo!$G$66</f>
        <v>3.2869999999999999</v>
      </c>
      <c r="K2785">
        <f>Cálculo!$H$66</f>
        <v>11.39</v>
      </c>
    </row>
    <row r="2786" spans="1:11">
      <c r="A2786" t="s">
        <v>56</v>
      </c>
      <c r="B2786" t="s">
        <v>198</v>
      </c>
      <c r="C2786" s="7" t="s">
        <v>257</v>
      </c>
      <c r="D2786" t="s">
        <v>199</v>
      </c>
      <c r="E2786" t="s">
        <v>54</v>
      </c>
      <c r="F2786" t="s">
        <v>93</v>
      </c>
      <c r="G2786" t="s">
        <v>94</v>
      </c>
      <c r="H2786">
        <v>1.01</v>
      </c>
      <c r="I2786">
        <v>3</v>
      </c>
      <c r="J2786">
        <f>Cálculo!$G$67</f>
        <v>10.834</v>
      </c>
      <c r="K2786">
        <f>Cálculo!$H$67</f>
        <v>14.87</v>
      </c>
    </row>
    <row r="2787" spans="1:11">
      <c r="A2787" t="s">
        <v>56</v>
      </c>
      <c r="B2787" t="s">
        <v>198</v>
      </c>
      <c r="C2787" s="7" t="s">
        <v>257</v>
      </c>
      <c r="D2787" t="s">
        <v>199</v>
      </c>
      <c r="E2787" t="s">
        <v>54</v>
      </c>
      <c r="F2787" t="s">
        <v>93</v>
      </c>
      <c r="G2787" t="s">
        <v>94</v>
      </c>
      <c r="H2787">
        <v>3.01</v>
      </c>
      <c r="I2787">
        <v>7</v>
      </c>
      <c r="J2787">
        <f>Cálculo!$G$68</f>
        <v>5.6470000000000002</v>
      </c>
      <c r="K2787">
        <f>Cálculo!$H$68</f>
        <v>14.87</v>
      </c>
    </row>
    <row r="2788" spans="1:11">
      <c r="A2788" t="s">
        <v>56</v>
      </c>
      <c r="B2788" t="s">
        <v>198</v>
      </c>
      <c r="C2788" s="7" t="s">
        <v>257</v>
      </c>
      <c r="D2788" t="s">
        <v>199</v>
      </c>
      <c r="E2788" t="s">
        <v>54</v>
      </c>
      <c r="F2788" t="s">
        <v>93</v>
      </c>
      <c r="G2788" t="s">
        <v>94</v>
      </c>
      <c r="H2788">
        <v>7.01</v>
      </c>
      <c r="I2788">
        <v>14</v>
      </c>
      <c r="J2788">
        <f>Cálculo!$G$69</f>
        <v>9.3699999999999992</v>
      </c>
      <c r="K2788">
        <f>Cálculo!$H$69</f>
        <v>16.739999999999998</v>
      </c>
    </row>
    <row r="2789" spans="1:11">
      <c r="A2789" t="s">
        <v>56</v>
      </c>
      <c r="B2789" t="s">
        <v>198</v>
      </c>
      <c r="C2789" s="7" t="s">
        <v>257</v>
      </c>
      <c r="D2789" t="s">
        <v>199</v>
      </c>
      <c r="E2789" t="s">
        <v>54</v>
      </c>
      <c r="F2789" t="s">
        <v>93</v>
      </c>
      <c r="G2789" t="s">
        <v>94</v>
      </c>
      <c r="H2789">
        <v>14.01</v>
      </c>
      <c r="I2789">
        <v>34</v>
      </c>
      <c r="J2789">
        <f>Cálculo!$G$70</f>
        <v>11.132</v>
      </c>
      <c r="K2789">
        <f>Cálculo!$H$70</f>
        <v>18.600000000000001</v>
      </c>
    </row>
    <row r="2790" spans="1:11">
      <c r="A2790" t="s">
        <v>56</v>
      </c>
      <c r="B2790" t="s">
        <v>198</v>
      </c>
      <c r="C2790" s="7" t="s">
        <v>257</v>
      </c>
      <c r="D2790" t="s">
        <v>199</v>
      </c>
      <c r="E2790" t="s">
        <v>54</v>
      </c>
      <c r="F2790" t="s">
        <v>93</v>
      </c>
      <c r="G2790" t="s">
        <v>94</v>
      </c>
      <c r="H2790">
        <v>34.01</v>
      </c>
      <c r="I2790">
        <v>600</v>
      </c>
      <c r="J2790">
        <f>Cálculo!$G$71</f>
        <v>11.92</v>
      </c>
      <c r="K2790">
        <f>Cálculo!$H$71</f>
        <v>18.600000000000001</v>
      </c>
    </row>
    <row r="2791" spans="1:11">
      <c r="A2791" t="s">
        <v>56</v>
      </c>
      <c r="B2791" t="s">
        <v>198</v>
      </c>
      <c r="C2791" s="7" t="s">
        <v>257</v>
      </c>
      <c r="D2791" t="s">
        <v>199</v>
      </c>
      <c r="E2791" t="s">
        <v>54</v>
      </c>
      <c r="F2791" t="s">
        <v>93</v>
      </c>
      <c r="G2791" t="s">
        <v>94</v>
      </c>
      <c r="H2791">
        <v>600.01</v>
      </c>
      <c r="I2791">
        <v>1000</v>
      </c>
      <c r="J2791">
        <f>Cálculo!$G$72</f>
        <v>10.324</v>
      </c>
      <c r="K2791">
        <f>Cálculo!$H$72</f>
        <v>18.600000000000001</v>
      </c>
    </row>
    <row r="2792" spans="1:11">
      <c r="A2792" t="s">
        <v>56</v>
      </c>
      <c r="B2792" t="s">
        <v>198</v>
      </c>
      <c r="C2792" s="7" t="s">
        <v>257</v>
      </c>
      <c r="D2792" t="s">
        <v>199</v>
      </c>
      <c r="E2792" t="s">
        <v>54</v>
      </c>
      <c r="F2792" t="s">
        <v>93</v>
      </c>
      <c r="G2792" t="s">
        <v>94</v>
      </c>
      <c r="H2792">
        <v>1000.01</v>
      </c>
      <c r="J2792">
        <f>Cálculo!$G$73</f>
        <v>7.2949999999999999</v>
      </c>
      <c r="K2792">
        <f>Cálculo!$H$73</f>
        <v>18.600000000000001</v>
      </c>
    </row>
    <row r="2793" spans="1:11">
      <c r="A2793" t="s">
        <v>56</v>
      </c>
      <c r="B2793" t="s">
        <v>198</v>
      </c>
      <c r="C2793" s="7" t="s">
        <v>257</v>
      </c>
      <c r="D2793" t="s">
        <v>199</v>
      </c>
      <c r="E2793" t="s">
        <v>54</v>
      </c>
      <c r="F2793" t="s">
        <v>95</v>
      </c>
      <c r="G2793" t="s">
        <v>94</v>
      </c>
      <c r="H2793">
        <v>0</v>
      </c>
      <c r="I2793">
        <v>0</v>
      </c>
      <c r="J2793">
        <f>Cálculo!$G$76</f>
        <v>0</v>
      </c>
      <c r="K2793">
        <f>Cálculo!$H$76</f>
        <v>0</v>
      </c>
    </row>
    <row r="2794" spans="1:11">
      <c r="A2794" t="s">
        <v>56</v>
      </c>
      <c r="B2794" t="s">
        <v>198</v>
      </c>
      <c r="C2794" s="7" t="s">
        <v>257</v>
      </c>
      <c r="D2794" t="s">
        <v>199</v>
      </c>
      <c r="E2794" t="s">
        <v>54</v>
      </c>
      <c r="F2794" t="s">
        <v>95</v>
      </c>
      <c r="G2794" t="s">
        <v>94</v>
      </c>
      <c r="H2794">
        <v>0.01</v>
      </c>
      <c r="I2794">
        <v>50</v>
      </c>
      <c r="J2794">
        <f>Cálculo!$G$77</f>
        <v>9.2490000000000006</v>
      </c>
      <c r="K2794">
        <f>Cálculo!$H$77</f>
        <v>60.76</v>
      </c>
    </row>
    <row r="2795" spans="1:11">
      <c r="A2795" t="s">
        <v>56</v>
      </c>
      <c r="B2795" t="s">
        <v>198</v>
      </c>
      <c r="C2795" s="7" t="s">
        <v>257</v>
      </c>
      <c r="D2795" t="s">
        <v>199</v>
      </c>
      <c r="E2795" t="s">
        <v>54</v>
      </c>
      <c r="F2795" t="s">
        <v>95</v>
      </c>
      <c r="G2795" t="s">
        <v>94</v>
      </c>
      <c r="H2795">
        <v>50.01</v>
      </c>
      <c r="I2795">
        <v>150</v>
      </c>
      <c r="J2795">
        <f>Cálculo!$G$78</f>
        <v>8.49</v>
      </c>
      <c r="K2795">
        <f>Cálculo!$H$78</f>
        <v>98.73</v>
      </c>
    </row>
    <row r="2796" spans="1:11">
      <c r="A2796" t="s">
        <v>56</v>
      </c>
      <c r="B2796" t="s">
        <v>198</v>
      </c>
      <c r="C2796" s="7" t="s">
        <v>257</v>
      </c>
      <c r="D2796" t="s">
        <v>199</v>
      </c>
      <c r="E2796" t="s">
        <v>54</v>
      </c>
      <c r="F2796" t="s">
        <v>95</v>
      </c>
      <c r="G2796" t="s">
        <v>94</v>
      </c>
      <c r="H2796">
        <v>150.01</v>
      </c>
      <c r="I2796">
        <v>500</v>
      </c>
      <c r="J2796">
        <f>Cálculo!$G$79</f>
        <v>7.9859999999999998</v>
      </c>
      <c r="K2796">
        <f>Cálculo!$H$79</f>
        <v>174.66</v>
      </c>
    </row>
    <row r="2797" spans="1:11">
      <c r="A2797" t="s">
        <v>56</v>
      </c>
      <c r="B2797" t="s">
        <v>198</v>
      </c>
      <c r="C2797" s="7" t="s">
        <v>257</v>
      </c>
      <c r="D2797" t="s">
        <v>199</v>
      </c>
      <c r="E2797" t="s">
        <v>54</v>
      </c>
      <c r="F2797" t="s">
        <v>95</v>
      </c>
      <c r="G2797" t="s">
        <v>94</v>
      </c>
      <c r="H2797">
        <v>500.01</v>
      </c>
      <c r="I2797">
        <v>2000</v>
      </c>
      <c r="J2797">
        <f>Cálculo!$G$80</f>
        <v>7.5380000000000003</v>
      </c>
      <c r="K2797">
        <f>Cálculo!$H$80</f>
        <v>398.71</v>
      </c>
    </row>
    <row r="2798" spans="1:11">
      <c r="A2798" t="s">
        <v>56</v>
      </c>
      <c r="B2798" t="s">
        <v>198</v>
      </c>
      <c r="C2798" s="7" t="s">
        <v>257</v>
      </c>
      <c r="D2798" t="s">
        <v>199</v>
      </c>
      <c r="E2798" t="s">
        <v>54</v>
      </c>
      <c r="F2798" t="s">
        <v>95</v>
      </c>
      <c r="G2798" t="s">
        <v>94</v>
      </c>
      <c r="H2798">
        <v>2000.01</v>
      </c>
      <c r="I2798">
        <v>3500</v>
      </c>
      <c r="J2798">
        <f>Cálculo!$G$81</f>
        <v>6.819</v>
      </c>
      <c r="K2798">
        <f>Cálculo!$H$81</f>
        <v>1837.86</v>
      </c>
    </row>
    <row r="2799" spans="1:11">
      <c r="A2799" t="s">
        <v>56</v>
      </c>
      <c r="B2799" t="s">
        <v>198</v>
      </c>
      <c r="C2799" s="7" t="s">
        <v>257</v>
      </c>
      <c r="D2799" t="s">
        <v>199</v>
      </c>
      <c r="E2799" t="s">
        <v>54</v>
      </c>
      <c r="F2799" t="s">
        <v>95</v>
      </c>
      <c r="G2799" t="s">
        <v>94</v>
      </c>
      <c r="H2799">
        <v>3500.01</v>
      </c>
      <c r="I2799">
        <v>50000</v>
      </c>
      <c r="J2799">
        <f>Cálculo!$G$82</f>
        <v>5.3760000000000003</v>
      </c>
      <c r="K2799">
        <f>Cálculo!$H$82</f>
        <v>6892.16</v>
      </c>
    </row>
    <row r="2800" spans="1:11">
      <c r="A2800" t="s">
        <v>56</v>
      </c>
      <c r="B2800" t="s">
        <v>198</v>
      </c>
      <c r="C2800" s="7" t="s">
        <v>257</v>
      </c>
      <c r="D2800" t="s">
        <v>199</v>
      </c>
      <c r="E2800" t="s">
        <v>54</v>
      </c>
      <c r="F2800" t="s">
        <v>95</v>
      </c>
      <c r="G2800" t="s">
        <v>94</v>
      </c>
      <c r="H2800">
        <v>50000.01</v>
      </c>
      <c r="J2800">
        <f>Cálculo!$G$83</f>
        <v>5.1479999999999997</v>
      </c>
      <c r="K2800">
        <f>Cálculo!$H$83</f>
        <v>18284.09</v>
      </c>
    </row>
    <row r="2801" spans="1:11">
      <c r="A2801" t="s">
        <v>56</v>
      </c>
      <c r="B2801" t="s">
        <v>198</v>
      </c>
      <c r="C2801" s="7" t="s">
        <v>257</v>
      </c>
      <c r="D2801" t="s">
        <v>199</v>
      </c>
      <c r="E2801" t="s">
        <v>54</v>
      </c>
      <c r="F2801" t="s">
        <v>96</v>
      </c>
      <c r="G2801" t="s">
        <v>94</v>
      </c>
      <c r="H2801">
        <v>0</v>
      </c>
      <c r="I2801">
        <v>50000</v>
      </c>
      <c r="J2801">
        <f>Cálculo!$G$86</f>
        <v>4.726</v>
      </c>
      <c r="K2801">
        <f>Cálculo!$H$86</f>
        <v>387.36</v>
      </c>
    </row>
    <row r="2802" spans="1:11">
      <c r="A2802" t="s">
        <v>56</v>
      </c>
      <c r="B2802" t="s">
        <v>198</v>
      </c>
      <c r="C2802" s="7" t="s">
        <v>257</v>
      </c>
      <c r="D2802" t="s">
        <v>199</v>
      </c>
      <c r="E2802" t="s">
        <v>54</v>
      </c>
      <c r="F2802" t="s">
        <v>96</v>
      </c>
      <c r="G2802" t="s">
        <v>94</v>
      </c>
      <c r="H2802">
        <v>50000.01</v>
      </c>
      <c r="I2802">
        <v>300000</v>
      </c>
      <c r="J2802">
        <f>Cálculo!$G$87</f>
        <v>3.5019999999999998</v>
      </c>
      <c r="K2802">
        <f>Cálculo!$H$87</f>
        <v>61597.41</v>
      </c>
    </row>
    <row r="2803" spans="1:11">
      <c r="A2803" t="s">
        <v>56</v>
      </c>
      <c r="B2803" t="s">
        <v>198</v>
      </c>
      <c r="C2803" s="7" t="s">
        <v>257</v>
      </c>
      <c r="D2803" t="s">
        <v>199</v>
      </c>
      <c r="E2803" t="s">
        <v>54</v>
      </c>
      <c r="F2803" t="s">
        <v>96</v>
      </c>
      <c r="G2803" t="s">
        <v>94</v>
      </c>
      <c r="H2803">
        <v>300000.01</v>
      </c>
      <c r="I2803">
        <v>500000</v>
      </c>
      <c r="J2803">
        <f>Cálculo!$G$88</f>
        <v>3.36</v>
      </c>
      <c r="K2803">
        <f>Cálculo!$H$88</f>
        <v>110975.06</v>
      </c>
    </row>
    <row r="2804" spans="1:11">
      <c r="A2804" t="s">
        <v>56</v>
      </c>
      <c r="B2804" t="s">
        <v>198</v>
      </c>
      <c r="C2804" s="7" t="s">
        <v>257</v>
      </c>
      <c r="D2804" t="s">
        <v>199</v>
      </c>
      <c r="E2804" t="s">
        <v>54</v>
      </c>
      <c r="F2804" t="s">
        <v>96</v>
      </c>
      <c r="G2804" t="s">
        <v>94</v>
      </c>
      <c r="H2804">
        <v>500000.01</v>
      </c>
      <c r="I2804">
        <v>1000000</v>
      </c>
      <c r="J2804">
        <f>Cálculo!$G$89</f>
        <v>3.3340000000000001</v>
      </c>
      <c r="K2804">
        <f>Cálculo!$H$89</f>
        <v>124035.06</v>
      </c>
    </row>
    <row r="2805" spans="1:11">
      <c r="A2805" t="s">
        <v>56</v>
      </c>
      <c r="B2805" t="s">
        <v>198</v>
      </c>
      <c r="C2805" s="7" t="s">
        <v>257</v>
      </c>
      <c r="D2805" t="s">
        <v>199</v>
      </c>
      <c r="E2805" t="s">
        <v>54</v>
      </c>
      <c r="F2805" t="s">
        <v>96</v>
      </c>
      <c r="G2805" t="s">
        <v>94</v>
      </c>
      <c r="H2805">
        <v>1000000.01</v>
      </c>
      <c r="I2805">
        <v>2000000</v>
      </c>
      <c r="J2805">
        <f>Cálculo!$G$90</f>
        <v>3.2810000000000001</v>
      </c>
      <c r="K2805">
        <f>Cálculo!$H$90</f>
        <v>177422.21</v>
      </c>
    </row>
    <row r="2806" spans="1:11">
      <c r="A2806" t="s">
        <v>56</v>
      </c>
      <c r="B2806" t="s">
        <v>198</v>
      </c>
      <c r="C2806" s="7" t="s">
        <v>257</v>
      </c>
      <c r="D2806" t="s">
        <v>199</v>
      </c>
      <c r="E2806" t="s">
        <v>54</v>
      </c>
      <c r="F2806" t="s">
        <v>96</v>
      </c>
      <c r="G2806" t="s">
        <v>94</v>
      </c>
      <c r="H2806">
        <v>2000000.01</v>
      </c>
      <c r="J2806">
        <f>Cálculo!$G$91</f>
        <v>3.2330000000000001</v>
      </c>
      <c r="K2806">
        <f>Cálculo!$H$91</f>
        <v>316707.87</v>
      </c>
    </row>
    <row r="2807" spans="1:11">
      <c r="A2807" t="s">
        <v>56</v>
      </c>
      <c r="B2807" t="s">
        <v>198</v>
      </c>
      <c r="C2807" s="7" t="s">
        <v>257</v>
      </c>
      <c r="D2807" t="s">
        <v>199</v>
      </c>
      <c r="E2807" t="s">
        <v>54</v>
      </c>
      <c r="F2807" t="s">
        <v>97</v>
      </c>
      <c r="G2807" t="s">
        <v>98</v>
      </c>
      <c r="J2807">
        <f>Cálculo!$G$94</f>
        <v>3.2148460000000001</v>
      </c>
    </row>
    <row r="2808" spans="1:11">
      <c r="A2808" t="s">
        <v>56</v>
      </c>
      <c r="B2808" t="s">
        <v>198</v>
      </c>
      <c r="C2808" s="7" t="s">
        <v>258</v>
      </c>
      <c r="D2808" t="s">
        <v>199</v>
      </c>
      <c r="E2808" t="s">
        <v>54</v>
      </c>
      <c r="F2808" t="s">
        <v>93</v>
      </c>
      <c r="G2808" t="s">
        <v>94</v>
      </c>
      <c r="H2808">
        <v>0</v>
      </c>
      <c r="I2808">
        <v>1</v>
      </c>
      <c r="J2808">
        <f>Cálculo!$G$66</f>
        <v>3.2869999999999999</v>
      </c>
      <c r="K2808">
        <f>Cálculo!$H$66</f>
        <v>11.39</v>
      </c>
    </row>
    <row r="2809" spans="1:11">
      <c r="A2809" t="s">
        <v>56</v>
      </c>
      <c r="B2809" t="s">
        <v>198</v>
      </c>
      <c r="C2809" s="7" t="s">
        <v>258</v>
      </c>
      <c r="D2809" t="s">
        <v>199</v>
      </c>
      <c r="E2809" t="s">
        <v>54</v>
      </c>
      <c r="F2809" t="s">
        <v>93</v>
      </c>
      <c r="G2809" t="s">
        <v>94</v>
      </c>
      <c r="H2809">
        <v>1.01</v>
      </c>
      <c r="I2809">
        <v>3</v>
      </c>
      <c r="J2809">
        <f>Cálculo!$G$67</f>
        <v>10.834</v>
      </c>
      <c r="K2809">
        <f>Cálculo!$H$67</f>
        <v>14.87</v>
      </c>
    </row>
    <row r="2810" spans="1:11">
      <c r="A2810" t="s">
        <v>56</v>
      </c>
      <c r="B2810" t="s">
        <v>198</v>
      </c>
      <c r="C2810" s="7" t="s">
        <v>258</v>
      </c>
      <c r="D2810" t="s">
        <v>199</v>
      </c>
      <c r="E2810" t="s">
        <v>54</v>
      </c>
      <c r="F2810" t="s">
        <v>93</v>
      </c>
      <c r="G2810" t="s">
        <v>94</v>
      </c>
      <c r="H2810">
        <v>3.01</v>
      </c>
      <c r="I2810">
        <v>7</v>
      </c>
      <c r="J2810">
        <f>Cálculo!$G$68</f>
        <v>5.6470000000000002</v>
      </c>
      <c r="K2810">
        <f>Cálculo!$H$68</f>
        <v>14.87</v>
      </c>
    </row>
    <row r="2811" spans="1:11">
      <c r="A2811" t="s">
        <v>56</v>
      </c>
      <c r="B2811" t="s">
        <v>198</v>
      </c>
      <c r="C2811" s="7" t="s">
        <v>258</v>
      </c>
      <c r="D2811" t="s">
        <v>199</v>
      </c>
      <c r="E2811" t="s">
        <v>54</v>
      </c>
      <c r="F2811" t="s">
        <v>93</v>
      </c>
      <c r="G2811" t="s">
        <v>94</v>
      </c>
      <c r="H2811">
        <v>7.01</v>
      </c>
      <c r="I2811">
        <v>14</v>
      </c>
      <c r="J2811">
        <f>Cálculo!$G$69</f>
        <v>9.3699999999999992</v>
      </c>
      <c r="K2811">
        <f>Cálculo!$H$69</f>
        <v>16.739999999999998</v>
      </c>
    </row>
    <row r="2812" spans="1:11">
      <c r="A2812" t="s">
        <v>56</v>
      </c>
      <c r="B2812" t="s">
        <v>198</v>
      </c>
      <c r="C2812" s="7" t="s">
        <v>258</v>
      </c>
      <c r="D2812" t="s">
        <v>199</v>
      </c>
      <c r="E2812" t="s">
        <v>54</v>
      </c>
      <c r="F2812" t="s">
        <v>93</v>
      </c>
      <c r="G2812" t="s">
        <v>94</v>
      </c>
      <c r="H2812">
        <v>14.01</v>
      </c>
      <c r="I2812">
        <v>34</v>
      </c>
      <c r="J2812">
        <f>Cálculo!$G$70</f>
        <v>11.132</v>
      </c>
      <c r="K2812">
        <f>Cálculo!$H$70</f>
        <v>18.600000000000001</v>
      </c>
    </row>
    <row r="2813" spans="1:11">
      <c r="A2813" t="s">
        <v>56</v>
      </c>
      <c r="B2813" t="s">
        <v>198</v>
      </c>
      <c r="C2813" s="7" t="s">
        <v>258</v>
      </c>
      <c r="D2813" t="s">
        <v>199</v>
      </c>
      <c r="E2813" t="s">
        <v>54</v>
      </c>
      <c r="F2813" t="s">
        <v>93</v>
      </c>
      <c r="G2813" t="s">
        <v>94</v>
      </c>
      <c r="H2813">
        <v>34.01</v>
      </c>
      <c r="I2813">
        <v>600</v>
      </c>
      <c r="J2813">
        <f>Cálculo!$G$71</f>
        <v>11.92</v>
      </c>
      <c r="K2813">
        <f>Cálculo!$H$71</f>
        <v>18.600000000000001</v>
      </c>
    </row>
    <row r="2814" spans="1:11">
      <c r="A2814" t="s">
        <v>56</v>
      </c>
      <c r="B2814" t="s">
        <v>198</v>
      </c>
      <c r="C2814" s="7" t="s">
        <v>258</v>
      </c>
      <c r="D2814" t="s">
        <v>199</v>
      </c>
      <c r="E2814" t="s">
        <v>54</v>
      </c>
      <c r="F2814" t="s">
        <v>93</v>
      </c>
      <c r="G2814" t="s">
        <v>94</v>
      </c>
      <c r="H2814">
        <v>600.01</v>
      </c>
      <c r="I2814">
        <v>1000</v>
      </c>
      <c r="J2814">
        <f>Cálculo!$G$72</f>
        <v>10.324</v>
      </c>
      <c r="K2814">
        <f>Cálculo!$H$72</f>
        <v>18.600000000000001</v>
      </c>
    </row>
    <row r="2815" spans="1:11">
      <c r="A2815" t="s">
        <v>56</v>
      </c>
      <c r="B2815" t="s">
        <v>198</v>
      </c>
      <c r="C2815" s="7" t="s">
        <v>258</v>
      </c>
      <c r="D2815" t="s">
        <v>199</v>
      </c>
      <c r="E2815" t="s">
        <v>54</v>
      </c>
      <c r="F2815" t="s">
        <v>93</v>
      </c>
      <c r="G2815" t="s">
        <v>94</v>
      </c>
      <c r="H2815">
        <v>1000.01</v>
      </c>
      <c r="J2815">
        <f>Cálculo!$G$73</f>
        <v>7.2949999999999999</v>
      </c>
      <c r="K2815">
        <f>Cálculo!$H$73</f>
        <v>18.600000000000001</v>
      </c>
    </row>
    <row r="2816" spans="1:11">
      <c r="A2816" t="s">
        <v>56</v>
      </c>
      <c r="B2816" t="s">
        <v>198</v>
      </c>
      <c r="C2816" s="7" t="s">
        <v>258</v>
      </c>
      <c r="D2816" t="s">
        <v>199</v>
      </c>
      <c r="E2816" t="s">
        <v>54</v>
      </c>
      <c r="F2816" t="s">
        <v>95</v>
      </c>
      <c r="G2816" t="s">
        <v>94</v>
      </c>
      <c r="H2816">
        <v>0</v>
      </c>
      <c r="I2816">
        <v>0</v>
      </c>
      <c r="J2816">
        <f>Cálculo!$G$76</f>
        <v>0</v>
      </c>
      <c r="K2816">
        <f>Cálculo!$H$76</f>
        <v>0</v>
      </c>
    </row>
    <row r="2817" spans="1:11">
      <c r="A2817" t="s">
        <v>56</v>
      </c>
      <c r="B2817" t="s">
        <v>198</v>
      </c>
      <c r="C2817" s="7" t="s">
        <v>258</v>
      </c>
      <c r="D2817" t="s">
        <v>199</v>
      </c>
      <c r="E2817" t="s">
        <v>54</v>
      </c>
      <c r="F2817" t="s">
        <v>95</v>
      </c>
      <c r="G2817" t="s">
        <v>94</v>
      </c>
      <c r="H2817">
        <v>0.01</v>
      </c>
      <c r="I2817">
        <v>50</v>
      </c>
      <c r="J2817">
        <f>Cálculo!$G$77</f>
        <v>9.2490000000000006</v>
      </c>
      <c r="K2817">
        <f>Cálculo!$H$77</f>
        <v>60.76</v>
      </c>
    </row>
    <row r="2818" spans="1:11">
      <c r="A2818" t="s">
        <v>56</v>
      </c>
      <c r="B2818" t="s">
        <v>198</v>
      </c>
      <c r="C2818" s="7" t="s">
        <v>258</v>
      </c>
      <c r="D2818" t="s">
        <v>199</v>
      </c>
      <c r="E2818" t="s">
        <v>54</v>
      </c>
      <c r="F2818" t="s">
        <v>95</v>
      </c>
      <c r="G2818" t="s">
        <v>94</v>
      </c>
      <c r="H2818">
        <v>50.01</v>
      </c>
      <c r="I2818">
        <v>150</v>
      </c>
      <c r="J2818">
        <f>Cálculo!$G$78</f>
        <v>8.49</v>
      </c>
      <c r="K2818">
        <f>Cálculo!$H$78</f>
        <v>98.73</v>
      </c>
    </row>
    <row r="2819" spans="1:11">
      <c r="A2819" t="s">
        <v>56</v>
      </c>
      <c r="B2819" t="s">
        <v>198</v>
      </c>
      <c r="C2819" s="7" t="s">
        <v>258</v>
      </c>
      <c r="D2819" t="s">
        <v>199</v>
      </c>
      <c r="E2819" t="s">
        <v>54</v>
      </c>
      <c r="F2819" t="s">
        <v>95</v>
      </c>
      <c r="G2819" t="s">
        <v>94</v>
      </c>
      <c r="H2819">
        <v>150.01</v>
      </c>
      <c r="I2819">
        <v>500</v>
      </c>
      <c r="J2819">
        <f>Cálculo!$G$79</f>
        <v>7.9859999999999998</v>
      </c>
      <c r="K2819">
        <f>Cálculo!$H$79</f>
        <v>174.66</v>
      </c>
    </row>
    <row r="2820" spans="1:11">
      <c r="A2820" t="s">
        <v>56</v>
      </c>
      <c r="B2820" t="s">
        <v>198</v>
      </c>
      <c r="C2820" s="7" t="s">
        <v>258</v>
      </c>
      <c r="D2820" t="s">
        <v>199</v>
      </c>
      <c r="E2820" t="s">
        <v>54</v>
      </c>
      <c r="F2820" t="s">
        <v>95</v>
      </c>
      <c r="G2820" t="s">
        <v>94</v>
      </c>
      <c r="H2820">
        <v>500.01</v>
      </c>
      <c r="I2820">
        <v>2000</v>
      </c>
      <c r="J2820">
        <f>Cálculo!$G$80</f>
        <v>7.5380000000000003</v>
      </c>
      <c r="K2820">
        <f>Cálculo!$H$80</f>
        <v>398.71</v>
      </c>
    </row>
    <row r="2821" spans="1:11">
      <c r="A2821" t="s">
        <v>56</v>
      </c>
      <c r="B2821" t="s">
        <v>198</v>
      </c>
      <c r="C2821" s="7" t="s">
        <v>258</v>
      </c>
      <c r="D2821" t="s">
        <v>199</v>
      </c>
      <c r="E2821" t="s">
        <v>54</v>
      </c>
      <c r="F2821" t="s">
        <v>95</v>
      </c>
      <c r="G2821" t="s">
        <v>94</v>
      </c>
      <c r="H2821">
        <v>2000.01</v>
      </c>
      <c r="I2821">
        <v>3500</v>
      </c>
      <c r="J2821">
        <f>Cálculo!$G$81</f>
        <v>6.819</v>
      </c>
      <c r="K2821">
        <f>Cálculo!$H$81</f>
        <v>1837.86</v>
      </c>
    </row>
    <row r="2822" spans="1:11">
      <c r="A2822" t="s">
        <v>56</v>
      </c>
      <c r="B2822" t="s">
        <v>198</v>
      </c>
      <c r="C2822" s="7" t="s">
        <v>258</v>
      </c>
      <c r="D2822" t="s">
        <v>199</v>
      </c>
      <c r="E2822" t="s">
        <v>54</v>
      </c>
      <c r="F2822" t="s">
        <v>95</v>
      </c>
      <c r="G2822" t="s">
        <v>94</v>
      </c>
      <c r="H2822">
        <v>3500.01</v>
      </c>
      <c r="I2822">
        <v>50000</v>
      </c>
      <c r="J2822">
        <f>Cálculo!$G$82</f>
        <v>5.3760000000000003</v>
      </c>
      <c r="K2822">
        <f>Cálculo!$H$82</f>
        <v>6892.16</v>
      </c>
    </row>
    <row r="2823" spans="1:11">
      <c r="A2823" t="s">
        <v>56</v>
      </c>
      <c r="B2823" t="s">
        <v>198</v>
      </c>
      <c r="C2823" s="7" t="s">
        <v>258</v>
      </c>
      <c r="D2823" t="s">
        <v>199</v>
      </c>
      <c r="E2823" t="s">
        <v>54</v>
      </c>
      <c r="F2823" t="s">
        <v>95</v>
      </c>
      <c r="G2823" t="s">
        <v>94</v>
      </c>
      <c r="H2823">
        <v>50000.01</v>
      </c>
      <c r="J2823">
        <f>Cálculo!$G$83</f>
        <v>5.1479999999999997</v>
      </c>
      <c r="K2823">
        <f>Cálculo!$H$83</f>
        <v>18284.09</v>
      </c>
    </row>
    <row r="2824" spans="1:11">
      <c r="A2824" t="s">
        <v>56</v>
      </c>
      <c r="B2824" t="s">
        <v>198</v>
      </c>
      <c r="C2824" s="7" t="s">
        <v>258</v>
      </c>
      <c r="D2824" t="s">
        <v>199</v>
      </c>
      <c r="E2824" t="s">
        <v>54</v>
      </c>
      <c r="F2824" t="s">
        <v>96</v>
      </c>
      <c r="G2824" t="s">
        <v>94</v>
      </c>
      <c r="H2824">
        <v>0</v>
      </c>
      <c r="I2824">
        <v>50000</v>
      </c>
      <c r="J2824">
        <f>Cálculo!$G$86</f>
        <v>4.726</v>
      </c>
      <c r="K2824">
        <f>Cálculo!$H$86</f>
        <v>387.36</v>
      </c>
    </row>
    <row r="2825" spans="1:11">
      <c r="A2825" t="s">
        <v>56</v>
      </c>
      <c r="B2825" t="s">
        <v>198</v>
      </c>
      <c r="C2825" s="7" t="s">
        <v>258</v>
      </c>
      <c r="D2825" t="s">
        <v>199</v>
      </c>
      <c r="E2825" t="s">
        <v>54</v>
      </c>
      <c r="F2825" t="s">
        <v>96</v>
      </c>
      <c r="G2825" t="s">
        <v>94</v>
      </c>
      <c r="H2825">
        <v>50000.01</v>
      </c>
      <c r="I2825">
        <v>300000</v>
      </c>
      <c r="J2825">
        <f>Cálculo!$G$87</f>
        <v>3.5019999999999998</v>
      </c>
      <c r="K2825">
        <f>Cálculo!$H$87</f>
        <v>61597.41</v>
      </c>
    </row>
    <row r="2826" spans="1:11">
      <c r="A2826" t="s">
        <v>56</v>
      </c>
      <c r="B2826" t="s">
        <v>198</v>
      </c>
      <c r="C2826" s="7" t="s">
        <v>258</v>
      </c>
      <c r="D2826" t="s">
        <v>199</v>
      </c>
      <c r="E2826" t="s">
        <v>54</v>
      </c>
      <c r="F2826" t="s">
        <v>96</v>
      </c>
      <c r="G2826" t="s">
        <v>94</v>
      </c>
      <c r="H2826">
        <v>300000.01</v>
      </c>
      <c r="I2826">
        <v>500000</v>
      </c>
      <c r="J2826">
        <f>Cálculo!$G$88</f>
        <v>3.36</v>
      </c>
      <c r="K2826">
        <f>Cálculo!$H$88</f>
        <v>110975.06</v>
      </c>
    </row>
    <row r="2827" spans="1:11">
      <c r="A2827" t="s">
        <v>56</v>
      </c>
      <c r="B2827" t="s">
        <v>198</v>
      </c>
      <c r="C2827" s="7" t="s">
        <v>258</v>
      </c>
      <c r="D2827" t="s">
        <v>199</v>
      </c>
      <c r="E2827" t="s">
        <v>54</v>
      </c>
      <c r="F2827" t="s">
        <v>96</v>
      </c>
      <c r="G2827" t="s">
        <v>94</v>
      </c>
      <c r="H2827">
        <v>500000.01</v>
      </c>
      <c r="I2827">
        <v>1000000</v>
      </c>
      <c r="J2827">
        <f>Cálculo!$G$89</f>
        <v>3.3340000000000001</v>
      </c>
      <c r="K2827">
        <f>Cálculo!$H$89</f>
        <v>124035.06</v>
      </c>
    </row>
    <row r="2828" spans="1:11">
      <c r="A2828" t="s">
        <v>56</v>
      </c>
      <c r="B2828" t="s">
        <v>198</v>
      </c>
      <c r="C2828" s="7" t="s">
        <v>258</v>
      </c>
      <c r="D2828" t="s">
        <v>199</v>
      </c>
      <c r="E2828" t="s">
        <v>54</v>
      </c>
      <c r="F2828" t="s">
        <v>96</v>
      </c>
      <c r="G2828" t="s">
        <v>94</v>
      </c>
      <c r="H2828">
        <v>1000000.01</v>
      </c>
      <c r="I2828">
        <v>2000000</v>
      </c>
      <c r="J2828">
        <f>Cálculo!$G$90</f>
        <v>3.2810000000000001</v>
      </c>
      <c r="K2828">
        <f>Cálculo!$H$90</f>
        <v>177422.21</v>
      </c>
    </row>
    <row r="2829" spans="1:11">
      <c r="A2829" t="s">
        <v>56</v>
      </c>
      <c r="B2829" t="s">
        <v>198</v>
      </c>
      <c r="C2829" s="7" t="s">
        <v>258</v>
      </c>
      <c r="D2829" t="s">
        <v>199</v>
      </c>
      <c r="E2829" t="s">
        <v>54</v>
      </c>
      <c r="F2829" t="s">
        <v>96</v>
      </c>
      <c r="G2829" t="s">
        <v>94</v>
      </c>
      <c r="H2829">
        <v>2000000.01</v>
      </c>
      <c r="J2829">
        <f>Cálculo!$G$91</f>
        <v>3.2330000000000001</v>
      </c>
      <c r="K2829">
        <f>Cálculo!$H$91</f>
        <v>316707.87</v>
      </c>
    </row>
    <row r="2830" spans="1:11">
      <c r="A2830" t="s">
        <v>56</v>
      </c>
      <c r="B2830" t="s">
        <v>198</v>
      </c>
      <c r="C2830" s="7" t="s">
        <v>258</v>
      </c>
      <c r="D2830" t="s">
        <v>199</v>
      </c>
      <c r="E2830" t="s">
        <v>54</v>
      </c>
      <c r="F2830" t="s">
        <v>97</v>
      </c>
      <c r="G2830" t="s">
        <v>98</v>
      </c>
      <c r="J2830">
        <f>Cálculo!$G$94</f>
        <v>3.2148460000000001</v>
      </c>
    </row>
    <row r="2831" spans="1:11">
      <c r="A2831" t="s">
        <v>56</v>
      </c>
      <c r="B2831" t="s">
        <v>198</v>
      </c>
      <c r="C2831" s="7" t="s">
        <v>259</v>
      </c>
      <c r="D2831" t="s">
        <v>199</v>
      </c>
      <c r="E2831" t="s">
        <v>54</v>
      </c>
      <c r="F2831" t="s">
        <v>93</v>
      </c>
      <c r="G2831" t="s">
        <v>94</v>
      </c>
      <c r="H2831">
        <v>0</v>
      </c>
      <c r="I2831">
        <v>1</v>
      </c>
      <c r="J2831">
        <f>Cálculo!$G$66</f>
        <v>3.2869999999999999</v>
      </c>
      <c r="K2831">
        <f>Cálculo!$H$66</f>
        <v>11.39</v>
      </c>
    </row>
    <row r="2832" spans="1:11">
      <c r="A2832" t="s">
        <v>56</v>
      </c>
      <c r="B2832" t="s">
        <v>198</v>
      </c>
      <c r="C2832" s="7" t="s">
        <v>259</v>
      </c>
      <c r="D2832" t="s">
        <v>199</v>
      </c>
      <c r="E2832" t="s">
        <v>54</v>
      </c>
      <c r="F2832" t="s">
        <v>93</v>
      </c>
      <c r="G2832" t="s">
        <v>94</v>
      </c>
      <c r="H2832">
        <v>1.01</v>
      </c>
      <c r="I2832">
        <v>3</v>
      </c>
      <c r="J2832">
        <f>Cálculo!$G$67</f>
        <v>10.834</v>
      </c>
      <c r="K2832">
        <f>Cálculo!$H$67</f>
        <v>14.87</v>
      </c>
    </row>
    <row r="2833" spans="1:11">
      <c r="A2833" t="s">
        <v>56</v>
      </c>
      <c r="B2833" t="s">
        <v>198</v>
      </c>
      <c r="C2833" s="7" t="s">
        <v>259</v>
      </c>
      <c r="D2833" t="s">
        <v>199</v>
      </c>
      <c r="E2833" t="s">
        <v>54</v>
      </c>
      <c r="F2833" t="s">
        <v>93</v>
      </c>
      <c r="G2833" t="s">
        <v>94</v>
      </c>
      <c r="H2833">
        <v>3.01</v>
      </c>
      <c r="I2833">
        <v>7</v>
      </c>
      <c r="J2833">
        <f>Cálculo!$G$68</f>
        <v>5.6470000000000002</v>
      </c>
      <c r="K2833">
        <f>Cálculo!$H$68</f>
        <v>14.87</v>
      </c>
    </row>
    <row r="2834" spans="1:11">
      <c r="A2834" t="s">
        <v>56</v>
      </c>
      <c r="B2834" t="s">
        <v>198</v>
      </c>
      <c r="C2834" s="7" t="s">
        <v>259</v>
      </c>
      <c r="D2834" t="s">
        <v>199</v>
      </c>
      <c r="E2834" t="s">
        <v>54</v>
      </c>
      <c r="F2834" t="s">
        <v>93</v>
      </c>
      <c r="G2834" t="s">
        <v>94</v>
      </c>
      <c r="H2834">
        <v>7.01</v>
      </c>
      <c r="I2834">
        <v>14</v>
      </c>
      <c r="J2834">
        <f>Cálculo!$G$69</f>
        <v>9.3699999999999992</v>
      </c>
      <c r="K2834">
        <f>Cálculo!$H$69</f>
        <v>16.739999999999998</v>
      </c>
    </row>
    <row r="2835" spans="1:11">
      <c r="A2835" t="s">
        <v>56</v>
      </c>
      <c r="B2835" t="s">
        <v>198</v>
      </c>
      <c r="C2835" s="7" t="s">
        <v>259</v>
      </c>
      <c r="D2835" t="s">
        <v>199</v>
      </c>
      <c r="E2835" t="s">
        <v>54</v>
      </c>
      <c r="F2835" t="s">
        <v>93</v>
      </c>
      <c r="G2835" t="s">
        <v>94</v>
      </c>
      <c r="H2835">
        <v>14.01</v>
      </c>
      <c r="I2835">
        <v>34</v>
      </c>
      <c r="J2835">
        <f>Cálculo!$G$70</f>
        <v>11.132</v>
      </c>
      <c r="K2835">
        <f>Cálculo!$H$70</f>
        <v>18.600000000000001</v>
      </c>
    </row>
    <row r="2836" spans="1:11">
      <c r="A2836" t="s">
        <v>56</v>
      </c>
      <c r="B2836" t="s">
        <v>198</v>
      </c>
      <c r="C2836" s="7" t="s">
        <v>259</v>
      </c>
      <c r="D2836" t="s">
        <v>199</v>
      </c>
      <c r="E2836" t="s">
        <v>54</v>
      </c>
      <c r="F2836" t="s">
        <v>93</v>
      </c>
      <c r="G2836" t="s">
        <v>94</v>
      </c>
      <c r="H2836">
        <v>34.01</v>
      </c>
      <c r="I2836">
        <v>600</v>
      </c>
      <c r="J2836">
        <f>Cálculo!$G$71</f>
        <v>11.92</v>
      </c>
      <c r="K2836">
        <f>Cálculo!$H$71</f>
        <v>18.600000000000001</v>
      </c>
    </row>
    <row r="2837" spans="1:11">
      <c r="A2837" t="s">
        <v>56</v>
      </c>
      <c r="B2837" t="s">
        <v>198</v>
      </c>
      <c r="C2837" s="7" t="s">
        <v>259</v>
      </c>
      <c r="D2837" t="s">
        <v>199</v>
      </c>
      <c r="E2837" t="s">
        <v>54</v>
      </c>
      <c r="F2837" t="s">
        <v>93</v>
      </c>
      <c r="G2837" t="s">
        <v>94</v>
      </c>
      <c r="H2837">
        <v>600.01</v>
      </c>
      <c r="I2837">
        <v>1000</v>
      </c>
      <c r="J2837">
        <f>Cálculo!$G$72</f>
        <v>10.324</v>
      </c>
      <c r="K2837">
        <f>Cálculo!$H$72</f>
        <v>18.600000000000001</v>
      </c>
    </row>
    <row r="2838" spans="1:11">
      <c r="A2838" t="s">
        <v>56</v>
      </c>
      <c r="B2838" t="s">
        <v>198</v>
      </c>
      <c r="C2838" s="7" t="s">
        <v>259</v>
      </c>
      <c r="D2838" t="s">
        <v>199</v>
      </c>
      <c r="E2838" t="s">
        <v>54</v>
      </c>
      <c r="F2838" t="s">
        <v>93</v>
      </c>
      <c r="G2838" t="s">
        <v>94</v>
      </c>
      <c r="H2838">
        <v>1000.01</v>
      </c>
      <c r="J2838">
        <f>Cálculo!$G$73</f>
        <v>7.2949999999999999</v>
      </c>
      <c r="K2838">
        <f>Cálculo!$H$73</f>
        <v>18.600000000000001</v>
      </c>
    </row>
    <row r="2839" spans="1:11">
      <c r="A2839" t="s">
        <v>56</v>
      </c>
      <c r="B2839" t="s">
        <v>198</v>
      </c>
      <c r="C2839" s="7" t="s">
        <v>259</v>
      </c>
      <c r="D2839" t="s">
        <v>199</v>
      </c>
      <c r="E2839" t="s">
        <v>54</v>
      </c>
      <c r="F2839" t="s">
        <v>95</v>
      </c>
      <c r="G2839" t="s">
        <v>94</v>
      </c>
      <c r="H2839">
        <v>0</v>
      </c>
      <c r="I2839">
        <v>0</v>
      </c>
      <c r="J2839">
        <f>Cálculo!$G$76</f>
        <v>0</v>
      </c>
      <c r="K2839">
        <f>Cálculo!$H$76</f>
        <v>0</v>
      </c>
    </row>
    <row r="2840" spans="1:11">
      <c r="A2840" t="s">
        <v>56</v>
      </c>
      <c r="B2840" t="s">
        <v>198</v>
      </c>
      <c r="C2840" s="7" t="s">
        <v>259</v>
      </c>
      <c r="D2840" t="s">
        <v>199</v>
      </c>
      <c r="E2840" t="s">
        <v>54</v>
      </c>
      <c r="F2840" t="s">
        <v>95</v>
      </c>
      <c r="G2840" t="s">
        <v>94</v>
      </c>
      <c r="H2840">
        <v>0.01</v>
      </c>
      <c r="I2840">
        <v>50</v>
      </c>
      <c r="J2840">
        <f>Cálculo!$G$77</f>
        <v>9.2490000000000006</v>
      </c>
      <c r="K2840">
        <f>Cálculo!$H$77</f>
        <v>60.76</v>
      </c>
    </row>
    <row r="2841" spans="1:11">
      <c r="A2841" t="s">
        <v>56</v>
      </c>
      <c r="B2841" t="s">
        <v>198</v>
      </c>
      <c r="C2841" s="7" t="s">
        <v>259</v>
      </c>
      <c r="D2841" t="s">
        <v>199</v>
      </c>
      <c r="E2841" t="s">
        <v>54</v>
      </c>
      <c r="F2841" t="s">
        <v>95</v>
      </c>
      <c r="G2841" t="s">
        <v>94</v>
      </c>
      <c r="H2841">
        <v>50.01</v>
      </c>
      <c r="I2841">
        <v>150</v>
      </c>
      <c r="J2841">
        <f>Cálculo!$G$78</f>
        <v>8.49</v>
      </c>
      <c r="K2841">
        <f>Cálculo!$H$78</f>
        <v>98.73</v>
      </c>
    </row>
    <row r="2842" spans="1:11">
      <c r="A2842" t="s">
        <v>56</v>
      </c>
      <c r="B2842" t="s">
        <v>198</v>
      </c>
      <c r="C2842" s="7" t="s">
        <v>259</v>
      </c>
      <c r="D2842" t="s">
        <v>199</v>
      </c>
      <c r="E2842" t="s">
        <v>54</v>
      </c>
      <c r="F2842" t="s">
        <v>95</v>
      </c>
      <c r="G2842" t="s">
        <v>94</v>
      </c>
      <c r="H2842">
        <v>150.01</v>
      </c>
      <c r="I2842">
        <v>500</v>
      </c>
      <c r="J2842">
        <f>Cálculo!$G$79</f>
        <v>7.9859999999999998</v>
      </c>
      <c r="K2842">
        <f>Cálculo!$H$79</f>
        <v>174.66</v>
      </c>
    </row>
    <row r="2843" spans="1:11">
      <c r="A2843" t="s">
        <v>56</v>
      </c>
      <c r="B2843" t="s">
        <v>198</v>
      </c>
      <c r="C2843" s="7" t="s">
        <v>259</v>
      </c>
      <c r="D2843" t="s">
        <v>199</v>
      </c>
      <c r="E2843" t="s">
        <v>54</v>
      </c>
      <c r="F2843" t="s">
        <v>95</v>
      </c>
      <c r="G2843" t="s">
        <v>94</v>
      </c>
      <c r="H2843">
        <v>500.01</v>
      </c>
      <c r="I2843">
        <v>2000</v>
      </c>
      <c r="J2843">
        <f>Cálculo!$G$80</f>
        <v>7.5380000000000003</v>
      </c>
      <c r="K2843">
        <f>Cálculo!$H$80</f>
        <v>398.71</v>
      </c>
    </row>
    <row r="2844" spans="1:11">
      <c r="A2844" t="s">
        <v>56</v>
      </c>
      <c r="B2844" t="s">
        <v>198</v>
      </c>
      <c r="C2844" s="7" t="s">
        <v>259</v>
      </c>
      <c r="D2844" t="s">
        <v>199</v>
      </c>
      <c r="E2844" t="s">
        <v>54</v>
      </c>
      <c r="F2844" t="s">
        <v>95</v>
      </c>
      <c r="G2844" t="s">
        <v>94</v>
      </c>
      <c r="H2844">
        <v>2000.01</v>
      </c>
      <c r="I2844">
        <v>3500</v>
      </c>
      <c r="J2844">
        <f>Cálculo!$G$81</f>
        <v>6.819</v>
      </c>
      <c r="K2844">
        <f>Cálculo!$H$81</f>
        <v>1837.86</v>
      </c>
    </row>
    <row r="2845" spans="1:11">
      <c r="A2845" t="s">
        <v>56</v>
      </c>
      <c r="B2845" t="s">
        <v>198</v>
      </c>
      <c r="C2845" s="7" t="s">
        <v>259</v>
      </c>
      <c r="D2845" t="s">
        <v>199</v>
      </c>
      <c r="E2845" t="s">
        <v>54</v>
      </c>
      <c r="F2845" t="s">
        <v>95</v>
      </c>
      <c r="G2845" t="s">
        <v>94</v>
      </c>
      <c r="H2845">
        <v>3500.01</v>
      </c>
      <c r="I2845">
        <v>50000</v>
      </c>
      <c r="J2845">
        <f>Cálculo!$G$82</f>
        <v>5.3760000000000003</v>
      </c>
      <c r="K2845">
        <f>Cálculo!$H$82</f>
        <v>6892.16</v>
      </c>
    </row>
    <row r="2846" spans="1:11">
      <c r="A2846" t="s">
        <v>56</v>
      </c>
      <c r="B2846" t="s">
        <v>198</v>
      </c>
      <c r="C2846" s="7" t="s">
        <v>259</v>
      </c>
      <c r="D2846" t="s">
        <v>199</v>
      </c>
      <c r="E2846" t="s">
        <v>54</v>
      </c>
      <c r="F2846" t="s">
        <v>95</v>
      </c>
      <c r="G2846" t="s">
        <v>94</v>
      </c>
      <c r="H2846">
        <v>50000.01</v>
      </c>
      <c r="J2846">
        <f>Cálculo!$G$83</f>
        <v>5.1479999999999997</v>
      </c>
      <c r="K2846">
        <f>Cálculo!$H$83</f>
        <v>18284.09</v>
      </c>
    </row>
    <row r="2847" spans="1:11">
      <c r="A2847" t="s">
        <v>56</v>
      </c>
      <c r="B2847" t="s">
        <v>198</v>
      </c>
      <c r="C2847" s="7" t="s">
        <v>259</v>
      </c>
      <c r="D2847" t="s">
        <v>199</v>
      </c>
      <c r="E2847" t="s">
        <v>54</v>
      </c>
      <c r="F2847" t="s">
        <v>96</v>
      </c>
      <c r="G2847" t="s">
        <v>94</v>
      </c>
      <c r="H2847">
        <v>0</v>
      </c>
      <c r="I2847">
        <v>50000</v>
      </c>
      <c r="J2847">
        <f>Cálculo!$G$86</f>
        <v>4.726</v>
      </c>
      <c r="K2847">
        <f>Cálculo!$H$86</f>
        <v>387.36</v>
      </c>
    </row>
    <row r="2848" spans="1:11">
      <c r="A2848" t="s">
        <v>56</v>
      </c>
      <c r="B2848" t="s">
        <v>198</v>
      </c>
      <c r="C2848" s="7" t="s">
        <v>259</v>
      </c>
      <c r="D2848" t="s">
        <v>199</v>
      </c>
      <c r="E2848" t="s">
        <v>54</v>
      </c>
      <c r="F2848" t="s">
        <v>96</v>
      </c>
      <c r="G2848" t="s">
        <v>94</v>
      </c>
      <c r="H2848">
        <v>50000.01</v>
      </c>
      <c r="I2848">
        <v>300000</v>
      </c>
      <c r="J2848">
        <f>Cálculo!$G$87</f>
        <v>3.5019999999999998</v>
      </c>
      <c r="K2848">
        <f>Cálculo!$H$87</f>
        <v>61597.41</v>
      </c>
    </row>
    <row r="2849" spans="1:11">
      <c r="A2849" t="s">
        <v>56</v>
      </c>
      <c r="B2849" t="s">
        <v>198</v>
      </c>
      <c r="C2849" s="7" t="s">
        <v>259</v>
      </c>
      <c r="D2849" t="s">
        <v>199</v>
      </c>
      <c r="E2849" t="s">
        <v>54</v>
      </c>
      <c r="F2849" t="s">
        <v>96</v>
      </c>
      <c r="G2849" t="s">
        <v>94</v>
      </c>
      <c r="H2849">
        <v>300000.01</v>
      </c>
      <c r="I2849">
        <v>500000</v>
      </c>
      <c r="J2849">
        <f>Cálculo!$G$88</f>
        <v>3.36</v>
      </c>
      <c r="K2849">
        <f>Cálculo!$H$88</f>
        <v>110975.06</v>
      </c>
    </row>
    <row r="2850" spans="1:11">
      <c r="A2850" t="s">
        <v>56</v>
      </c>
      <c r="B2850" t="s">
        <v>198</v>
      </c>
      <c r="C2850" s="7" t="s">
        <v>259</v>
      </c>
      <c r="D2850" t="s">
        <v>199</v>
      </c>
      <c r="E2850" t="s">
        <v>54</v>
      </c>
      <c r="F2850" t="s">
        <v>96</v>
      </c>
      <c r="G2850" t="s">
        <v>94</v>
      </c>
      <c r="H2850">
        <v>500000.01</v>
      </c>
      <c r="I2850">
        <v>1000000</v>
      </c>
      <c r="J2850">
        <f>Cálculo!$G$89</f>
        <v>3.3340000000000001</v>
      </c>
      <c r="K2850">
        <f>Cálculo!$H$89</f>
        <v>124035.06</v>
      </c>
    </row>
    <row r="2851" spans="1:11">
      <c r="A2851" t="s">
        <v>56</v>
      </c>
      <c r="B2851" t="s">
        <v>198</v>
      </c>
      <c r="C2851" s="7" t="s">
        <v>259</v>
      </c>
      <c r="D2851" t="s">
        <v>199</v>
      </c>
      <c r="E2851" t="s">
        <v>54</v>
      </c>
      <c r="F2851" t="s">
        <v>96</v>
      </c>
      <c r="G2851" t="s">
        <v>94</v>
      </c>
      <c r="H2851">
        <v>1000000.01</v>
      </c>
      <c r="I2851">
        <v>2000000</v>
      </c>
      <c r="J2851">
        <f>Cálculo!$G$90</f>
        <v>3.2810000000000001</v>
      </c>
      <c r="K2851">
        <f>Cálculo!$H$90</f>
        <v>177422.21</v>
      </c>
    </row>
    <row r="2852" spans="1:11">
      <c r="A2852" t="s">
        <v>56</v>
      </c>
      <c r="B2852" t="s">
        <v>198</v>
      </c>
      <c r="C2852" s="7" t="s">
        <v>259</v>
      </c>
      <c r="D2852" t="s">
        <v>199</v>
      </c>
      <c r="E2852" t="s">
        <v>54</v>
      </c>
      <c r="F2852" t="s">
        <v>96</v>
      </c>
      <c r="G2852" t="s">
        <v>94</v>
      </c>
      <c r="H2852">
        <v>2000000.01</v>
      </c>
      <c r="J2852">
        <f>Cálculo!$G$91</f>
        <v>3.2330000000000001</v>
      </c>
      <c r="K2852">
        <f>Cálculo!$H$91</f>
        <v>316707.87</v>
      </c>
    </row>
    <row r="2853" spans="1:11">
      <c r="A2853" t="s">
        <v>56</v>
      </c>
      <c r="B2853" t="s">
        <v>198</v>
      </c>
      <c r="C2853" s="7" t="s">
        <v>259</v>
      </c>
      <c r="D2853" t="s">
        <v>199</v>
      </c>
      <c r="E2853" t="s">
        <v>54</v>
      </c>
      <c r="F2853" t="s">
        <v>97</v>
      </c>
      <c r="G2853" t="s">
        <v>98</v>
      </c>
      <c r="J2853">
        <f>Cálculo!$G$94</f>
        <v>3.2148460000000001</v>
      </c>
    </row>
    <row r="2854" spans="1:11">
      <c r="A2854" t="s">
        <v>56</v>
      </c>
      <c r="B2854" t="s">
        <v>198</v>
      </c>
      <c r="C2854" s="7" t="s">
        <v>260</v>
      </c>
      <c r="D2854" t="s">
        <v>199</v>
      </c>
      <c r="E2854" t="s">
        <v>54</v>
      </c>
      <c r="F2854" t="s">
        <v>93</v>
      </c>
      <c r="G2854" t="s">
        <v>94</v>
      </c>
      <c r="H2854">
        <v>0</v>
      </c>
      <c r="I2854">
        <v>1</v>
      </c>
      <c r="J2854">
        <f>Cálculo!$G$66</f>
        <v>3.2869999999999999</v>
      </c>
      <c r="K2854">
        <f>Cálculo!$H$66</f>
        <v>11.39</v>
      </c>
    </row>
    <row r="2855" spans="1:11">
      <c r="A2855" t="s">
        <v>56</v>
      </c>
      <c r="B2855" t="s">
        <v>198</v>
      </c>
      <c r="C2855" s="7" t="s">
        <v>260</v>
      </c>
      <c r="D2855" t="s">
        <v>199</v>
      </c>
      <c r="E2855" t="s">
        <v>54</v>
      </c>
      <c r="F2855" t="s">
        <v>93</v>
      </c>
      <c r="G2855" t="s">
        <v>94</v>
      </c>
      <c r="H2855">
        <v>1.01</v>
      </c>
      <c r="I2855">
        <v>3</v>
      </c>
      <c r="J2855">
        <f>Cálculo!$G$67</f>
        <v>10.834</v>
      </c>
      <c r="K2855">
        <f>Cálculo!$H$67</f>
        <v>14.87</v>
      </c>
    </row>
    <row r="2856" spans="1:11">
      <c r="A2856" t="s">
        <v>56</v>
      </c>
      <c r="B2856" t="s">
        <v>198</v>
      </c>
      <c r="C2856" s="7" t="s">
        <v>260</v>
      </c>
      <c r="D2856" t="s">
        <v>199</v>
      </c>
      <c r="E2856" t="s">
        <v>54</v>
      </c>
      <c r="F2856" t="s">
        <v>93</v>
      </c>
      <c r="G2856" t="s">
        <v>94</v>
      </c>
      <c r="H2856">
        <v>3.01</v>
      </c>
      <c r="I2856">
        <v>7</v>
      </c>
      <c r="J2856">
        <f>Cálculo!$G$68</f>
        <v>5.6470000000000002</v>
      </c>
      <c r="K2856">
        <f>Cálculo!$H$68</f>
        <v>14.87</v>
      </c>
    </row>
    <row r="2857" spans="1:11">
      <c r="A2857" t="s">
        <v>56</v>
      </c>
      <c r="B2857" t="s">
        <v>198</v>
      </c>
      <c r="C2857" s="7" t="s">
        <v>260</v>
      </c>
      <c r="D2857" t="s">
        <v>199</v>
      </c>
      <c r="E2857" t="s">
        <v>54</v>
      </c>
      <c r="F2857" t="s">
        <v>93</v>
      </c>
      <c r="G2857" t="s">
        <v>94</v>
      </c>
      <c r="H2857">
        <v>7.01</v>
      </c>
      <c r="I2857">
        <v>14</v>
      </c>
      <c r="J2857">
        <f>Cálculo!$G$69</f>
        <v>9.3699999999999992</v>
      </c>
      <c r="K2857">
        <f>Cálculo!$H$69</f>
        <v>16.739999999999998</v>
      </c>
    </row>
    <row r="2858" spans="1:11">
      <c r="A2858" t="s">
        <v>56</v>
      </c>
      <c r="B2858" t="s">
        <v>198</v>
      </c>
      <c r="C2858" s="7" t="s">
        <v>260</v>
      </c>
      <c r="D2858" t="s">
        <v>199</v>
      </c>
      <c r="E2858" t="s">
        <v>54</v>
      </c>
      <c r="F2858" t="s">
        <v>93</v>
      </c>
      <c r="G2858" t="s">
        <v>94</v>
      </c>
      <c r="H2858">
        <v>14.01</v>
      </c>
      <c r="I2858">
        <v>34</v>
      </c>
      <c r="J2858">
        <f>Cálculo!$G$70</f>
        <v>11.132</v>
      </c>
      <c r="K2858">
        <f>Cálculo!$H$70</f>
        <v>18.600000000000001</v>
      </c>
    </row>
    <row r="2859" spans="1:11">
      <c r="A2859" t="s">
        <v>56</v>
      </c>
      <c r="B2859" t="s">
        <v>198</v>
      </c>
      <c r="C2859" s="7" t="s">
        <v>260</v>
      </c>
      <c r="D2859" t="s">
        <v>199</v>
      </c>
      <c r="E2859" t="s">
        <v>54</v>
      </c>
      <c r="F2859" t="s">
        <v>93</v>
      </c>
      <c r="G2859" t="s">
        <v>94</v>
      </c>
      <c r="H2859">
        <v>34.01</v>
      </c>
      <c r="I2859">
        <v>600</v>
      </c>
      <c r="J2859">
        <f>Cálculo!$G$71</f>
        <v>11.92</v>
      </c>
      <c r="K2859">
        <f>Cálculo!$H$71</f>
        <v>18.600000000000001</v>
      </c>
    </row>
    <row r="2860" spans="1:11">
      <c r="A2860" t="s">
        <v>56</v>
      </c>
      <c r="B2860" t="s">
        <v>198</v>
      </c>
      <c r="C2860" s="7" t="s">
        <v>260</v>
      </c>
      <c r="D2860" t="s">
        <v>199</v>
      </c>
      <c r="E2860" t="s">
        <v>54</v>
      </c>
      <c r="F2860" t="s">
        <v>93</v>
      </c>
      <c r="G2860" t="s">
        <v>94</v>
      </c>
      <c r="H2860">
        <v>600.01</v>
      </c>
      <c r="I2860">
        <v>1000</v>
      </c>
      <c r="J2860">
        <f>Cálculo!$G$72</f>
        <v>10.324</v>
      </c>
      <c r="K2860">
        <f>Cálculo!$H$72</f>
        <v>18.600000000000001</v>
      </c>
    </row>
    <row r="2861" spans="1:11">
      <c r="A2861" t="s">
        <v>56</v>
      </c>
      <c r="B2861" t="s">
        <v>198</v>
      </c>
      <c r="C2861" s="7" t="s">
        <v>260</v>
      </c>
      <c r="D2861" t="s">
        <v>199</v>
      </c>
      <c r="E2861" t="s">
        <v>54</v>
      </c>
      <c r="F2861" t="s">
        <v>93</v>
      </c>
      <c r="G2861" t="s">
        <v>94</v>
      </c>
      <c r="H2861">
        <v>1000.01</v>
      </c>
      <c r="J2861">
        <f>Cálculo!$G$73</f>
        <v>7.2949999999999999</v>
      </c>
      <c r="K2861">
        <f>Cálculo!$H$73</f>
        <v>18.600000000000001</v>
      </c>
    </row>
    <row r="2862" spans="1:11">
      <c r="A2862" t="s">
        <v>56</v>
      </c>
      <c r="B2862" t="s">
        <v>198</v>
      </c>
      <c r="C2862" s="7" t="s">
        <v>260</v>
      </c>
      <c r="D2862" t="s">
        <v>199</v>
      </c>
      <c r="E2862" t="s">
        <v>54</v>
      </c>
      <c r="F2862" t="s">
        <v>95</v>
      </c>
      <c r="G2862" t="s">
        <v>94</v>
      </c>
      <c r="H2862">
        <v>0</v>
      </c>
      <c r="I2862">
        <v>0</v>
      </c>
      <c r="J2862">
        <f>Cálculo!$G$76</f>
        <v>0</v>
      </c>
      <c r="K2862">
        <f>Cálculo!$H$76</f>
        <v>0</v>
      </c>
    </row>
    <row r="2863" spans="1:11">
      <c r="A2863" t="s">
        <v>56</v>
      </c>
      <c r="B2863" t="s">
        <v>198</v>
      </c>
      <c r="C2863" s="7" t="s">
        <v>260</v>
      </c>
      <c r="D2863" t="s">
        <v>199</v>
      </c>
      <c r="E2863" t="s">
        <v>54</v>
      </c>
      <c r="F2863" t="s">
        <v>95</v>
      </c>
      <c r="G2863" t="s">
        <v>94</v>
      </c>
      <c r="H2863">
        <v>0.01</v>
      </c>
      <c r="I2863">
        <v>50</v>
      </c>
      <c r="J2863">
        <f>Cálculo!$G$77</f>
        <v>9.2490000000000006</v>
      </c>
      <c r="K2863">
        <f>Cálculo!$H$77</f>
        <v>60.76</v>
      </c>
    </row>
    <row r="2864" spans="1:11">
      <c r="A2864" t="s">
        <v>56</v>
      </c>
      <c r="B2864" t="s">
        <v>198</v>
      </c>
      <c r="C2864" s="7" t="s">
        <v>260</v>
      </c>
      <c r="D2864" t="s">
        <v>199</v>
      </c>
      <c r="E2864" t="s">
        <v>54</v>
      </c>
      <c r="F2864" t="s">
        <v>95</v>
      </c>
      <c r="G2864" t="s">
        <v>94</v>
      </c>
      <c r="H2864">
        <v>50.01</v>
      </c>
      <c r="I2864">
        <v>150</v>
      </c>
      <c r="J2864">
        <f>Cálculo!$G$78</f>
        <v>8.49</v>
      </c>
      <c r="K2864">
        <f>Cálculo!$H$78</f>
        <v>98.73</v>
      </c>
    </row>
    <row r="2865" spans="1:11">
      <c r="A2865" t="s">
        <v>56</v>
      </c>
      <c r="B2865" t="s">
        <v>198</v>
      </c>
      <c r="C2865" s="7" t="s">
        <v>260</v>
      </c>
      <c r="D2865" t="s">
        <v>199</v>
      </c>
      <c r="E2865" t="s">
        <v>54</v>
      </c>
      <c r="F2865" t="s">
        <v>95</v>
      </c>
      <c r="G2865" t="s">
        <v>94</v>
      </c>
      <c r="H2865">
        <v>150.01</v>
      </c>
      <c r="I2865">
        <v>500</v>
      </c>
      <c r="J2865">
        <f>Cálculo!$G$79</f>
        <v>7.9859999999999998</v>
      </c>
      <c r="K2865">
        <f>Cálculo!$H$79</f>
        <v>174.66</v>
      </c>
    </row>
    <row r="2866" spans="1:11">
      <c r="A2866" t="s">
        <v>56</v>
      </c>
      <c r="B2866" t="s">
        <v>198</v>
      </c>
      <c r="C2866" s="7" t="s">
        <v>260</v>
      </c>
      <c r="D2866" t="s">
        <v>199</v>
      </c>
      <c r="E2866" t="s">
        <v>54</v>
      </c>
      <c r="F2866" t="s">
        <v>95</v>
      </c>
      <c r="G2866" t="s">
        <v>94</v>
      </c>
      <c r="H2866">
        <v>500.01</v>
      </c>
      <c r="I2866">
        <v>2000</v>
      </c>
      <c r="J2866">
        <f>Cálculo!$G$80</f>
        <v>7.5380000000000003</v>
      </c>
      <c r="K2866">
        <f>Cálculo!$H$80</f>
        <v>398.71</v>
      </c>
    </row>
    <row r="2867" spans="1:11">
      <c r="A2867" t="s">
        <v>56</v>
      </c>
      <c r="B2867" t="s">
        <v>198</v>
      </c>
      <c r="C2867" s="7" t="s">
        <v>260</v>
      </c>
      <c r="D2867" t="s">
        <v>199</v>
      </c>
      <c r="E2867" t="s">
        <v>54</v>
      </c>
      <c r="F2867" t="s">
        <v>95</v>
      </c>
      <c r="G2867" t="s">
        <v>94</v>
      </c>
      <c r="H2867">
        <v>2000.01</v>
      </c>
      <c r="I2867">
        <v>3500</v>
      </c>
      <c r="J2867">
        <f>Cálculo!$G$81</f>
        <v>6.819</v>
      </c>
      <c r="K2867">
        <f>Cálculo!$H$81</f>
        <v>1837.86</v>
      </c>
    </row>
    <row r="2868" spans="1:11">
      <c r="A2868" t="s">
        <v>56</v>
      </c>
      <c r="B2868" t="s">
        <v>198</v>
      </c>
      <c r="C2868" s="7" t="s">
        <v>260</v>
      </c>
      <c r="D2868" t="s">
        <v>199</v>
      </c>
      <c r="E2868" t="s">
        <v>54</v>
      </c>
      <c r="F2868" t="s">
        <v>95</v>
      </c>
      <c r="G2868" t="s">
        <v>94</v>
      </c>
      <c r="H2868">
        <v>3500.01</v>
      </c>
      <c r="I2868">
        <v>50000</v>
      </c>
      <c r="J2868">
        <f>Cálculo!$G$82</f>
        <v>5.3760000000000003</v>
      </c>
      <c r="K2868">
        <f>Cálculo!$H$82</f>
        <v>6892.16</v>
      </c>
    </row>
    <row r="2869" spans="1:11">
      <c r="A2869" t="s">
        <v>56</v>
      </c>
      <c r="B2869" t="s">
        <v>198</v>
      </c>
      <c r="C2869" s="7" t="s">
        <v>260</v>
      </c>
      <c r="D2869" t="s">
        <v>199</v>
      </c>
      <c r="E2869" t="s">
        <v>54</v>
      </c>
      <c r="F2869" t="s">
        <v>95</v>
      </c>
      <c r="G2869" t="s">
        <v>94</v>
      </c>
      <c r="H2869">
        <v>50000.01</v>
      </c>
      <c r="J2869">
        <f>Cálculo!$G$83</f>
        <v>5.1479999999999997</v>
      </c>
      <c r="K2869">
        <f>Cálculo!$H$83</f>
        <v>18284.09</v>
      </c>
    </row>
    <row r="2870" spans="1:11">
      <c r="A2870" t="s">
        <v>56</v>
      </c>
      <c r="B2870" t="s">
        <v>198</v>
      </c>
      <c r="C2870" s="7" t="s">
        <v>260</v>
      </c>
      <c r="D2870" t="s">
        <v>199</v>
      </c>
      <c r="E2870" t="s">
        <v>54</v>
      </c>
      <c r="F2870" t="s">
        <v>96</v>
      </c>
      <c r="G2870" t="s">
        <v>94</v>
      </c>
      <c r="H2870">
        <v>0</v>
      </c>
      <c r="I2870">
        <v>50000</v>
      </c>
      <c r="J2870">
        <f>Cálculo!$G$86</f>
        <v>4.726</v>
      </c>
      <c r="K2870">
        <f>Cálculo!$H$86</f>
        <v>387.36</v>
      </c>
    </row>
    <row r="2871" spans="1:11">
      <c r="A2871" t="s">
        <v>56</v>
      </c>
      <c r="B2871" t="s">
        <v>198</v>
      </c>
      <c r="C2871" s="7" t="s">
        <v>260</v>
      </c>
      <c r="D2871" t="s">
        <v>199</v>
      </c>
      <c r="E2871" t="s">
        <v>54</v>
      </c>
      <c r="F2871" t="s">
        <v>96</v>
      </c>
      <c r="G2871" t="s">
        <v>94</v>
      </c>
      <c r="H2871">
        <v>50000.01</v>
      </c>
      <c r="I2871">
        <v>300000</v>
      </c>
      <c r="J2871">
        <f>Cálculo!$G$87</f>
        <v>3.5019999999999998</v>
      </c>
      <c r="K2871">
        <f>Cálculo!$H$87</f>
        <v>61597.41</v>
      </c>
    </row>
    <row r="2872" spans="1:11">
      <c r="A2872" t="s">
        <v>56</v>
      </c>
      <c r="B2872" t="s">
        <v>198</v>
      </c>
      <c r="C2872" s="7" t="s">
        <v>260</v>
      </c>
      <c r="D2872" t="s">
        <v>199</v>
      </c>
      <c r="E2872" t="s">
        <v>54</v>
      </c>
      <c r="F2872" t="s">
        <v>96</v>
      </c>
      <c r="G2872" t="s">
        <v>94</v>
      </c>
      <c r="H2872">
        <v>300000.01</v>
      </c>
      <c r="I2872">
        <v>500000</v>
      </c>
      <c r="J2872">
        <f>Cálculo!$G$88</f>
        <v>3.36</v>
      </c>
      <c r="K2872">
        <f>Cálculo!$H$88</f>
        <v>110975.06</v>
      </c>
    </row>
    <row r="2873" spans="1:11">
      <c r="A2873" t="s">
        <v>56</v>
      </c>
      <c r="B2873" t="s">
        <v>198</v>
      </c>
      <c r="C2873" s="7" t="s">
        <v>260</v>
      </c>
      <c r="D2873" t="s">
        <v>199</v>
      </c>
      <c r="E2873" t="s">
        <v>54</v>
      </c>
      <c r="F2873" t="s">
        <v>96</v>
      </c>
      <c r="G2873" t="s">
        <v>94</v>
      </c>
      <c r="H2873">
        <v>500000.01</v>
      </c>
      <c r="I2873">
        <v>1000000</v>
      </c>
      <c r="J2873">
        <f>Cálculo!$G$89</f>
        <v>3.3340000000000001</v>
      </c>
      <c r="K2873">
        <f>Cálculo!$H$89</f>
        <v>124035.06</v>
      </c>
    </row>
    <row r="2874" spans="1:11">
      <c r="A2874" t="s">
        <v>56</v>
      </c>
      <c r="B2874" t="s">
        <v>198</v>
      </c>
      <c r="C2874" s="7" t="s">
        <v>260</v>
      </c>
      <c r="D2874" t="s">
        <v>199</v>
      </c>
      <c r="E2874" t="s">
        <v>54</v>
      </c>
      <c r="F2874" t="s">
        <v>96</v>
      </c>
      <c r="G2874" t="s">
        <v>94</v>
      </c>
      <c r="H2874">
        <v>1000000.01</v>
      </c>
      <c r="I2874">
        <v>2000000</v>
      </c>
      <c r="J2874">
        <f>Cálculo!$G$90</f>
        <v>3.2810000000000001</v>
      </c>
      <c r="K2874">
        <f>Cálculo!$H$90</f>
        <v>177422.21</v>
      </c>
    </row>
    <row r="2875" spans="1:11">
      <c r="A2875" t="s">
        <v>56</v>
      </c>
      <c r="B2875" t="s">
        <v>198</v>
      </c>
      <c r="C2875" s="7" t="s">
        <v>260</v>
      </c>
      <c r="D2875" t="s">
        <v>199</v>
      </c>
      <c r="E2875" t="s">
        <v>54</v>
      </c>
      <c r="F2875" t="s">
        <v>96</v>
      </c>
      <c r="G2875" t="s">
        <v>94</v>
      </c>
      <c r="H2875">
        <v>2000000.01</v>
      </c>
      <c r="J2875">
        <f>Cálculo!$G$91</f>
        <v>3.2330000000000001</v>
      </c>
      <c r="K2875">
        <f>Cálculo!$H$91</f>
        <v>316707.87</v>
      </c>
    </row>
    <row r="2876" spans="1:11">
      <c r="A2876" t="s">
        <v>56</v>
      </c>
      <c r="B2876" t="s">
        <v>198</v>
      </c>
      <c r="C2876" s="7" t="s">
        <v>260</v>
      </c>
      <c r="D2876" t="s">
        <v>199</v>
      </c>
      <c r="E2876" t="s">
        <v>54</v>
      </c>
      <c r="F2876" t="s">
        <v>97</v>
      </c>
      <c r="G2876" t="s">
        <v>98</v>
      </c>
      <c r="J2876">
        <f>Cálculo!$G$94</f>
        <v>3.2148460000000001</v>
      </c>
    </row>
    <row r="2877" spans="1:11">
      <c r="A2877" t="s">
        <v>56</v>
      </c>
      <c r="B2877" t="s">
        <v>198</v>
      </c>
      <c r="C2877" s="7" t="s">
        <v>261</v>
      </c>
      <c r="D2877" t="s">
        <v>199</v>
      </c>
      <c r="E2877" t="s">
        <v>54</v>
      </c>
      <c r="F2877" t="s">
        <v>93</v>
      </c>
      <c r="G2877" t="s">
        <v>94</v>
      </c>
      <c r="H2877">
        <v>0</v>
      </c>
      <c r="I2877">
        <v>1</v>
      </c>
      <c r="J2877">
        <f>Cálculo!$G$66</f>
        <v>3.2869999999999999</v>
      </c>
      <c r="K2877">
        <f>Cálculo!$H$66</f>
        <v>11.39</v>
      </c>
    </row>
    <row r="2878" spans="1:11">
      <c r="A2878" t="s">
        <v>56</v>
      </c>
      <c r="B2878" t="s">
        <v>198</v>
      </c>
      <c r="C2878" s="7" t="s">
        <v>261</v>
      </c>
      <c r="D2878" t="s">
        <v>199</v>
      </c>
      <c r="E2878" t="s">
        <v>54</v>
      </c>
      <c r="F2878" t="s">
        <v>93</v>
      </c>
      <c r="G2878" t="s">
        <v>94</v>
      </c>
      <c r="H2878">
        <v>1.01</v>
      </c>
      <c r="I2878">
        <v>3</v>
      </c>
      <c r="J2878">
        <f>Cálculo!$G$67</f>
        <v>10.834</v>
      </c>
      <c r="K2878">
        <f>Cálculo!$H$67</f>
        <v>14.87</v>
      </c>
    </row>
    <row r="2879" spans="1:11">
      <c r="A2879" t="s">
        <v>56</v>
      </c>
      <c r="B2879" t="s">
        <v>198</v>
      </c>
      <c r="C2879" s="7" t="s">
        <v>261</v>
      </c>
      <c r="D2879" t="s">
        <v>199</v>
      </c>
      <c r="E2879" t="s">
        <v>54</v>
      </c>
      <c r="F2879" t="s">
        <v>93</v>
      </c>
      <c r="G2879" t="s">
        <v>94</v>
      </c>
      <c r="H2879">
        <v>3.01</v>
      </c>
      <c r="I2879">
        <v>7</v>
      </c>
      <c r="J2879">
        <f>Cálculo!$G$68</f>
        <v>5.6470000000000002</v>
      </c>
      <c r="K2879">
        <f>Cálculo!$H$68</f>
        <v>14.87</v>
      </c>
    </row>
    <row r="2880" spans="1:11">
      <c r="A2880" t="s">
        <v>56</v>
      </c>
      <c r="B2880" t="s">
        <v>198</v>
      </c>
      <c r="C2880" s="7" t="s">
        <v>261</v>
      </c>
      <c r="D2880" t="s">
        <v>199</v>
      </c>
      <c r="E2880" t="s">
        <v>54</v>
      </c>
      <c r="F2880" t="s">
        <v>93</v>
      </c>
      <c r="G2880" t="s">
        <v>94</v>
      </c>
      <c r="H2880">
        <v>7.01</v>
      </c>
      <c r="I2880">
        <v>14</v>
      </c>
      <c r="J2880">
        <f>Cálculo!$G$69</f>
        <v>9.3699999999999992</v>
      </c>
      <c r="K2880">
        <f>Cálculo!$H$69</f>
        <v>16.739999999999998</v>
      </c>
    </row>
    <row r="2881" spans="1:11">
      <c r="A2881" t="s">
        <v>56</v>
      </c>
      <c r="B2881" t="s">
        <v>198</v>
      </c>
      <c r="C2881" s="7" t="s">
        <v>261</v>
      </c>
      <c r="D2881" t="s">
        <v>199</v>
      </c>
      <c r="E2881" t="s">
        <v>54</v>
      </c>
      <c r="F2881" t="s">
        <v>93</v>
      </c>
      <c r="G2881" t="s">
        <v>94</v>
      </c>
      <c r="H2881">
        <v>14.01</v>
      </c>
      <c r="I2881">
        <v>34</v>
      </c>
      <c r="J2881">
        <f>Cálculo!$G$70</f>
        <v>11.132</v>
      </c>
      <c r="K2881">
        <f>Cálculo!$H$70</f>
        <v>18.600000000000001</v>
      </c>
    </row>
    <row r="2882" spans="1:11">
      <c r="A2882" t="s">
        <v>56</v>
      </c>
      <c r="B2882" t="s">
        <v>198</v>
      </c>
      <c r="C2882" s="7" t="s">
        <v>261</v>
      </c>
      <c r="D2882" t="s">
        <v>199</v>
      </c>
      <c r="E2882" t="s">
        <v>54</v>
      </c>
      <c r="F2882" t="s">
        <v>93</v>
      </c>
      <c r="G2882" t="s">
        <v>94</v>
      </c>
      <c r="H2882">
        <v>34.01</v>
      </c>
      <c r="I2882">
        <v>600</v>
      </c>
      <c r="J2882">
        <f>Cálculo!$G$71</f>
        <v>11.92</v>
      </c>
      <c r="K2882">
        <f>Cálculo!$H$71</f>
        <v>18.600000000000001</v>
      </c>
    </row>
    <row r="2883" spans="1:11">
      <c r="A2883" t="s">
        <v>56</v>
      </c>
      <c r="B2883" t="s">
        <v>198</v>
      </c>
      <c r="C2883" s="7" t="s">
        <v>261</v>
      </c>
      <c r="D2883" t="s">
        <v>199</v>
      </c>
      <c r="E2883" t="s">
        <v>54</v>
      </c>
      <c r="F2883" t="s">
        <v>93</v>
      </c>
      <c r="G2883" t="s">
        <v>94</v>
      </c>
      <c r="H2883">
        <v>600.01</v>
      </c>
      <c r="I2883">
        <v>1000</v>
      </c>
      <c r="J2883">
        <f>Cálculo!$G$72</f>
        <v>10.324</v>
      </c>
      <c r="K2883">
        <f>Cálculo!$H$72</f>
        <v>18.600000000000001</v>
      </c>
    </row>
    <row r="2884" spans="1:11">
      <c r="A2884" t="s">
        <v>56</v>
      </c>
      <c r="B2884" t="s">
        <v>198</v>
      </c>
      <c r="C2884" s="7" t="s">
        <v>261</v>
      </c>
      <c r="D2884" t="s">
        <v>199</v>
      </c>
      <c r="E2884" t="s">
        <v>54</v>
      </c>
      <c r="F2884" t="s">
        <v>93</v>
      </c>
      <c r="G2884" t="s">
        <v>94</v>
      </c>
      <c r="H2884">
        <v>1000.01</v>
      </c>
      <c r="J2884">
        <f>Cálculo!$G$73</f>
        <v>7.2949999999999999</v>
      </c>
      <c r="K2884">
        <f>Cálculo!$H$73</f>
        <v>18.600000000000001</v>
      </c>
    </row>
    <row r="2885" spans="1:11">
      <c r="A2885" t="s">
        <v>56</v>
      </c>
      <c r="B2885" t="s">
        <v>198</v>
      </c>
      <c r="C2885" s="7" t="s">
        <v>261</v>
      </c>
      <c r="D2885" t="s">
        <v>199</v>
      </c>
      <c r="E2885" t="s">
        <v>54</v>
      </c>
      <c r="F2885" t="s">
        <v>95</v>
      </c>
      <c r="G2885" t="s">
        <v>94</v>
      </c>
      <c r="H2885">
        <v>0</v>
      </c>
      <c r="I2885">
        <v>0</v>
      </c>
      <c r="J2885">
        <f>Cálculo!$G$76</f>
        <v>0</v>
      </c>
      <c r="K2885">
        <f>Cálculo!$H$76</f>
        <v>0</v>
      </c>
    </row>
    <row r="2886" spans="1:11">
      <c r="A2886" t="s">
        <v>56</v>
      </c>
      <c r="B2886" t="s">
        <v>198</v>
      </c>
      <c r="C2886" s="7" t="s">
        <v>261</v>
      </c>
      <c r="D2886" t="s">
        <v>199</v>
      </c>
      <c r="E2886" t="s">
        <v>54</v>
      </c>
      <c r="F2886" t="s">
        <v>95</v>
      </c>
      <c r="G2886" t="s">
        <v>94</v>
      </c>
      <c r="H2886">
        <v>0.01</v>
      </c>
      <c r="I2886">
        <v>50</v>
      </c>
      <c r="J2886">
        <f>Cálculo!$G$77</f>
        <v>9.2490000000000006</v>
      </c>
      <c r="K2886">
        <f>Cálculo!$H$77</f>
        <v>60.76</v>
      </c>
    </row>
    <row r="2887" spans="1:11">
      <c r="A2887" t="s">
        <v>56</v>
      </c>
      <c r="B2887" t="s">
        <v>198</v>
      </c>
      <c r="C2887" s="7" t="s">
        <v>261</v>
      </c>
      <c r="D2887" t="s">
        <v>199</v>
      </c>
      <c r="E2887" t="s">
        <v>54</v>
      </c>
      <c r="F2887" t="s">
        <v>95</v>
      </c>
      <c r="G2887" t="s">
        <v>94</v>
      </c>
      <c r="H2887">
        <v>50.01</v>
      </c>
      <c r="I2887">
        <v>150</v>
      </c>
      <c r="J2887">
        <f>Cálculo!$G$78</f>
        <v>8.49</v>
      </c>
      <c r="K2887">
        <f>Cálculo!$H$78</f>
        <v>98.73</v>
      </c>
    </row>
    <row r="2888" spans="1:11">
      <c r="A2888" t="s">
        <v>56</v>
      </c>
      <c r="B2888" t="s">
        <v>198</v>
      </c>
      <c r="C2888" s="7" t="s">
        <v>261</v>
      </c>
      <c r="D2888" t="s">
        <v>199</v>
      </c>
      <c r="E2888" t="s">
        <v>54</v>
      </c>
      <c r="F2888" t="s">
        <v>95</v>
      </c>
      <c r="G2888" t="s">
        <v>94</v>
      </c>
      <c r="H2888">
        <v>150.01</v>
      </c>
      <c r="I2888">
        <v>500</v>
      </c>
      <c r="J2888">
        <f>Cálculo!$G$79</f>
        <v>7.9859999999999998</v>
      </c>
      <c r="K2888">
        <f>Cálculo!$H$79</f>
        <v>174.66</v>
      </c>
    </row>
    <row r="2889" spans="1:11">
      <c r="A2889" t="s">
        <v>56</v>
      </c>
      <c r="B2889" t="s">
        <v>198</v>
      </c>
      <c r="C2889" s="7" t="s">
        <v>261</v>
      </c>
      <c r="D2889" t="s">
        <v>199</v>
      </c>
      <c r="E2889" t="s">
        <v>54</v>
      </c>
      <c r="F2889" t="s">
        <v>95</v>
      </c>
      <c r="G2889" t="s">
        <v>94</v>
      </c>
      <c r="H2889">
        <v>500.01</v>
      </c>
      <c r="I2889">
        <v>2000</v>
      </c>
      <c r="J2889">
        <f>Cálculo!$G$80</f>
        <v>7.5380000000000003</v>
      </c>
      <c r="K2889">
        <f>Cálculo!$H$80</f>
        <v>398.71</v>
      </c>
    </row>
    <row r="2890" spans="1:11">
      <c r="A2890" t="s">
        <v>56</v>
      </c>
      <c r="B2890" t="s">
        <v>198</v>
      </c>
      <c r="C2890" s="7" t="s">
        <v>261</v>
      </c>
      <c r="D2890" t="s">
        <v>199</v>
      </c>
      <c r="E2890" t="s">
        <v>54</v>
      </c>
      <c r="F2890" t="s">
        <v>95</v>
      </c>
      <c r="G2890" t="s">
        <v>94</v>
      </c>
      <c r="H2890">
        <v>2000.01</v>
      </c>
      <c r="I2890">
        <v>3500</v>
      </c>
      <c r="J2890">
        <f>Cálculo!$G$81</f>
        <v>6.819</v>
      </c>
      <c r="K2890">
        <f>Cálculo!$H$81</f>
        <v>1837.86</v>
      </c>
    </row>
    <row r="2891" spans="1:11">
      <c r="A2891" t="s">
        <v>56</v>
      </c>
      <c r="B2891" t="s">
        <v>198</v>
      </c>
      <c r="C2891" s="7" t="s">
        <v>261</v>
      </c>
      <c r="D2891" t="s">
        <v>199</v>
      </c>
      <c r="E2891" t="s">
        <v>54</v>
      </c>
      <c r="F2891" t="s">
        <v>95</v>
      </c>
      <c r="G2891" t="s">
        <v>94</v>
      </c>
      <c r="H2891">
        <v>3500.01</v>
      </c>
      <c r="I2891">
        <v>50000</v>
      </c>
      <c r="J2891">
        <f>Cálculo!$G$82</f>
        <v>5.3760000000000003</v>
      </c>
      <c r="K2891">
        <f>Cálculo!$H$82</f>
        <v>6892.16</v>
      </c>
    </row>
    <row r="2892" spans="1:11">
      <c r="A2892" t="s">
        <v>56</v>
      </c>
      <c r="B2892" t="s">
        <v>198</v>
      </c>
      <c r="C2892" s="7" t="s">
        <v>261</v>
      </c>
      <c r="D2892" t="s">
        <v>199</v>
      </c>
      <c r="E2892" t="s">
        <v>54</v>
      </c>
      <c r="F2892" t="s">
        <v>95</v>
      </c>
      <c r="G2892" t="s">
        <v>94</v>
      </c>
      <c r="H2892">
        <v>50000.01</v>
      </c>
      <c r="J2892">
        <f>Cálculo!$G$83</f>
        <v>5.1479999999999997</v>
      </c>
      <c r="K2892">
        <f>Cálculo!$H$83</f>
        <v>18284.09</v>
      </c>
    </row>
    <row r="2893" spans="1:11">
      <c r="A2893" t="s">
        <v>56</v>
      </c>
      <c r="B2893" t="s">
        <v>198</v>
      </c>
      <c r="C2893" s="7" t="s">
        <v>261</v>
      </c>
      <c r="D2893" t="s">
        <v>199</v>
      </c>
      <c r="E2893" t="s">
        <v>54</v>
      </c>
      <c r="F2893" t="s">
        <v>96</v>
      </c>
      <c r="G2893" t="s">
        <v>94</v>
      </c>
      <c r="H2893">
        <v>0</v>
      </c>
      <c r="I2893">
        <v>50000</v>
      </c>
      <c r="J2893">
        <f>Cálculo!$G$86</f>
        <v>4.726</v>
      </c>
      <c r="K2893">
        <f>Cálculo!$H$86</f>
        <v>387.36</v>
      </c>
    </row>
    <row r="2894" spans="1:11">
      <c r="A2894" t="s">
        <v>56</v>
      </c>
      <c r="B2894" t="s">
        <v>198</v>
      </c>
      <c r="C2894" s="7" t="s">
        <v>261</v>
      </c>
      <c r="D2894" t="s">
        <v>199</v>
      </c>
      <c r="E2894" t="s">
        <v>54</v>
      </c>
      <c r="F2894" t="s">
        <v>96</v>
      </c>
      <c r="G2894" t="s">
        <v>94</v>
      </c>
      <c r="H2894">
        <v>50000.01</v>
      </c>
      <c r="I2894">
        <v>300000</v>
      </c>
      <c r="J2894">
        <f>Cálculo!$G$87</f>
        <v>3.5019999999999998</v>
      </c>
      <c r="K2894">
        <f>Cálculo!$H$87</f>
        <v>61597.41</v>
      </c>
    </row>
    <row r="2895" spans="1:11">
      <c r="A2895" t="s">
        <v>56</v>
      </c>
      <c r="B2895" t="s">
        <v>198</v>
      </c>
      <c r="C2895" s="7" t="s">
        <v>261</v>
      </c>
      <c r="D2895" t="s">
        <v>199</v>
      </c>
      <c r="E2895" t="s">
        <v>54</v>
      </c>
      <c r="F2895" t="s">
        <v>96</v>
      </c>
      <c r="G2895" t="s">
        <v>94</v>
      </c>
      <c r="H2895">
        <v>300000.01</v>
      </c>
      <c r="I2895">
        <v>500000</v>
      </c>
      <c r="J2895">
        <f>Cálculo!$G$88</f>
        <v>3.36</v>
      </c>
      <c r="K2895">
        <f>Cálculo!$H$88</f>
        <v>110975.06</v>
      </c>
    </row>
    <row r="2896" spans="1:11">
      <c r="A2896" t="s">
        <v>56</v>
      </c>
      <c r="B2896" t="s">
        <v>198</v>
      </c>
      <c r="C2896" s="7" t="s">
        <v>261</v>
      </c>
      <c r="D2896" t="s">
        <v>199</v>
      </c>
      <c r="E2896" t="s">
        <v>54</v>
      </c>
      <c r="F2896" t="s">
        <v>96</v>
      </c>
      <c r="G2896" t="s">
        <v>94</v>
      </c>
      <c r="H2896">
        <v>500000.01</v>
      </c>
      <c r="I2896">
        <v>1000000</v>
      </c>
      <c r="J2896">
        <f>Cálculo!$G$89</f>
        <v>3.3340000000000001</v>
      </c>
      <c r="K2896">
        <f>Cálculo!$H$89</f>
        <v>124035.06</v>
      </c>
    </row>
    <row r="2897" spans="1:11">
      <c r="A2897" t="s">
        <v>56</v>
      </c>
      <c r="B2897" t="s">
        <v>198</v>
      </c>
      <c r="C2897" s="7" t="s">
        <v>261</v>
      </c>
      <c r="D2897" t="s">
        <v>199</v>
      </c>
      <c r="E2897" t="s">
        <v>54</v>
      </c>
      <c r="F2897" t="s">
        <v>96</v>
      </c>
      <c r="G2897" t="s">
        <v>94</v>
      </c>
      <c r="H2897">
        <v>1000000.01</v>
      </c>
      <c r="I2897">
        <v>2000000</v>
      </c>
      <c r="J2897">
        <f>Cálculo!$G$90</f>
        <v>3.2810000000000001</v>
      </c>
      <c r="K2897">
        <f>Cálculo!$H$90</f>
        <v>177422.21</v>
      </c>
    </row>
    <row r="2898" spans="1:11">
      <c r="A2898" t="s">
        <v>56</v>
      </c>
      <c r="B2898" t="s">
        <v>198</v>
      </c>
      <c r="C2898" s="7" t="s">
        <v>261</v>
      </c>
      <c r="D2898" t="s">
        <v>199</v>
      </c>
      <c r="E2898" t="s">
        <v>54</v>
      </c>
      <c r="F2898" t="s">
        <v>96</v>
      </c>
      <c r="G2898" t="s">
        <v>94</v>
      </c>
      <c r="H2898">
        <v>2000000.01</v>
      </c>
      <c r="J2898">
        <f>Cálculo!$G$91</f>
        <v>3.2330000000000001</v>
      </c>
      <c r="K2898">
        <f>Cálculo!$H$91</f>
        <v>316707.87</v>
      </c>
    </row>
    <row r="2899" spans="1:11">
      <c r="A2899" t="s">
        <v>56</v>
      </c>
      <c r="B2899" t="s">
        <v>198</v>
      </c>
      <c r="C2899" s="7" t="s">
        <v>261</v>
      </c>
      <c r="D2899" t="s">
        <v>199</v>
      </c>
      <c r="E2899" t="s">
        <v>54</v>
      </c>
      <c r="F2899" t="s">
        <v>97</v>
      </c>
      <c r="G2899" t="s">
        <v>98</v>
      </c>
      <c r="J2899">
        <f>Cálculo!$G$94</f>
        <v>3.2148460000000001</v>
      </c>
    </row>
    <row r="2900" spans="1:11">
      <c r="A2900" t="s">
        <v>56</v>
      </c>
      <c r="B2900" t="s">
        <v>198</v>
      </c>
      <c r="C2900" s="7" t="s">
        <v>262</v>
      </c>
      <c r="D2900" t="s">
        <v>199</v>
      </c>
      <c r="E2900" t="s">
        <v>54</v>
      </c>
      <c r="F2900" t="s">
        <v>93</v>
      </c>
      <c r="G2900" t="s">
        <v>94</v>
      </c>
      <c r="H2900">
        <v>0</v>
      </c>
      <c r="I2900">
        <v>1</v>
      </c>
      <c r="J2900">
        <f>Cálculo!$G$66</f>
        <v>3.2869999999999999</v>
      </c>
      <c r="K2900">
        <f>Cálculo!$H$66</f>
        <v>11.39</v>
      </c>
    </row>
    <row r="2901" spans="1:11">
      <c r="A2901" t="s">
        <v>56</v>
      </c>
      <c r="B2901" t="s">
        <v>198</v>
      </c>
      <c r="C2901" s="7" t="s">
        <v>262</v>
      </c>
      <c r="D2901" t="s">
        <v>199</v>
      </c>
      <c r="E2901" t="s">
        <v>54</v>
      </c>
      <c r="F2901" t="s">
        <v>93</v>
      </c>
      <c r="G2901" t="s">
        <v>94</v>
      </c>
      <c r="H2901">
        <v>1.01</v>
      </c>
      <c r="I2901">
        <v>3</v>
      </c>
      <c r="J2901">
        <f>Cálculo!$G$67</f>
        <v>10.834</v>
      </c>
      <c r="K2901">
        <f>Cálculo!$H$67</f>
        <v>14.87</v>
      </c>
    </row>
    <row r="2902" spans="1:11">
      <c r="A2902" t="s">
        <v>56</v>
      </c>
      <c r="B2902" t="s">
        <v>198</v>
      </c>
      <c r="C2902" s="7" t="s">
        <v>262</v>
      </c>
      <c r="D2902" t="s">
        <v>199</v>
      </c>
      <c r="E2902" t="s">
        <v>54</v>
      </c>
      <c r="F2902" t="s">
        <v>93</v>
      </c>
      <c r="G2902" t="s">
        <v>94</v>
      </c>
      <c r="H2902">
        <v>3.01</v>
      </c>
      <c r="I2902">
        <v>7</v>
      </c>
      <c r="J2902">
        <f>Cálculo!$G$68</f>
        <v>5.6470000000000002</v>
      </c>
      <c r="K2902">
        <f>Cálculo!$H$68</f>
        <v>14.87</v>
      </c>
    </row>
    <row r="2903" spans="1:11">
      <c r="A2903" t="s">
        <v>56</v>
      </c>
      <c r="B2903" t="s">
        <v>198</v>
      </c>
      <c r="C2903" s="7" t="s">
        <v>262</v>
      </c>
      <c r="D2903" t="s">
        <v>199</v>
      </c>
      <c r="E2903" t="s">
        <v>54</v>
      </c>
      <c r="F2903" t="s">
        <v>93</v>
      </c>
      <c r="G2903" t="s">
        <v>94</v>
      </c>
      <c r="H2903">
        <v>7.01</v>
      </c>
      <c r="I2903">
        <v>14</v>
      </c>
      <c r="J2903">
        <f>Cálculo!$G$69</f>
        <v>9.3699999999999992</v>
      </c>
      <c r="K2903">
        <f>Cálculo!$H$69</f>
        <v>16.739999999999998</v>
      </c>
    </row>
    <row r="2904" spans="1:11">
      <c r="A2904" t="s">
        <v>56</v>
      </c>
      <c r="B2904" t="s">
        <v>198</v>
      </c>
      <c r="C2904" s="7" t="s">
        <v>262</v>
      </c>
      <c r="D2904" t="s">
        <v>199</v>
      </c>
      <c r="E2904" t="s">
        <v>54</v>
      </c>
      <c r="F2904" t="s">
        <v>93</v>
      </c>
      <c r="G2904" t="s">
        <v>94</v>
      </c>
      <c r="H2904">
        <v>14.01</v>
      </c>
      <c r="I2904">
        <v>34</v>
      </c>
      <c r="J2904">
        <f>Cálculo!$G$70</f>
        <v>11.132</v>
      </c>
      <c r="K2904">
        <f>Cálculo!$H$70</f>
        <v>18.600000000000001</v>
      </c>
    </row>
    <row r="2905" spans="1:11">
      <c r="A2905" t="s">
        <v>56</v>
      </c>
      <c r="B2905" t="s">
        <v>198</v>
      </c>
      <c r="C2905" s="7" t="s">
        <v>262</v>
      </c>
      <c r="D2905" t="s">
        <v>199</v>
      </c>
      <c r="E2905" t="s">
        <v>54</v>
      </c>
      <c r="F2905" t="s">
        <v>93</v>
      </c>
      <c r="G2905" t="s">
        <v>94</v>
      </c>
      <c r="H2905">
        <v>34.01</v>
      </c>
      <c r="I2905">
        <v>600</v>
      </c>
      <c r="J2905">
        <f>Cálculo!$G$71</f>
        <v>11.92</v>
      </c>
      <c r="K2905">
        <f>Cálculo!$H$71</f>
        <v>18.600000000000001</v>
      </c>
    </row>
    <row r="2906" spans="1:11">
      <c r="A2906" t="s">
        <v>56</v>
      </c>
      <c r="B2906" t="s">
        <v>198</v>
      </c>
      <c r="C2906" s="7" t="s">
        <v>262</v>
      </c>
      <c r="D2906" t="s">
        <v>199</v>
      </c>
      <c r="E2906" t="s">
        <v>54</v>
      </c>
      <c r="F2906" t="s">
        <v>93</v>
      </c>
      <c r="G2906" t="s">
        <v>94</v>
      </c>
      <c r="H2906">
        <v>600.01</v>
      </c>
      <c r="I2906">
        <v>1000</v>
      </c>
      <c r="J2906">
        <f>Cálculo!$G$72</f>
        <v>10.324</v>
      </c>
      <c r="K2906">
        <f>Cálculo!$H$72</f>
        <v>18.600000000000001</v>
      </c>
    </row>
    <row r="2907" spans="1:11">
      <c r="A2907" t="s">
        <v>56</v>
      </c>
      <c r="B2907" t="s">
        <v>198</v>
      </c>
      <c r="C2907" s="7" t="s">
        <v>262</v>
      </c>
      <c r="D2907" t="s">
        <v>199</v>
      </c>
      <c r="E2907" t="s">
        <v>54</v>
      </c>
      <c r="F2907" t="s">
        <v>93</v>
      </c>
      <c r="G2907" t="s">
        <v>94</v>
      </c>
      <c r="H2907">
        <v>1000.01</v>
      </c>
      <c r="J2907">
        <f>Cálculo!$G$73</f>
        <v>7.2949999999999999</v>
      </c>
      <c r="K2907">
        <f>Cálculo!$H$73</f>
        <v>18.600000000000001</v>
      </c>
    </row>
    <row r="2908" spans="1:11">
      <c r="A2908" t="s">
        <v>56</v>
      </c>
      <c r="B2908" t="s">
        <v>198</v>
      </c>
      <c r="C2908" s="7" t="s">
        <v>262</v>
      </c>
      <c r="D2908" t="s">
        <v>199</v>
      </c>
      <c r="E2908" t="s">
        <v>54</v>
      </c>
      <c r="F2908" t="s">
        <v>95</v>
      </c>
      <c r="G2908" t="s">
        <v>94</v>
      </c>
      <c r="H2908">
        <v>0</v>
      </c>
      <c r="I2908">
        <v>0</v>
      </c>
      <c r="J2908">
        <f>Cálculo!$G$76</f>
        <v>0</v>
      </c>
      <c r="K2908">
        <f>Cálculo!$H$76</f>
        <v>0</v>
      </c>
    </row>
    <row r="2909" spans="1:11">
      <c r="A2909" t="s">
        <v>56</v>
      </c>
      <c r="B2909" t="s">
        <v>198</v>
      </c>
      <c r="C2909" s="7" t="s">
        <v>262</v>
      </c>
      <c r="D2909" t="s">
        <v>199</v>
      </c>
      <c r="E2909" t="s">
        <v>54</v>
      </c>
      <c r="F2909" t="s">
        <v>95</v>
      </c>
      <c r="G2909" t="s">
        <v>94</v>
      </c>
      <c r="H2909">
        <v>0.01</v>
      </c>
      <c r="I2909">
        <v>50</v>
      </c>
      <c r="J2909">
        <f>Cálculo!$G$77</f>
        <v>9.2490000000000006</v>
      </c>
      <c r="K2909">
        <f>Cálculo!$H$77</f>
        <v>60.76</v>
      </c>
    </row>
    <row r="2910" spans="1:11">
      <c r="A2910" t="s">
        <v>56</v>
      </c>
      <c r="B2910" t="s">
        <v>198</v>
      </c>
      <c r="C2910" s="7" t="s">
        <v>262</v>
      </c>
      <c r="D2910" t="s">
        <v>199</v>
      </c>
      <c r="E2910" t="s">
        <v>54</v>
      </c>
      <c r="F2910" t="s">
        <v>95</v>
      </c>
      <c r="G2910" t="s">
        <v>94</v>
      </c>
      <c r="H2910">
        <v>50.01</v>
      </c>
      <c r="I2910">
        <v>150</v>
      </c>
      <c r="J2910">
        <f>Cálculo!$G$78</f>
        <v>8.49</v>
      </c>
      <c r="K2910">
        <f>Cálculo!$H$78</f>
        <v>98.73</v>
      </c>
    </row>
    <row r="2911" spans="1:11">
      <c r="A2911" t="s">
        <v>56</v>
      </c>
      <c r="B2911" t="s">
        <v>198</v>
      </c>
      <c r="C2911" s="7" t="s">
        <v>262</v>
      </c>
      <c r="D2911" t="s">
        <v>199</v>
      </c>
      <c r="E2911" t="s">
        <v>54</v>
      </c>
      <c r="F2911" t="s">
        <v>95</v>
      </c>
      <c r="G2911" t="s">
        <v>94</v>
      </c>
      <c r="H2911">
        <v>150.01</v>
      </c>
      <c r="I2911">
        <v>500</v>
      </c>
      <c r="J2911">
        <f>Cálculo!$G$79</f>
        <v>7.9859999999999998</v>
      </c>
      <c r="K2911">
        <f>Cálculo!$H$79</f>
        <v>174.66</v>
      </c>
    </row>
    <row r="2912" spans="1:11">
      <c r="A2912" t="s">
        <v>56</v>
      </c>
      <c r="B2912" t="s">
        <v>198</v>
      </c>
      <c r="C2912" s="7" t="s">
        <v>262</v>
      </c>
      <c r="D2912" t="s">
        <v>199</v>
      </c>
      <c r="E2912" t="s">
        <v>54</v>
      </c>
      <c r="F2912" t="s">
        <v>95</v>
      </c>
      <c r="G2912" t="s">
        <v>94</v>
      </c>
      <c r="H2912">
        <v>500.01</v>
      </c>
      <c r="I2912">
        <v>2000</v>
      </c>
      <c r="J2912">
        <f>Cálculo!$G$80</f>
        <v>7.5380000000000003</v>
      </c>
      <c r="K2912">
        <f>Cálculo!$H$80</f>
        <v>398.71</v>
      </c>
    </row>
    <row r="2913" spans="1:11">
      <c r="A2913" t="s">
        <v>56</v>
      </c>
      <c r="B2913" t="s">
        <v>198</v>
      </c>
      <c r="C2913" s="7" t="s">
        <v>262</v>
      </c>
      <c r="D2913" t="s">
        <v>199</v>
      </c>
      <c r="E2913" t="s">
        <v>54</v>
      </c>
      <c r="F2913" t="s">
        <v>95</v>
      </c>
      <c r="G2913" t="s">
        <v>94</v>
      </c>
      <c r="H2913">
        <v>2000.01</v>
      </c>
      <c r="I2913">
        <v>3500</v>
      </c>
      <c r="J2913">
        <f>Cálculo!$G$81</f>
        <v>6.819</v>
      </c>
      <c r="K2913">
        <f>Cálculo!$H$81</f>
        <v>1837.86</v>
      </c>
    </row>
    <row r="2914" spans="1:11">
      <c r="A2914" t="s">
        <v>56</v>
      </c>
      <c r="B2914" t="s">
        <v>198</v>
      </c>
      <c r="C2914" s="7" t="s">
        <v>262</v>
      </c>
      <c r="D2914" t="s">
        <v>199</v>
      </c>
      <c r="E2914" t="s">
        <v>54</v>
      </c>
      <c r="F2914" t="s">
        <v>95</v>
      </c>
      <c r="G2914" t="s">
        <v>94</v>
      </c>
      <c r="H2914">
        <v>3500.01</v>
      </c>
      <c r="I2914">
        <v>50000</v>
      </c>
      <c r="J2914">
        <f>Cálculo!$G$82</f>
        <v>5.3760000000000003</v>
      </c>
      <c r="K2914">
        <f>Cálculo!$H$82</f>
        <v>6892.16</v>
      </c>
    </row>
    <row r="2915" spans="1:11">
      <c r="A2915" t="s">
        <v>56</v>
      </c>
      <c r="B2915" t="s">
        <v>198</v>
      </c>
      <c r="C2915" s="7" t="s">
        <v>262</v>
      </c>
      <c r="D2915" t="s">
        <v>199</v>
      </c>
      <c r="E2915" t="s">
        <v>54</v>
      </c>
      <c r="F2915" t="s">
        <v>95</v>
      </c>
      <c r="G2915" t="s">
        <v>94</v>
      </c>
      <c r="H2915">
        <v>50000.01</v>
      </c>
      <c r="J2915">
        <f>Cálculo!$G$83</f>
        <v>5.1479999999999997</v>
      </c>
      <c r="K2915">
        <f>Cálculo!$H$83</f>
        <v>18284.09</v>
      </c>
    </row>
    <row r="2916" spans="1:11">
      <c r="A2916" t="s">
        <v>56</v>
      </c>
      <c r="B2916" t="s">
        <v>198</v>
      </c>
      <c r="C2916" s="7" t="s">
        <v>262</v>
      </c>
      <c r="D2916" t="s">
        <v>199</v>
      </c>
      <c r="E2916" t="s">
        <v>54</v>
      </c>
      <c r="F2916" t="s">
        <v>96</v>
      </c>
      <c r="G2916" t="s">
        <v>94</v>
      </c>
      <c r="H2916">
        <v>0</v>
      </c>
      <c r="I2916">
        <v>50000</v>
      </c>
      <c r="J2916">
        <f>Cálculo!$G$86</f>
        <v>4.726</v>
      </c>
      <c r="K2916">
        <f>Cálculo!$H$86</f>
        <v>387.36</v>
      </c>
    </row>
    <row r="2917" spans="1:11">
      <c r="A2917" t="s">
        <v>56</v>
      </c>
      <c r="B2917" t="s">
        <v>198</v>
      </c>
      <c r="C2917" s="7" t="s">
        <v>262</v>
      </c>
      <c r="D2917" t="s">
        <v>199</v>
      </c>
      <c r="E2917" t="s">
        <v>54</v>
      </c>
      <c r="F2917" t="s">
        <v>96</v>
      </c>
      <c r="G2917" t="s">
        <v>94</v>
      </c>
      <c r="H2917">
        <v>50000.01</v>
      </c>
      <c r="I2917">
        <v>300000</v>
      </c>
      <c r="J2917">
        <f>Cálculo!$G$87</f>
        <v>3.5019999999999998</v>
      </c>
      <c r="K2917">
        <f>Cálculo!$H$87</f>
        <v>61597.41</v>
      </c>
    </row>
    <row r="2918" spans="1:11">
      <c r="A2918" t="s">
        <v>56</v>
      </c>
      <c r="B2918" t="s">
        <v>198</v>
      </c>
      <c r="C2918" s="7" t="s">
        <v>262</v>
      </c>
      <c r="D2918" t="s">
        <v>199</v>
      </c>
      <c r="E2918" t="s">
        <v>54</v>
      </c>
      <c r="F2918" t="s">
        <v>96</v>
      </c>
      <c r="G2918" t="s">
        <v>94</v>
      </c>
      <c r="H2918">
        <v>300000.01</v>
      </c>
      <c r="I2918">
        <v>500000</v>
      </c>
      <c r="J2918">
        <f>Cálculo!$G$88</f>
        <v>3.36</v>
      </c>
      <c r="K2918">
        <f>Cálculo!$H$88</f>
        <v>110975.06</v>
      </c>
    </row>
    <row r="2919" spans="1:11">
      <c r="A2919" t="s">
        <v>56</v>
      </c>
      <c r="B2919" t="s">
        <v>198</v>
      </c>
      <c r="C2919" s="7" t="s">
        <v>262</v>
      </c>
      <c r="D2919" t="s">
        <v>199</v>
      </c>
      <c r="E2919" t="s">
        <v>54</v>
      </c>
      <c r="F2919" t="s">
        <v>96</v>
      </c>
      <c r="G2919" t="s">
        <v>94</v>
      </c>
      <c r="H2919">
        <v>500000.01</v>
      </c>
      <c r="I2919">
        <v>1000000</v>
      </c>
      <c r="J2919">
        <f>Cálculo!$G$89</f>
        <v>3.3340000000000001</v>
      </c>
      <c r="K2919">
        <f>Cálculo!$H$89</f>
        <v>124035.06</v>
      </c>
    </row>
    <row r="2920" spans="1:11">
      <c r="A2920" t="s">
        <v>56</v>
      </c>
      <c r="B2920" t="s">
        <v>198</v>
      </c>
      <c r="C2920" s="7" t="s">
        <v>262</v>
      </c>
      <c r="D2920" t="s">
        <v>199</v>
      </c>
      <c r="E2920" t="s">
        <v>54</v>
      </c>
      <c r="F2920" t="s">
        <v>96</v>
      </c>
      <c r="G2920" t="s">
        <v>94</v>
      </c>
      <c r="H2920">
        <v>1000000.01</v>
      </c>
      <c r="I2920">
        <v>2000000</v>
      </c>
      <c r="J2920">
        <f>Cálculo!$G$90</f>
        <v>3.2810000000000001</v>
      </c>
      <c r="K2920">
        <f>Cálculo!$H$90</f>
        <v>177422.21</v>
      </c>
    </row>
    <row r="2921" spans="1:11">
      <c r="A2921" t="s">
        <v>56</v>
      </c>
      <c r="B2921" t="s">
        <v>198</v>
      </c>
      <c r="C2921" s="7" t="s">
        <v>262</v>
      </c>
      <c r="D2921" t="s">
        <v>199</v>
      </c>
      <c r="E2921" t="s">
        <v>54</v>
      </c>
      <c r="F2921" t="s">
        <v>96</v>
      </c>
      <c r="G2921" t="s">
        <v>94</v>
      </c>
      <c r="H2921">
        <v>2000000.01</v>
      </c>
      <c r="J2921">
        <f>Cálculo!$G$91</f>
        <v>3.2330000000000001</v>
      </c>
      <c r="K2921">
        <f>Cálculo!$H$91</f>
        <v>316707.87</v>
      </c>
    </row>
    <row r="2922" spans="1:11">
      <c r="A2922" t="s">
        <v>56</v>
      </c>
      <c r="B2922" t="s">
        <v>198</v>
      </c>
      <c r="C2922" s="7" t="s">
        <v>262</v>
      </c>
      <c r="D2922" t="s">
        <v>199</v>
      </c>
      <c r="E2922" t="s">
        <v>54</v>
      </c>
      <c r="F2922" t="s">
        <v>97</v>
      </c>
      <c r="G2922" t="s">
        <v>98</v>
      </c>
      <c r="J2922">
        <f>Cálculo!$G$94</f>
        <v>3.2148460000000001</v>
      </c>
    </row>
    <row r="2923" spans="1:11">
      <c r="A2923" t="s">
        <v>56</v>
      </c>
      <c r="B2923" t="s">
        <v>198</v>
      </c>
      <c r="C2923" s="7" t="s">
        <v>263</v>
      </c>
      <c r="D2923" t="s">
        <v>199</v>
      </c>
      <c r="E2923" t="s">
        <v>54</v>
      </c>
      <c r="F2923" t="s">
        <v>93</v>
      </c>
      <c r="G2923" t="s">
        <v>94</v>
      </c>
      <c r="H2923">
        <v>0</v>
      </c>
      <c r="I2923">
        <v>1</v>
      </c>
      <c r="J2923">
        <f>Cálculo!$G$66</f>
        <v>3.2869999999999999</v>
      </c>
      <c r="K2923">
        <f>Cálculo!$H$66</f>
        <v>11.39</v>
      </c>
    </row>
    <row r="2924" spans="1:11">
      <c r="A2924" t="s">
        <v>56</v>
      </c>
      <c r="B2924" t="s">
        <v>198</v>
      </c>
      <c r="C2924" s="7" t="s">
        <v>263</v>
      </c>
      <c r="D2924" t="s">
        <v>199</v>
      </c>
      <c r="E2924" t="s">
        <v>54</v>
      </c>
      <c r="F2924" t="s">
        <v>93</v>
      </c>
      <c r="G2924" t="s">
        <v>94</v>
      </c>
      <c r="H2924">
        <v>1.01</v>
      </c>
      <c r="I2924">
        <v>3</v>
      </c>
      <c r="J2924">
        <f>Cálculo!$G$67</f>
        <v>10.834</v>
      </c>
      <c r="K2924">
        <f>Cálculo!$H$67</f>
        <v>14.87</v>
      </c>
    </row>
    <row r="2925" spans="1:11">
      <c r="A2925" t="s">
        <v>56</v>
      </c>
      <c r="B2925" t="s">
        <v>198</v>
      </c>
      <c r="C2925" s="7" t="s">
        <v>263</v>
      </c>
      <c r="D2925" t="s">
        <v>199</v>
      </c>
      <c r="E2925" t="s">
        <v>54</v>
      </c>
      <c r="F2925" t="s">
        <v>93</v>
      </c>
      <c r="G2925" t="s">
        <v>94</v>
      </c>
      <c r="H2925">
        <v>3.01</v>
      </c>
      <c r="I2925">
        <v>7</v>
      </c>
      <c r="J2925">
        <f>Cálculo!$G$68</f>
        <v>5.6470000000000002</v>
      </c>
      <c r="K2925">
        <f>Cálculo!$H$68</f>
        <v>14.87</v>
      </c>
    </row>
    <row r="2926" spans="1:11">
      <c r="A2926" t="s">
        <v>56</v>
      </c>
      <c r="B2926" t="s">
        <v>198</v>
      </c>
      <c r="C2926" s="7" t="s">
        <v>263</v>
      </c>
      <c r="D2926" t="s">
        <v>199</v>
      </c>
      <c r="E2926" t="s">
        <v>54</v>
      </c>
      <c r="F2926" t="s">
        <v>93</v>
      </c>
      <c r="G2926" t="s">
        <v>94</v>
      </c>
      <c r="H2926">
        <v>7.01</v>
      </c>
      <c r="I2926">
        <v>14</v>
      </c>
      <c r="J2926">
        <f>Cálculo!$G$69</f>
        <v>9.3699999999999992</v>
      </c>
      <c r="K2926">
        <f>Cálculo!$H$69</f>
        <v>16.739999999999998</v>
      </c>
    </row>
    <row r="2927" spans="1:11">
      <c r="A2927" t="s">
        <v>56</v>
      </c>
      <c r="B2927" t="s">
        <v>198</v>
      </c>
      <c r="C2927" s="7" t="s">
        <v>263</v>
      </c>
      <c r="D2927" t="s">
        <v>199</v>
      </c>
      <c r="E2927" t="s">
        <v>54</v>
      </c>
      <c r="F2927" t="s">
        <v>93</v>
      </c>
      <c r="G2927" t="s">
        <v>94</v>
      </c>
      <c r="H2927">
        <v>14.01</v>
      </c>
      <c r="I2927">
        <v>34</v>
      </c>
      <c r="J2927">
        <f>Cálculo!$G$70</f>
        <v>11.132</v>
      </c>
      <c r="K2927">
        <f>Cálculo!$H$70</f>
        <v>18.600000000000001</v>
      </c>
    </row>
    <row r="2928" spans="1:11">
      <c r="A2928" t="s">
        <v>56</v>
      </c>
      <c r="B2928" t="s">
        <v>198</v>
      </c>
      <c r="C2928" s="7" t="s">
        <v>263</v>
      </c>
      <c r="D2928" t="s">
        <v>199</v>
      </c>
      <c r="E2928" t="s">
        <v>54</v>
      </c>
      <c r="F2928" t="s">
        <v>93</v>
      </c>
      <c r="G2928" t="s">
        <v>94</v>
      </c>
      <c r="H2928">
        <v>34.01</v>
      </c>
      <c r="I2928">
        <v>600</v>
      </c>
      <c r="J2928">
        <f>Cálculo!$G$71</f>
        <v>11.92</v>
      </c>
      <c r="K2928">
        <f>Cálculo!$H$71</f>
        <v>18.600000000000001</v>
      </c>
    </row>
    <row r="2929" spans="1:11">
      <c r="A2929" t="s">
        <v>56</v>
      </c>
      <c r="B2929" t="s">
        <v>198</v>
      </c>
      <c r="C2929" s="7" t="s">
        <v>263</v>
      </c>
      <c r="D2929" t="s">
        <v>199</v>
      </c>
      <c r="E2929" t="s">
        <v>54</v>
      </c>
      <c r="F2929" t="s">
        <v>93</v>
      </c>
      <c r="G2929" t="s">
        <v>94</v>
      </c>
      <c r="H2929">
        <v>600.01</v>
      </c>
      <c r="I2929">
        <v>1000</v>
      </c>
      <c r="J2929">
        <f>Cálculo!$G$72</f>
        <v>10.324</v>
      </c>
      <c r="K2929">
        <f>Cálculo!$H$72</f>
        <v>18.600000000000001</v>
      </c>
    </row>
    <row r="2930" spans="1:11">
      <c r="A2930" t="s">
        <v>56</v>
      </c>
      <c r="B2930" t="s">
        <v>198</v>
      </c>
      <c r="C2930" s="7" t="s">
        <v>263</v>
      </c>
      <c r="D2930" t="s">
        <v>199</v>
      </c>
      <c r="E2930" t="s">
        <v>54</v>
      </c>
      <c r="F2930" t="s">
        <v>93</v>
      </c>
      <c r="G2930" t="s">
        <v>94</v>
      </c>
      <c r="H2930">
        <v>1000.01</v>
      </c>
      <c r="J2930">
        <f>Cálculo!$G$73</f>
        <v>7.2949999999999999</v>
      </c>
      <c r="K2930">
        <f>Cálculo!$H$73</f>
        <v>18.600000000000001</v>
      </c>
    </row>
    <row r="2931" spans="1:11">
      <c r="A2931" t="s">
        <v>56</v>
      </c>
      <c r="B2931" t="s">
        <v>198</v>
      </c>
      <c r="C2931" s="7" t="s">
        <v>263</v>
      </c>
      <c r="D2931" t="s">
        <v>199</v>
      </c>
      <c r="E2931" t="s">
        <v>54</v>
      </c>
      <c r="F2931" t="s">
        <v>95</v>
      </c>
      <c r="G2931" t="s">
        <v>94</v>
      </c>
      <c r="H2931">
        <v>0</v>
      </c>
      <c r="I2931">
        <v>0</v>
      </c>
      <c r="J2931">
        <f>Cálculo!$G$76</f>
        <v>0</v>
      </c>
      <c r="K2931">
        <f>Cálculo!$H$76</f>
        <v>0</v>
      </c>
    </row>
    <row r="2932" spans="1:11">
      <c r="A2932" t="s">
        <v>56</v>
      </c>
      <c r="B2932" t="s">
        <v>198</v>
      </c>
      <c r="C2932" s="7" t="s">
        <v>263</v>
      </c>
      <c r="D2932" t="s">
        <v>199</v>
      </c>
      <c r="E2932" t="s">
        <v>54</v>
      </c>
      <c r="F2932" t="s">
        <v>95</v>
      </c>
      <c r="G2932" t="s">
        <v>94</v>
      </c>
      <c r="H2932">
        <v>0.01</v>
      </c>
      <c r="I2932">
        <v>50</v>
      </c>
      <c r="J2932">
        <f>Cálculo!$G$77</f>
        <v>9.2490000000000006</v>
      </c>
      <c r="K2932">
        <f>Cálculo!$H$77</f>
        <v>60.76</v>
      </c>
    </row>
    <row r="2933" spans="1:11">
      <c r="A2933" t="s">
        <v>56</v>
      </c>
      <c r="B2933" t="s">
        <v>198</v>
      </c>
      <c r="C2933" s="7" t="s">
        <v>263</v>
      </c>
      <c r="D2933" t="s">
        <v>199</v>
      </c>
      <c r="E2933" t="s">
        <v>54</v>
      </c>
      <c r="F2933" t="s">
        <v>95</v>
      </c>
      <c r="G2933" t="s">
        <v>94</v>
      </c>
      <c r="H2933">
        <v>50.01</v>
      </c>
      <c r="I2933">
        <v>150</v>
      </c>
      <c r="J2933">
        <f>Cálculo!$G$78</f>
        <v>8.49</v>
      </c>
      <c r="K2933">
        <f>Cálculo!$H$78</f>
        <v>98.73</v>
      </c>
    </row>
    <row r="2934" spans="1:11">
      <c r="A2934" t="s">
        <v>56</v>
      </c>
      <c r="B2934" t="s">
        <v>198</v>
      </c>
      <c r="C2934" s="7" t="s">
        <v>263</v>
      </c>
      <c r="D2934" t="s">
        <v>199</v>
      </c>
      <c r="E2934" t="s">
        <v>54</v>
      </c>
      <c r="F2934" t="s">
        <v>95</v>
      </c>
      <c r="G2934" t="s">
        <v>94</v>
      </c>
      <c r="H2934">
        <v>150.01</v>
      </c>
      <c r="I2934">
        <v>500</v>
      </c>
      <c r="J2934">
        <f>Cálculo!$G$79</f>
        <v>7.9859999999999998</v>
      </c>
      <c r="K2934">
        <f>Cálculo!$H$79</f>
        <v>174.66</v>
      </c>
    </row>
    <row r="2935" spans="1:11">
      <c r="A2935" t="s">
        <v>56</v>
      </c>
      <c r="B2935" t="s">
        <v>198</v>
      </c>
      <c r="C2935" s="7" t="s">
        <v>263</v>
      </c>
      <c r="D2935" t="s">
        <v>199</v>
      </c>
      <c r="E2935" t="s">
        <v>54</v>
      </c>
      <c r="F2935" t="s">
        <v>95</v>
      </c>
      <c r="G2935" t="s">
        <v>94</v>
      </c>
      <c r="H2935">
        <v>500.01</v>
      </c>
      <c r="I2935">
        <v>2000</v>
      </c>
      <c r="J2935">
        <f>Cálculo!$G$80</f>
        <v>7.5380000000000003</v>
      </c>
      <c r="K2935">
        <f>Cálculo!$H$80</f>
        <v>398.71</v>
      </c>
    </row>
    <row r="2936" spans="1:11">
      <c r="A2936" t="s">
        <v>56</v>
      </c>
      <c r="B2936" t="s">
        <v>198</v>
      </c>
      <c r="C2936" s="7" t="s">
        <v>263</v>
      </c>
      <c r="D2936" t="s">
        <v>199</v>
      </c>
      <c r="E2936" t="s">
        <v>54</v>
      </c>
      <c r="F2936" t="s">
        <v>95</v>
      </c>
      <c r="G2936" t="s">
        <v>94</v>
      </c>
      <c r="H2936">
        <v>2000.01</v>
      </c>
      <c r="I2936">
        <v>3500</v>
      </c>
      <c r="J2936">
        <f>Cálculo!$G$81</f>
        <v>6.819</v>
      </c>
      <c r="K2936">
        <f>Cálculo!$H$81</f>
        <v>1837.86</v>
      </c>
    </row>
    <row r="2937" spans="1:11">
      <c r="A2937" t="s">
        <v>56</v>
      </c>
      <c r="B2937" t="s">
        <v>198</v>
      </c>
      <c r="C2937" s="7" t="s">
        <v>263</v>
      </c>
      <c r="D2937" t="s">
        <v>199</v>
      </c>
      <c r="E2937" t="s">
        <v>54</v>
      </c>
      <c r="F2937" t="s">
        <v>95</v>
      </c>
      <c r="G2937" t="s">
        <v>94</v>
      </c>
      <c r="H2937">
        <v>3500.01</v>
      </c>
      <c r="I2937">
        <v>50000</v>
      </c>
      <c r="J2937">
        <f>Cálculo!$G$82</f>
        <v>5.3760000000000003</v>
      </c>
      <c r="K2937">
        <f>Cálculo!$H$82</f>
        <v>6892.16</v>
      </c>
    </row>
    <row r="2938" spans="1:11">
      <c r="A2938" t="s">
        <v>56</v>
      </c>
      <c r="B2938" t="s">
        <v>198</v>
      </c>
      <c r="C2938" s="7" t="s">
        <v>263</v>
      </c>
      <c r="D2938" t="s">
        <v>199</v>
      </c>
      <c r="E2938" t="s">
        <v>54</v>
      </c>
      <c r="F2938" t="s">
        <v>95</v>
      </c>
      <c r="G2938" t="s">
        <v>94</v>
      </c>
      <c r="H2938">
        <v>50000.01</v>
      </c>
      <c r="J2938">
        <f>Cálculo!$G$83</f>
        <v>5.1479999999999997</v>
      </c>
      <c r="K2938">
        <f>Cálculo!$H$83</f>
        <v>18284.09</v>
      </c>
    </row>
    <row r="2939" spans="1:11">
      <c r="A2939" t="s">
        <v>56</v>
      </c>
      <c r="B2939" t="s">
        <v>198</v>
      </c>
      <c r="C2939" s="7" t="s">
        <v>263</v>
      </c>
      <c r="D2939" t="s">
        <v>199</v>
      </c>
      <c r="E2939" t="s">
        <v>54</v>
      </c>
      <c r="F2939" t="s">
        <v>96</v>
      </c>
      <c r="G2939" t="s">
        <v>94</v>
      </c>
      <c r="H2939">
        <v>0</v>
      </c>
      <c r="I2939">
        <v>50000</v>
      </c>
      <c r="J2939">
        <f>Cálculo!$G$86</f>
        <v>4.726</v>
      </c>
      <c r="K2939">
        <f>Cálculo!$H$86</f>
        <v>387.36</v>
      </c>
    </row>
    <row r="2940" spans="1:11">
      <c r="A2940" t="s">
        <v>56</v>
      </c>
      <c r="B2940" t="s">
        <v>198</v>
      </c>
      <c r="C2940" s="7" t="s">
        <v>263</v>
      </c>
      <c r="D2940" t="s">
        <v>199</v>
      </c>
      <c r="E2940" t="s">
        <v>54</v>
      </c>
      <c r="F2940" t="s">
        <v>96</v>
      </c>
      <c r="G2940" t="s">
        <v>94</v>
      </c>
      <c r="H2940">
        <v>50000.01</v>
      </c>
      <c r="I2940">
        <v>300000</v>
      </c>
      <c r="J2940">
        <f>Cálculo!$G$87</f>
        <v>3.5019999999999998</v>
      </c>
      <c r="K2940">
        <f>Cálculo!$H$87</f>
        <v>61597.41</v>
      </c>
    </row>
    <row r="2941" spans="1:11">
      <c r="A2941" t="s">
        <v>56</v>
      </c>
      <c r="B2941" t="s">
        <v>198</v>
      </c>
      <c r="C2941" s="7" t="s">
        <v>263</v>
      </c>
      <c r="D2941" t="s">
        <v>199</v>
      </c>
      <c r="E2941" t="s">
        <v>54</v>
      </c>
      <c r="F2941" t="s">
        <v>96</v>
      </c>
      <c r="G2941" t="s">
        <v>94</v>
      </c>
      <c r="H2941">
        <v>300000.01</v>
      </c>
      <c r="I2941">
        <v>500000</v>
      </c>
      <c r="J2941">
        <f>Cálculo!$G$88</f>
        <v>3.36</v>
      </c>
      <c r="K2941">
        <f>Cálculo!$H$88</f>
        <v>110975.06</v>
      </c>
    </row>
    <row r="2942" spans="1:11">
      <c r="A2942" t="s">
        <v>56</v>
      </c>
      <c r="B2942" t="s">
        <v>198</v>
      </c>
      <c r="C2942" s="7" t="s">
        <v>263</v>
      </c>
      <c r="D2942" t="s">
        <v>199</v>
      </c>
      <c r="E2942" t="s">
        <v>54</v>
      </c>
      <c r="F2942" t="s">
        <v>96</v>
      </c>
      <c r="G2942" t="s">
        <v>94</v>
      </c>
      <c r="H2942">
        <v>500000.01</v>
      </c>
      <c r="I2942">
        <v>1000000</v>
      </c>
      <c r="J2942">
        <f>Cálculo!$G$89</f>
        <v>3.3340000000000001</v>
      </c>
      <c r="K2942">
        <f>Cálculo!$H$89</f>
        <v>124035.06</v>
      </c>
    </row>
    <row r="2943" spans="1:11">
      <c r="A2943" t="s">
        <v>56</v>
      </c>
      <c r="B2943" t="s">
        <v>198</v>
      </c>
      <c r="C2943" s="7" t="s">
        <v>263</v>
      </c>
      <c r="D2943" t="s">
        <v>199</v>
      </c>
      <c r="E2943" t="s">
        <v>54</v>
      </c>
      <c r="F2943" t="s">
        <v>96</v>
      </c>
      <c r="G2943" t="s">
        <v>94</v>
      </c>
      <c r="H2943">
        <v>1000000.01</v>
      </c>
      <c r="I2943">
        <v>2000000</v>
      </c>
      <c r="J2943">
        <f>Cálculo!$G$90</f>
        <v>3.2810000000000001</v>
      </c>
      <c r="K2943">
        <f>Cálculo!$H$90</f>
        <v>177422.21</v>
      </c>
    </row>
    <row r="2944" spans="1:11">
      <c r="A2944" t="s">
        <v>56</v>
      </c>
      <c r="B2944" t="s">
        <v>198</v>
      </c>
      <c r="C2944" s="7" t="s">
        <v>263</v>
      </c>
      <c r="D2944" t="s">
        <v>199</v>
      </c>
      <c r="E2944" t="s">
        <v>54</v>
      </c>
      <c r="F2944" t="s">
        <v>96</v>
      </c>
      <c r="G2944" t="s">
        <v>94</v>
      </c>
      <c r="H2944">
        <v>2000000.01</v>
      </c>
      <c r="J2944">
        <f>Cálculo!$G$91</f>
        <v>3.2330000000000001</v>
      </c>
      <c r="K2944">
        <f>Cálculo!$H$91</f>
        <v>316707.87</v>
      </c>
    </row>
    <row r="2945" spans="1:11">
      <c r="A2945" t="s">
        <v>56</v>
      </c>
      <c r="B2945" t="s">
        <v>198</v>
      </c>
      <c r="C2945" s="7" t="s">
        <v>263</v>
      </c>
      <c r="D2945" t="s">
        <v>199</v>
      </c>
      <c r="E2945" t="s">
        <v>54</v>
      </c>
      <c r="F2945" t="s">
        <v>97</v>
      </c>
      <c r="G2945" t="s">
        <v>98</v>
      </c>
      <c r="J2945">
        <f>Cálculo!$G$94</f>
        <v>3.2148460000000001</v>
      </c>
    </row>
    <row r="2946" spans="1:11">
      <c r="A2946" t="s">
        <v>56</v>
      </c>
      <c r="B2946" t="s">
        <v>198</v>
      </c>
      <c r="C2946" s="7" t="s">
        <v>264</v>
      </c>
      <c r="D2946" t="s">
        <v>199</v>
      </c>
      <c r="E2946" t="s">
        <v>54</v>
      </c>
      <c r="F2946" t="s">
        <v>93</v>
      </c>
      <c r="G2946" t="s">
        <v>94</v>
      </c>
      <c r="H2946">
        <v>0</v>
      </c>
      <c r="I2946">
        <v>1</v>
      </c>
      <c r="J2946">
        <f>Cálculo!$G$66</f>
        <v>3.2869999999999999</v>
      </c>
      <c r="K2946">
        <f>Cálculo!$H$66</f>
        <v>11.39</v>
      </c>
    </row>
    <row r="2947" spans="1:11">
      <c r="A2947" t="s">
        <v>56</v>
      </c>
      <c r="B2947" t="s">
        <v>198</v>
      </c>
      <c r="C2947" s="7" t="s">
        <v>264</v>
      </c>
      <c r="D2947" t="s">
        <v>199</v>
      </c>
      <c r="E2947" t="s">
        <v>54</v>
      </c>
      <c r="F2947" t="s">
        <v>93</v>
      </c>
      <c r="G2947" t="s">
        <v>94</v>
      </c>
      <c r="H2947">
        <v>1.01</v>
      </c>
      <c r="I2947">
        <v>3</v>
      </c>
      <c r="J2947">
        <f>Cálculo!$G$67</f>
        <v>10.834</v>
      </c>
      <c r="K2947">
        <f>Cálculo!$H$67</f>
        <v>14.87</v>
      </c>
    </row>
    <row r="2948" spans="1:11">
      <c r="A2948" t="s">
        <v>56</v>
      </c>
      <c r="B2948" t="s">
        <v>198</v>
      </c>
      <c r="C2948" s="7" t="s">
        <v>264</v>
      </c>
      <c r="D2948" t="s">
        <v>199</v>
      </c>
      <c r="E2948" t="s">
        <v>54</v>
      </c>
      <c r="F2948" t="s">
        <v>93</v>
      </c>
      <c r="G2948" t="s">
        <v>94</v>
      </c>
      <c r="H2948">
        <v>3.01</v>
      </c>
      <c r="I2948">
        <v>7</v>
      </c>
      <c r="J2948">
        <f>Cálculo!$G$68</f>
        <v>5.6470000000000002</v>
      </c>
      <c r="K2948">
        <f>Cálculo!$H$68</f>
        <v>14.87</v>
      </c>
    </row>
    <row r="2949" spans="1:11">
      <c r="A2949" t="s">
        <v>56</v>
      </c>
      <c r="B2949" t="s">
        <v>198</v>
      </c>
      <c r="C2949" s="7" t="s">
        <v>264</v>
      </c>
      <c r="D2949" t="s">
        <v>199</v>
      </c>
      <c r="E2949" t="s">
        <v>54</v>
      </c>
      <c r="F2949" t="s">
        <v>93</v>
      </c>
      <c r="G2949" t="s">
        <v>94</v>
      </c>
      <c r="H2949">
        <v>7.01</v>
      </c>
      <c r="I2949">
        <v>14</v>
      </c>
      <c r="J2949">
        <f>Cálculo!$G$69</f>
        <v>9.3699999999999992</v>
      </c>
      <c r="K2949">
        <f>Cálculo!$H$69</f>
        <v>16.739999999999998</v>
      </c>
    </row>
    <row r="2950" spans="1:11">
      <c r="A2950" t="s">
        <v>56</v>
      </c>
      <c r="B2950" t="s">
        <v>198</v>
      </c>
      <c r="C2950" s="7" t="s">
        <v>264</v>
      </c>
      <c r="D2950" t="s">
        <v>199</v>
      </c>
      <c r="E2950" t="s">
        <v>54</v>
      </c>
      <c r="F2950" t="s">
        <v>93</v>
      </c>
      <c r="G2950" t="s">
        <v>94</v>
      </c>
      <c r="H2950">
        <v>14.01</v>
      </c>
      <c r="I2950">
        <v>34</v>
      </c>
      <c r="J2950">
        <f>Cálculo!$G$70</f>
        <v>11.132</v>
      </c>
      <c r="K2950">
        <f>Cálculo!$H$70</f>
        <v>18.600000000000001</v>
      </c>
    </row>
    <row r="2951" spans="1:11">
      <c r="A2951" t="s">
        <v>56</v>
      </c>
      <c r="B2951" t="s">
        <v>198</v>
      </c>
      <c r="C2951" s="7" t="s">
        <v>264</v>
      </c>
      <c r="D2951" t="s">
        <v>199</v>
      </c>
      <c r="E2951" t="s">
        <v>54</v>
      </c>
      <c r="F2951" t="s">
        <v>93</v>
      </c>
      <c r="G2951" t="s">
        <v>94</v>
      </c>
      <c r="H2951">
        <v>34.01</v>
      </c>
      <c r="I2951">
        <v>600</v>
      </c>
      <c r="J2951">
        <f>Cálculo!$G$71</f>
        <v>11.92</v>
      </c>
      <c r="K2951">
        <f>Cálculo!$H$71</f>
        <v>18.600000000000001</v>
      </c>
    </row>
    <row r="2952" spans="1:11">
      <c r="A2952" t="s">
        <v>56</v>
      </c>
      <c r="B2952" t="s">
        <v>198</v>
      </c>
      <c r="C2952" s="7" t="s">
        <v>264</v>
      </c>
      <c r="D2952" t="s">
        <v>199</v>
      </c>
      <c r="E2952" t="s">
        <v>54</v>
      </c>
      <c r="F2952" t="s">
        <v>93</v>
      </c>
      <c r="G2952" t="s">
        <v>94</v>
      </c>
      <c r="H2952">
        <v>600.01</v>
      </c>
      <c r="I2952">
        <v>1000</v>
      </c>
      <c r="J2952">
        <f>Cálculo!$G$72</f>
        <v>10.324</v>
      </c>
      <c r="K2952">
        <f>Cálculo!$H$72</f>
        <v>18.600000000000001</v>
      </c>
    </row>
    <row r="2953" spans="1:11">
      <c r="A2953" t="s">
        <v>56</v>
      </c>
      <c r="B2953" t="s">
        <v>198</v>
      </c>
      <c r="C2953" s="7" t="s">
        <v>264</v>
      </c>
      <c r="D2953" t="s">
        <v>199</v>
      </c>
      <c r="E2953" t="s">
        <v>54</v>
      </c>
      <c r="F2953" t="s">
        <v>93</v>
      </c>
      <c r="G2953" t="s">
        <v>94</v>
      </c>
      <c r="H2953">
        <v>1000.01</v>
      </c>
      <c r="J2953">
        <f>Cálculo!$G$73</f>
        <v>7.2949999999999999</v>
      </c>
      <c r="K2953">
        <f>Cálculo!$H$73</f>
        <v>18.600000000000001</v>
      </c>
    </row>
    <row r="2954" spans="1:11">
      <c r="A2954" t="s">
        <v>56</v>
      </c>
      <c r="B2954" t="s">
        <v>198</v>
      </c>
      <c r="C2954" s="7" t="s">
        <v>264</v>
      </c>
      <c r="D2954" t="s">
        <v>199</v>
      </c>
      <c r="E2954" t="s">
        <v>54</v>
      </c>
      <c r="F2954" t="s">
        <v>95</v>
      </c>
      <c r="G2954" t="s">
        <v>94</v>
      </c>
      <c r="H2954">
        <v>0</v>
      </c>
      <c r="I2954">
        <v>0</v>
      </c>
      <c r="J2954">
        <f>Cálculo!$G$76</f>
        <v>0</v>
      </c>
      <c r="K2954">
        <f>Cálculo!$H$76</f>
        <v>0</v>
      </c>
    </row>
    <row r="2955" spans="1:11">
      <c r="A2955" t="s">
        <v>56</v>
      </c>
      <c r="B2955" t="s">
        <v>198</v>
      </c>
      <c r="C2955" s="7" t="s">
        <v>264</v>
      </c>
      <c r="D2955" t="s">
        <v>199</v>
      </c>
      <c r="E2955" t="s">
        <v>54</v>
      </c>
      <c r="F2955" t="s">
        <v>95</v>
      </c>
      <c r="G2955" t="s">
        <v>94</v>
      </c>
      <c r="H2955">
        <v>0.01</v>
      </c>
      <c r="I2955">
        <v>50</v>
      </c>
      <c r="J2955">
        <f>Cálculo!$G$77</f>
        <v>9.2490000000000006</v>
      </c>
      <c r="K2955">
        <f>Cálculo!$H$77</f>
        <v>60.76</v>
      </c>
    </row>
    <row r="2956" spans="1:11">
      <c r="A2956" t="s">
        <v>56</v>
      </c>
      <c r="B2956" t="s">
        <v>198</v>
      </c>
      <c r="C2956" s="7" t="s">
        <v>264</v>
      </c>
      <c r="D2956" t="s">
        <v>199</v>
      </c>
      <c r="E2956" t="s">
        <v>54</v>
      </c>
      <c r="F2956" t="s">
        <v>95</v>
      </c>
      <c r="G2956" t="s">
        <v>94</v>
      </c>
      <c r="H2956">
        <v>50.01</v>
      </c>
      <c r="I2956">
        <v>150</v>
      </c>
      <c r="J2956">
        <f>Cálculo!$G$78</f>
        <v>8.49</v>
      </c>
      <c r="K2956">
        <f>Cálculo!$H$78</f>
        <v>98.73</v>
      </c>
    </row>
    <row r="2957" spans="1:11">
      <c r="A2957" t="s">
        <v>56</v>
      </c>
      <c r="B2957" t="s">
        <v>198</v>
      </c>
      <c r="C2957" s="7" t="s">
        <v>264</v>
      </c>
      <c r="D2957" t="s">
        <v>199</v>
      </c>
      <c r="E2957" t="s">
        <v>54</v>
      </c>
      <c r="F2957" t="s">
        <v>95</v>
      </c>
      <c r="G2957" t="s">
        <v>94</v>
      </c>
      <c r="H2957">
        <v>150.01</v>
      </c>
      <c r="I2957">
        <v>500</v>
      </c>
      <c r="J2957">
        <f>Cálculo!$G$79</f>
        <v>7.9859999999999998</v>
      </c>
      <c r="K2957">
        <f>Cálculo!$H$79</f>
        <v>174.66</v>
      </c>
    </row>
    <row r="2958" spans="1:11">
      <c r="A2958" t="s">
        <v>56</v>
      </c>
      <c r="B2958" t="s">
        <v>198</v>
      </c>
      <c r="C2958" s="7" t="s">
        <v>264</v>
      </c>
      <c r="D2958" t="s">
        <v>199</v>
      </c>
      <c r="E2958" t="s">
        <v>54</v>
      </c>
      <c r="F2958" t="s">
        <v>95</v>
      </c>
      <c r="G2958" t="s">
        <v>94</v>
      </c>
      <c r="H2958">
        <v>500.01</v>
      </c>
      <c r="I2958">
        <v>2000</v>
      </c>
      <c r="J2958">
        <f>Cálculo!$G$80</f>
        <v>7.5380000000000003</v>
      </c>
      <c r="K2958">
        <f>Cálculo!$H$80</f>
        <v>398.71</v>
      </c>
    </row>
    <row r="2959" spans="1:11">
      <c r="A2959" t="s">
        <v>56</v>
      </c>
      <c r="B2959" t="s">
        <v>198</v>
      </c>
      <c r="C2959" s="7" t="s">
        <v>264</v>
      </c>
      <c r="D2959" t="s">
        <v>199</v>
      </c>
      <c r="E2959" t="s">
        <v>54</v>
      </c>
      <c r="F2959" t="s">
        <v>95</v>
      </c>
      <c r="G2959" t="s">
        <v>94</v>
      </c>
      <c r="H2959">
        <v>2000.01</v>
      </c>
      <c r="I2959">
        <v>3500</v>
      </c>
      <c r="J2959">
        <f>Cálculo!$G$81</f>
        <v>6.819</v>
      </c>
      <c r="K2959">
        <f>Cálculo!$H$81</f>
        <v>1837.86</v>
      </c>
    </row>
    <row r="2960" spans="1:11">
      <c r="A2960" t="s">
        <v>56</v>
      </c>
      <c r="B2960" t="s">
        <v>198</v>
      </c>
      <c r="C2960" s="7" t="s">
        <v>264</v>
      </c>
      <c r="D2960" t="s">
        <v>199</v>
      </c>
      <c r="E2960" t="s">
        <v>54</v>
      </c>
      <c r="F2960" t="s">
        <v>95</v>
      </c>
      <c r="G2960" t="s">
        <v>94</v>
      </c>
      <c r="H2960">
        <v>3500.01</v>
      </c>
      <c r="I2960">
        <v>50000</v>
      </c>
      <c r="J2960">
        <f>Cálculo!$G$82</f>
        <v>5.3760000000000003</v>
      </c>
      <c r="K2960">
        <f>Cálculo!$H$82</f>
        <v>6892.16</v>
      </c>
    </row>
    <row r="2961" spans="1:11">
      <c r="A2961" t="s">
        <v>56</v>
      </c>
      <c r="B2961" t="s">
        <v>198</v>
      </c>
      <c r="C2961" s="7" t="s">
        <v>264</v>
      </c>
      <c r="D2961" t="s">
        <v>199</v>
      </c>
      <c r="E2961" t="s">
        <v>54</v>
      </c>
      <c r="F2961" t="s">
        <v>95</v>
      </c>
      <c r="G2961" t="s">
        <v>94</v>
      </c>
      <c r="H2961">
        <v>50000.01</v>
      </c>
      <c r="J2961">
        <f>Cálculo!$G$83</f>
        <v>5.1479999999999997</v>
      </c>
      <c r="K2961">
        <f>Cálculo!$H$83</f>
        <v>18284.09</v>
      </c>
    </row>
    <row r="2962" spans="1:11">
      <c r="A2962" t="s">
        <v>56</v>
      </c>
      <c r="B2962" t="s">
        <v>198</v>
      </c>
      <c r="C2962" s="7" t="s">
        <v>264</v>
      </c>
      <c r="D2962" t="s">
        <v>199</v>
      </c>
      <c r="E2962" t="s">
        <v>54</v>
      </c>
      <c r="F2962" t="s">
        <v>96</v>
      </c>
      <c r="G2962" t="s">
        <v>94</v>
      </c>
      <c r="H2962">
        <v>0</v>
      </c>
      <c r="I2962">
        <v>50000</v>
      </c>
      <c r="J2962">
        <f>Cálculo!$G$86</f>
        <v>4.726</v>
      </c>
      <c r="K2962">
        <f>Cálculo!$H$86</f>
        <v>387.36</v>
      </c>
    </row>
    <row r="2963" spans="1:11">
      <c r="A2963" t="s">
        <v>56</v>
      </c>
      <c r="B2963" t="s">
        <v>198</v>
      </c>
      <c r="C2963" s="7" t="s">
        <v>264</v>
      </c>
      <c r="D2963" t="s">
        <v>199</v>
      </c>
      <c r="E2963" t="s">
        <v>54</v>
      </c>
      <c r="F2963" t="s">
        <v>96</v>
      </c>
      <c r="G2963" t="s">
        <v>94</v>
      </c>
      <c r="H2963">
        <v>50000.01</v>
      </c>
      <c r="I2963">
        <v>300000</v>
      </c>
      <c r="J2963">
        <f>Cálculo!$G$87</f>
        <v>3.5019999999999998</v>
      </c>
      <c r="K2963">
        <f>Cálculo!$H$87</f>
        <v>61597.41</v>
      </c>
    </row>
    <row r="2964" spans="1:11">
      <c r="A2964" t="s">
        <v>56</v>
      </c>
      <c r="B2964" t="s">
        <v>198</v>
      </c>
      <c r="C2964" s="7" t="s">
        <v>264</v>
      </c>
      <c r="D2964" t="s">
        <v>199</v>
      </c>
      <c r="E2964" t="s">
        <v>54</v>
      </c>
      <c r="F2964" t="s">
        <v>96</v>
      </c>
      <c r="G2964" t="s">
        <v>94</v>
      </c>
      <c r="H2964">
        <v>300000.01</v>
      </c>
      <c r="I2964">
        <v>500000</v>
      </c>
      <c r="J2964">
        <f>Cálculo!$G$88</f>
        <v>3.36</v>
      </c>
      <c r="K2964">
        <f>Cálculo!$H$88</f>
        <v>110975.06</v>
      </c>
    </row>
    <row r="2965" spans="1:11">
      <c r="A2965" t="s">
        <v>56</v>
      </c>
      <c r="B2965" t="s">
        <v>198</v>
      </c>
      <c r="C2965" s="7" t="s">
        <v>264</v>
      </c>
      <c r="D2965" t="s">
        <v>199</v>
      </c>
      <c r="E2965" t="s">
        <v>54</v>
      </c>
      <c r="F2965" t="s">
        <v>96</v>
      </c>
      <c r="G2965" t="s">
        <v>94</v>
      </c>
      <c r="H2965">
        <v>500000.01</v>
      </c>
      <c r="I2965">
        <v>1000000</v>
      </c>
      <c r="J2965">
        <f>Cálculo!$G$89</f>
        <v>3.3340000000000001</v>
      </c>
      <c r="K2965">
        <f>Cálculo!$H$89</f>
        <v>124035.06</v>
      </c>
    </row>
    <row r="2966" spans="1:11">
      <c r="A2966" t="s">
        <v>56</v>
      </c>
      <c r="B2966" t="s">
        <v>198</v>
      </c>
      <c r="C2966" s="7" t="s">
        <v>264</v>
      </c>
      <c r="D2966" t="s">
        <v>199</v>
      </c>
      <c r="E2966" t="s">
        <v>54</v>
      </c>
      <c r="F2966" t="s">
        <v>96</v>
      </c>
      <c r="G2966" t="s">
        <v>94</v>
      </c>
      <c r="H2966">
        <v>1000000.01</v>
      </c>
      <c r="I2966">
        <v>2000000</v>
      </c>
      <c r="J2966">
        <f>Cálculo!$G$90</f>
        <v>3.2810000000000001</v>
      </c>
      <c r="K2966">
        <f>Cálculo!$H$90</f>
        <v>177422.21</v>
      </c>
    </row>
    <row r="2967" spans="1:11">
      <c r="A2967" t="s">
        <v>56</v>
      </c>
      <c r="B2967" t="s">
        <v>198</v>
      </c>
      <c r="C2967" s="7" t="s">
        <v>264</v>
      </c>
      <c r="D2967" t="s">
        <v>199</v>
      </c>
      <c r="E2967" t="s">
        <v>54</v>
      </c>
      <c r="F2967" t="s">
        <v>96</v>
      </c>
      <c r="G2967" t="s">
        <v>94</v>
      </c>
      <c r="H2967">
        <v>2000000.01</v>
      </c>
      <c r="J2967">
        <f>Cálculo!$G$91</f>
        <v>3.2330000000000001</v>
      </c>
      <c r="K2967">
        <f>Cálculo!$H$91</f>
        <v>316707.87</v>
      </c>
    </row>
    <row r="2968" spans="1:11">
      <c r="A2968" t="s">
        <v>56</v>
      </c>
      <c r="B2968" t="s">
        <v>198</v>
      </c>
      <c r="C2968" s="7" t="s">
        <v>264</v>
      </c>
      <c r="D2968" t="s">
        <v>199</v>
      </c>
      <c r="E2968" t="s">
        <v>54</v>
      </c>
      <c r="F2968" t="s">
        <v>97</v>
      </c>
      <c r="G2968" t="s">
        <v>98</v>
      </c>
      <c r="J2968">
        <f>Cálculo!$G$94</f>
        <v>3.2148460000000001</v>
      </c>
    </row>
    <row r="2969" spans="1:11">
      <c r="A2969" t="s">
        <v>56</v>
      </c>
      <c r="B2969" t="s">
        <v>198</v>
      </c>
      <c r="C2969" s="7" t="s">
        <v>265</v>
      </c>
      <c r="D2969" t="s">
        <v>199</v>
      </c>
      <c r="E2969" t="s">
        <v>54</v>
      </c>
      <c r="F2969" t="s">
        <v>93</v>
      </c>
      <c r="G2969" t="s">
        <v>94</v>
      </c>
      <c r="H2969">
        <v>0</v>
      </c>
      <c r="I2969">
        <v>1</v>
      </c>
      <c r="J2969">
        <f>Cálculo!$G$66</f>
        <v>3.2869999999999999</v>
      </c>
      <c r="K2969">
        <f>Cálculo!$H$66</f>
        <v>11.39</v>
      </c>
    </row>
    <row r="2970" spans="1:11">
      <c r="A2970" t="s">
        <v>56</v>
      </c>
      <c r="B2970" t="s">
        <v>198</v>
      </c>
      <c r="C2970" s="7" t="s">
        <v>265</v>
      </c>
      <c r="D2970" t="s">
        <v>199</v>
      </c>
      <c r="E2970" t="s">
        <v>54</v>
      </c>
      <c r="F2970" t="s">
        <v>93</v>
      </c>
      <c r="G2970" t="s">
        <v>94</v>
      </c>
      <c r="H2970">
        <v>1.01</v>
      </c>
      <c r="I2970">
        <v>3</v>
      </c>
      <c r="J2970">
        <f>Cálculo!$G$67</f>
        <v>10.834</v>
      </c>
      <c r="K2970">
        <f>Cálculo!$H$67</f>
        <v>14.87</v>
      </c>
    </row>
    <row r="2971" spans="1:11">
      <c r="A2971" t="s">
        <v>56</v>
      </c>
      <c r="B2971" t="s">
        <v>198</v>
      </c>
      <c r="C2971" s="7" t="s">
        <v>265</v>
      </c>
      <c r="D2971" t="s">
        <v>199</v>
      </c>
      <c r="E2971" t="s">
        <v>54</v>
      </c>
      <c r="F2971" t="s">
        <v>93</v>
      </c>
      <c r="G2971" t="s">
        <v>94</v>
      </c>
      <c r="H2971">
        <v>3.01</v>
      </c>
      <c r="I2971">
        <v>7</v>
      </c>
      <c r="J2971">
        <f>Cálculo!$G$68</f>
        <v>5.6470000000000002</v>
      </c>
      <c r="K2971">
        <f>Cálculo!$H$68</f>
        <v>14.87</v>
      </c>
    </row>
    <row r="2972" spans="1:11">
      <c r="A2972" t="s">
        <v>56</v>
      </c>
      <c r="B2972" t="s">
        <v>198</v>
      </c>
      <c r="C2972" s="7" t="s">
        <v>265</v>
      </c>
      <c r="D2972" t="s">
        <v>199</v>
      </c>
      <c r="E2972" t="s">
        <v>54</v>
      </c>
      <c r="F2972" t="s">
        <v>93</v>
      </c>
      <c r="G2972" t="s">
        <v>94</v>
      </c>
      <c r="H2972">
        <v>7.01</v>
      </c>
      <c r="I2972">
        <v>14</v>
      </c>
      <c r="J2972">
        <f>Cálculo!$G$69</f>
        <v>9.3699999999999992</v>
      </c>
      <c r="K2972">
        <f>Cálculo!$H$69</f>
        <v>16.739999999999998</v>
      </c>
    </row>
    <row r="2973" spans="1:11">
      <c r="A2973" t="s">
        <v>56</v>
      </c>
      <c r="B2973" t="s">
        <v>198</v>
      </c>
      <c r="C2973" s="7" t="s">
        <v>265</v>
      </c>
      <c r="D2973" t="s">
        <v>199</v>
      </c>
      <c r="E2973" t="s">
        <v>54</v>
      </c>
      <c r="F2973" t="s">
        <v>93</v>
      </c>
      <c r="G2973" t="s">
        <v>94</v>
      </c>
      <c r="H2973">
        <v>14.01</v>
      </c>
      <c r="I2973">
        <v>34</v>
      </c>
      <c r="J2973">
        <f>Cálculo!$G$70</f>
        <v>11.132</v>
      </c>
      <c r="K2973">
        <f>Cálculo!$H$70</f>
        <v>18.600000000000001</v>
      </c>
    </row>
    <row r="2974" spans="1:11">
      <c r="A2974" t="s">
        <v>56</v>
      </c>
      <c r="B2974" t="s">
        <v>198</v>
      </c>
      <c r="C2974" s="7" t="s">
        <v>265</v>
      </c>
      <c r="D2974" t="s">
        <v>199</v>
      </c>
      <c r="E2974" t="s">
        <v>54</v>
      </c>
      <c r="F2974" t="s">
        <v>93</v>
      </c>
      <c r="G2974" t="s">
        <v>94</v>
      </c>
      <c r="H2974">
        <v>34.01</v>
      </c>
      <c r="I2974">
        <v>600</v>
      </c>
      <c r="J2974">
        <f>Cálculo!$G$71</f>
        <v>11.92</v>
      </c>
      <c r="K2974">
        <f>Cálculo!$H$71</f>
        <v>18.600000000000001</v>
      </c>
    </row>
    <row r="2975" spans="1:11">
      <c r="A2975" t="s">
        <v>56</v>
      </c>
      <c r="B2975" t="s">
        <v>198</v>
      </c>
      <c r="C2975" s="7" t="s">
        <v>265</v>
      </c>
      <c r="D2975" t="s">
        <v>199</v>
      </c>
      <c r="E2975" t="s">
        <v>54</v>
      </c>
      <c r="F2975" t="s">
        <v>93</v>
      </c>
      <c r="G2975" t="s">
        <v>94</v>
      </c>
      <c r="H2975">
        <v>600.01</v>
      </c>
      <c r="I2975">
        <v>1000</v>
      </c>
      <c r="J2975">
        <f>Cálculo!$G$72</f>
        <v>10.324</v>
      </c>
      <c r="K2975">
        <f>Cálculo!$H$72</f>
        <v>18.600000000000001</v>
      </c>
    </row>
    <row r="2976" spans="1:11">
      <c r="A2976" t="s">
        <v>56</v>
      </c>
      <c r="B2976" t="s">
        <v>198</v>
      </c>
      <c r="C2976" s="7" t="s">
        <v>265</v>
      </c>
      <c r="D2976" t="s">
        <v>199</v>
      </c>
      <c r="E2976" t="s">
        <v>54</v>
      </c>
      <c r="F2976" t="s">
        <v>93</v>
      </c>
      <c r="G2976" t="s">
        <v>94</v>
      </c>
      <c r="H2976">
        <v>1000.01</v>
      </c>
      <c r="J2976">
        <f>Cálculo!$G$73</f>
        <v>7.2949999999999999</v>
      </c>
      <c r="K2976">
        <f>Cálculo!$H$73</f>
        <v>18.600000000000001</v>
      </c>
    </row>
    <row r="2977" spans="1:11">
      <c r="A2977" t="s">
        <v>56</v>
      </c>
      <c r="B2977" t="s">
        <v>198</v>
      </c>
      <c r="C2977" s="7" t="s">
        <v>265</v>
      </c>
      <c r="D2977" t="s">
        <v>199</v>
      </c>
      <c r="E2977" t="s">
        <v>54</v>
      </c>
      <c r="F2977" t="s">
        <v>95</v>
      </c>
      <c r="G2977" t="s">
        <v>94</v>
      </c>
      <c r="H2977">
        <v>0</v>
      </c>
      <c r="I2977">
        <v>0</v>
      </c>
      <c r="J2977">
        <f>Cálculo!$G$76</f>
        <v>0</v>
      </c>
      <c r="K2977">
        <f>Cálculo!$H$76</f>
        <v>0</v>
      </c>
    </row>
    <row r="2978" spans="1:11">
      <c r="A2978" t="s">
        <v>56</v>
      </c>
      <c r="B2978" t="s">
        <v>198</v>
      </c>
      <c r="C2978" s="7" t="s">
        <v>265</v>
      </c>
      <c r="D2978" t="s">
        <v>199</v>
      </c>
      <c r="E2978" t="s">
        <v>54</v>
      </c>
      <c r="F2978" t="s">
        <v>95</v>
      </c>
      <c r="G2978" t="s">
        <v>94</v>
      </c>
      <c r="H2978">
        <v>0.01</v>
      </c>
      <c r="I2978">
        <v>50</v>
      </c>
      <c r="J2978">
        <f>Cálculo!$G$77</f>
        <v>9.2490000000000006</v>
      </c>
      <c r="K2978">
        <f>Cálculo!$H$77</f>
        <v>60.76</v>
      </c>
    </row>
    <row r="2979" spans="1:11">
      <c r="A2979" t="s">
        <v>56</v>
      </c>
      <c r="B2979" t="s">
        <v>198</v>
      </c>
      <c r="C2979" s="7" t="s">
        <v>265</v>
      </c>
      <c r="D2979" t="s">
        <v>199</v>
      </c>
      <c r="E2979" t="s">
        <v>54</v>
      </c>
      <c r="F2979" t="s">
        <v>95</v>
      </c>
      <c r="G2979" t="s">
        <v>94</v>
      </c>
      <c r="H2979">
        <v>50.01</v>
      </c>
      <c r="I2979">
        <v>150</v>
      </c>
      <c r="J2979">
        <f>Cálculo!$G$78</f>
        <v>8.49</v>
      </c>
      <c r="K2979">
        <f>Cálculo!$H$78</f>
        <v>98.73</v>
      </c>
    </row>
    <row r="2980" spans="1:11">
      <c r="A2980" t="s">
        <v>56</v>
      </c>
      <c r="B2980" t="s">
        <v>198</v>
      </c>
      <c r="C2980" s="7" t="s">
        <v>265</v>
      </c>
      <c r="D2980" t="s">
        <v>199</v>
      </c>
      <c r="E2980" t="s">
        <v>54</v>
      </c>
      <c r="F2980" t="s">
        <v>95</v>
      </c>
      <c r="G2980" t="s">
        <v>94</v>
      </c>
      <c r="H2980">
        <v>150.01</v>
      </c>
      <c r="I2980">
        <v>500</v>
      </c>
      <c r="J2980">
        <f>Cálculo!$G$79</f>
        <v>7.9859999999999998</v>
      </c>
      <c r="K2980">
        <f>Cálculo!$H$79</f>
        <v>174.66</v>
      </c>
    </row>
    <row r="2981" spans="1:11">
      <c r="A2981" t="s">
        <v>56</v>
      </c>
      <c r="B2981" t="s">
        <v>198</v>
      </c>
      <c r="C2981" s="7" t="s">
        <v>265</v>
      </c>
      <c r="D2981" t="s">
        <v>199</v>
      </c>
      <c r="E2981" t="s">
        <v>54</v>
      </c>
      <c r="F2981" t="s">
        <v>95</v>
      </c>
      <c r="G2981" t="s">
        <v>94</v>
      </c>
      <c r="H2981">
        <v>500.01</v>
      </c>
      <c r="I2981">
        <v>2000</v>
      </c>
      <c r="J2981">
        <f>Cálculo!$G$80</f>
        <v>7.5380000000000003</v>
      </c>
      <c r="K2981">
        <f>Cálculo!$H$80</f>
        <v>398.71</v>
      </c>
    </row>
    <row r="2982" spans="1:11">
      <c r="A2982" t="s">
        <v>56</v>
      </c>
      <c r="B2982" t="s">
        <v>198</v>
      </c>
      <c r="C2982" s="7" t="s">
        <v>265</v>
      </c>
      <c r="D2982" t="s">
        <v>199</v>
      </c>
      <c r="E2982" t="s">
        <v>54</v>
      </c>
      <c r="F2982" t="s">
        <v>95</v>
      </c>
      <c r="G2982" t="s">
        <v>94</v>
      </c>
      <c r="H2982">
        <v>2000.01</v>
      </c>
      <c r="I2982">
        <v>3500</v>
      </c>
      <c r="J2982">
        <f>Cálculo!$G$81</f>
        <v>6.819</v>
      </c>
      <c r="K2982">
        <f>Cálculo!$H$81</f>
        <v>1837.86</v>
      </c>
    </row>
    <row r="2983" spans="1:11">
      <c r="A2983" t="s">
        <v>56</v>
      </c>
      <c r="B2983" t="s">
        <v>198</v>
      </c>
      <c r="C2983" s="7" t="s">
        <v>265</v>
      </c>
      <c r="D2983" t="s">
        <v>199</v>
      </c>
      <c r="E2983" t="s">
        <v>54</v>
      </c>
      <c r="F2983" t="s">
        <v>95</v>
      </c>
      <c r="G2983" t="s">
        <v>94</v>
      </c>
      <c r="H2983">
        <v>3500.01</v>
      </c>
      <c r="I2983">
        <v>50000</v>
      </c>
      <c r="J2983">
        <f>Cálculo!$G$82</f>
        <v>5.3760000000000003</v>
      </c>
      <c r="K2983">
        <f>Cálculo!$H$82</f>
        <v>6892.16</v>
      </c>
    </row>
    <row r="2984" spans="1:11">
      <c r="A2984" t="s">
        <v>56</v>
      </c>
      <c r="B2984" t="s">
        <v>198</v>
      </c>
      <c r="C2984" s="7" t="s">
        <v>265</v>
      </c>
      <c r="D2984" t="s">
        <v>199</v>
      </c>
      <c r="E2984" t="s">
        <v>54</v>
      </c>
      <c r="F2984" t="s">
        <v>95</v>
      </c>
      <c r="G2984" t="s">
        <v>94</v>
      </c>
      <c r="H2984">
        <v>50000.01</v>
      </c>
      <c r="J2984">
        <f>Cálculo!$G$83</f>
        <v>5.1479999999999997</v>
      </c>
      <c r="K2984">
        <f>Cálculo!$H$83</f>
        <v>18284.09</v>
      </c>
    </row>
    <row r="2985" spans="1:11">
      <c r="A2985" t="s">
        <v>56</v>
      </c>
      <c r="B2985" t="s">
        <v>198</v>
      </c>
      <c r="C2985" s="7" t="s">
        <v>265</v>
      </c>
      <c r="D2985" t="s">
        <v>199</v>
      </c>
      <c r="E2985" t="s">
        <v>54</v>
      </c>
      <c r="F2985" t="s">
        <v>96</v>
      </c>
      <c r="G2985" t="s">
        <v>94</v>
      </c>
      <c r="H2985">
        <v>0</v>
      </c>
      <c r="I2985">
        <v>50000</v>
      </c>
      <c r="J2985">
        <f>Cálculo!$G$86</f>
        <v>4.726</v>
      </c>
      <c r="K2985">
        <f>Cálculo!$H$86</f>
        <v>387.36</v>
      </c>
    </row>
    <row r="2986" spans="1:11">
      <c r="A2986" t="s">
        <v>56</v>
      </c>
      <c r="B2986" t="s">
        <v>198</v>
      </c>
      <c r="C2986" s="7" t="s">
        <v>265</v>
      </c>
      <c r="D2986" t="s">
        <v>199</v>
      </c>
      <c r="E2986" t="s">
        <v>54</v>
      </c>
      <c r="F2986" t="s">
        <v>96</v>
      </c>
      <c r="G2986" t="s">
        <v>94</v>
      </c>
      <c r="H2986">
        <v>50000.01</v>
      </c>
      <c r="I2986">
        <v>300000</v>
      </c>
      <c r="J2986">
        <f>Cálculo!$G$87</f>
        <v>3.5019999999999998</v>
      </c>
      <c r="K2986">
        <f>Cálculo!$H$87</f>
        <v>61597.41</v>
      </c>
    </row>
    <row r="2987" spans="1:11">
      <c r="A2987" t="s">
        <v>56</v>
      </c>
      <c r="B2987" t="s">
        <v>198</v>
      </c>
      <c r="C2987" s="7" t="s">
        <v>265</v>
      </c>
      <c r="D2987" t="s">
        <v>199</v>
      </c>
      <c r="E2987" t="s">
        <v>54</v>
      </c>
      <c r="F2987" t="s">
        <v>96</v>
      </c>
      <c r="G2987" t="s">
        <v>94</v>
      </c>
      <c r="H2987">
        <v>300000.01</v>
      </c>
      <c r="I2987">
        <v>500000</v>
      </c>
      <c r="J2987">
        <f>Cálculo!$G$88</f>
        <v>3.36</v>
      </c>
      <c r="K2987">
        <f>Cálculo!$H$88</f>
        <v>110975.06</v>
      </c>
    </row>
    <row r="2988" spans="1:11">
      <c r="A2988" t="s">
        <v>56</v>
      </c>
      <c r="B2988" t="s">
        <v>198</v>
      </c>
      <c r="C2988" s="7" t="s">
        <v>265</v>
      </c>
      <c r="D2988" t="s">
        <v>199</v>
      </c>
      <c r="E2988" t="s">
        <v>54</v>
      </c>
      <c r="F2988" t="s">
        <v>96</v>
      </c>
      <c r="G2988" t="s">
        <v>94</v>
      </c>
      <c r="H2988">
        <v>500000.01</v>
      </c>
      <c r="I2988">
        <v>1000000</v>
      </c>
      <c r="J2988">
        <f>Cálculo!$G$89</f>
        <v>3.3340000000000001</v>
      </c>
      <c r="K2988">
        <f>Cálculo!$H$89</f>
        <v>124035.06</v>
      </c>
    </row>
    <row r="2989" spans="1:11">
      <c r="A2989" t="s">
        <v>56</v>
      </c>
      <c r="B2989" t="s">
        <v>198</v>
      </c>
      <c r="C2989" s="7" t="s">
        <v>265</v>
      </c>
      <c r="D2989" t="s">
        <v>199</v>
      </c>
      <c r="E2989" t="s">
        <v>54</v>
      </c>
      <c r="F2989" t="s">
        <v>96</v>
      </c>
      <c r="G2989" t="s">
        <v>94</v>
      </c>
      <c r="H2989">
        <v>1000000.01</v>
      </c>
      <c r="I2989">
        <v>2000000</v>
      </c>
      <c r="J2989">
        <f>Cálculo!$G$90</f>
        <v>3.2810000000000001</v>
      </c>
      <c r="K2989">
        <f>Cálculo!$H$90</f>
        <v>177422.21</v>
      </c>
    </row>
    <row r="2990" spans="1:11">
      <c r="A2990" t="s">
        <v>56</v>
      </c>
      <c r="B2990" t="s">
        <v>198</v>
      </c>
      <c r="C2990" s="7" t="s">
        <v>265</v>
      </c>
      <c r="D2990" t="s">
        <v>199</v>
      </c>
      <c r="E2990" t="s">
        <v>54</v>
      </c>
      <c r="F2990" t="s">
        <v>96</v>
      </c>
      <c r="G2990" t="s">
        <v>94</v>
      </c>
      <c r="H2990">
        <v>2000000.01</v>
      </c>
      <c r="J2990">
        <f>Cálculo!$G$91</f>
        <v>3.2330000000000001</v>
      </c>
      <c r="K2990">
        <f>Cálculo!$H$91</f>
        <v>316707.87</v>
      </c>
    </row>
    <row r="2991" spans="1:11">
      <c r="A2991" t="s">
        <v>56</v>
      </c>
      <c r="B2991" t="s">
        <v>198</v>
      </c>
      <c r="C2991" s="7" t="s">
        <v>265</v>
      </c>
      <c r="D2991" t="s">
        <v>199</v>
      </c>
      <c r="E2991" t="s">
        <v>54</v>
      </c>
      <c r="F2991" t="s">
        <v>97</v>
      </c>
      <c r="G2991" t="s">
        <v>98</v>
      </c>
      <c r="J2991">
        <f>Cálculo!$G$94</f>
        <v>3.2148460000000001</v>
      </c>
    </row>
    <row r="2992" spans="1:11">
      <c r="A2992" t="s">
        <v>56</v>
      </c>
      <c r="B2992" t="s">
        <v>198</v>
      </c>
      <c r="C2992" s="7" t="s">
        <v>266</v>
      </c>
      <c r="D2992" t="s">
        <v>199</v>
      </c>
      <c r="E2992" t="s">
        <v>54</v>
      </c>
      <c r="F2992" t="s">
        <v>93</v>
      </c>
      <c r="G2992" t="s">
        <v>94</v>
      </c>
      <c r="H2992">
        <v>0</v>
      </c>
      <c r="I2992">
        <v>1</v>
      </c>
      <c r="J2992">
        <f>Cálculo!$G$66</f>
        <v>3.2869999999999999</v>
      </c>
      <c r="K2992">
        <f>Cálculo!$H$66</f>
        <v>11.39</v>
      </c>
    </row>
    <row r="2993" spans="1:11">
      <c r="A2993" t="s">
        <v>56</v>
      </c>
      <c r="B2993" t="s">
        <v>198</v>
      </c>
      <c r="C2993" s="7" t="s">
        <v>266</v>
      </c>
      <c r="D2993" t="s">
        <v>199</v>
      </c>
      <c r="E2993" t="s">
        <v>54</v>
      </c>
      <c r="F2993" t="s">
        <v>93</v>
      </c>
      <c r="G2993" t="s">
        <v>94</v>
      </c>
      <c r="H2993">
        <v>1.01</v>
      </c>
      <c r="I2993">
        <v>3</v>
      </c>
      <c r="J2993">
        <f>Cálculo!$G$67</f>
        <v>10.834</v>
      </c>
      <c r="K2993">
        <f>Cálculo!$H$67</f>
        <v>14.87</v>
      </c>
    </row>
    <row r="2994" spans="1:11">
      <c r="A2994" t="s">
        <v>56</v>
      </c>
      <c r="B2994" t="s">
        <v>198</v>
      </c>
      <c r="C2994" s="7" t="s">
        <v>266</v>
      </c>
      <c r="D2994" t="s">
        <v>199</v>
      </c>
      <c r="E2994" t="s">
        <v>54</v>
      </c>
      <c r="F2994" t="s">
        <v>93</v>
      </c>
      <c r="G2994" t="s">
        <v>94</v>
      </c>
      <c r="H2994">
        <v>3.01</v>
      </c>
      <c r="I2994">
        <v>7</v>
      </c>
      <c r="J2994">
        <f>Cálculo!$G$68</f>
        <v>5.6470000000000002</v>
      </c>
      <c r="K2994">
        <f>Cálculo!$H$68</f>
        <v>14.87</v>
      </c>
    </row>
    <row r="2995" spans="1:11">
      <c r="A2995" t="s">
        <v>56</v>
      </c>
      <c r="B2995" t="s">
        <v>198</v>
      </c>
      <c r="C2995" s="7" t="s">
        <v>266</v>
      </c>
      <c r="D2995" t="s">
        <v>199</v>
      </c>
      <c r="E2995" t="s">
        <v>54</v>
      </c>
      <c r="F2995" t="s">
        <v>93</v>
      </c>
      <c r="G2995" t="s">
        <v>94</v>
      </c>
      <c r="H2995">
        <v>7.01</v>
      </c>
      <c r="I2995">
        <v>14</v>
      </c>
      <c r="J2995">
        <f>Cálculo!$G$69</f>
        <v>9.3699999999999992</v>
      </c>
      <c r="K2995">
        <f>Cálculo!$H$69</f>
        <v>16.739999999999998</v>
      </c>
    </row>
    <row r="2996" spans="1:11">
      <c r="A2996" t="s">
        <v>56</v>
      </c>
      <c r="B2996" t="s">
        <v>198</v>
      </c>
      <c r="C2996" s="7" t="s">
        <v>266</v>
      </c>
      <c r="D2996" t="s">
        <v>199</v>
      </c>
      <c r="E2996" t="s">
        <v>54</v>
      </c>
      <c r="F2996" t="s">
        <v>93</v>
      </c>
      <c r="G2996" t="s">
        <v>94</v>
      </c>
      <c r="H2996">
        <v>14.01</v>
      </c>
      <c r="I2996">
        <v>34</v>
      </c>
      <c r="J2996">
        <f>Cálculo!$G$70</f>
        <v>11.132</v>
      </c>
      <c r="K2996">
        <f>Cálculo!$H$70</f>
        <v>18.600000000000001</v>
      </c>
    </row>
    <row r="2997" spans="1:11">
      <c r="A2997" t="s">
        <v>56</v>
      </c>
      <c r="B2997" t="s">
        <v>198</v>
      </c>
      <c r="C2997" s="7" t="s">
        <v>266</v>
      </c>
      <c r="D2997" t="s">
        <v>199</v>
      </c>
      <c r="E2997" t="s">
        <v>54</v>
      </c>
      <c r="F2997" t="s">
        <v>93</v>
      </c>
      <c r="G2997" t="s">
        <v>94</v>
      </c>
      <c r="H2997">
        <v>34.01</v>
      </c>
      <c r="I2997">
        <v>600</v>
      </c>
      <c r="J2997">
        <f>Cálculo!$G$71</f>
        <v>11.92</v>
      </c>
      <c r="K2997">
        <f>Cálculo!$H$71</f>
        <v>18.600000000000001</v>
      </c>
    </row>
    <row r="2998" spans="1:11">
      <c r="A2998" t="s">
        <v>56</v>
      </c>
      <c r="B2998" t="s">
        <v>198</v>
      </c>
      <c r="C2998" s="7" t="s">
        <v>266</v>
      </c>
      <c r="D2998" t="s">
        <v>199</v>
      </c>
      <c r="E2998" t="s">
        <v>54</v>
      </c>
      <c r="F2998" t="s">
        <v>93</v>
      </c>
      <c r="G2998" t="s">
        <v>94</v>
      </c>
      <c r="H2998">
        <v>600.01</v>
      </c>
      <c r="I2998">
        <v>1000</v>
      </c>
      <c r="J2998">
        <f>Cálculo!$G$72</f>
        <v>10.324</v>
      </c>
      <c r="K2998">
        <f>Cálculo!$H$72</f>
        <v>18.600000000000001</v>
      </c>
    </row>
    <row r="2999" spans="1:11">
      <c r="A2999" t="s">
        <v>56</v>
      </c>
      <c r="B2999" t="s">
        <v>198</v>
      </c>
      <c r="C2999" s="7" t="s">
        <v>266</v>
      </c>
      <c r="D2999" t="s">
        <v>199</v>
      </c>
      <c r="E2999" t="s">
        <v>54</v>
      </c>
      <c r="F2999" t="s">
        <v>93</v>
      </c>
      <c r="G2999" t="s">
        <v>94</v>
      </c>
      <c r="H2999">
        <v>1000.01</v>
      </c>
      <c r="J2999">
        <f>Cálculo!$G$73</f>
        <v>7.2949999999999999</v>
      </c>
      <c r="K2999">
        <f>Cálculo!$H$73</f>
        <v>18.600000000000001</v>
      </c>
    </row>
    <row r="3000" spans="1:11">
      <c r="A3000" t="s">
        <v>56</v>
      </c>
      <c r="B3000" t="s">
        <v>198</v>
      </c>
      <c r="C3000" s="7" t="s">
        <v>266</v>
      </c>
      <c r="D3000" t="s">
        <v>199</v>
      </c>
      <c r="E3000" t="s">
        <v>54</v>
      </c>
      <c r="F3000" t="s">
        <v>95</v>
      </c>
      <c r="G3000" t="s">
        <v>94</v>
      </c>
      <c r="H3000">
        <v>0</v>
      </c>
      <c r="I3000">
        <v>0</v>
      </c>
      <c r="J3000">
        <f>Cálculo!$G$76</f>
        <v>0</v>
      </c>
      <c r="K3000">
        <f>Cálculo!$H$76</f>
        <v>0</v>
      </c>
    </row>
    <row r="3001" spans="1:11">
      <c r="A3001" t="s">
        <v>56</v>
      </c>
      <c r="B3001" t="s">
        <v>198</v>
      </c>
      <c r="C3001" s="7" t="s">
        <v>266</v>
      </c>
      <c r="D3001" t="s">
        <v>199</v>
      </c>
      <c r="E3001" t="s">
        <v>54</v>
      </c>
      <c r="F3001" t="s">
        <v>95</v>
      </c>
      <c r="G3001" t="s">
        <v>94</v>
      </c>
      <c r="H3001">
        <v>0.01</v>
      </c>
      <c r="I3001">
        <v>50</v>
      </c>
      <c r="J3001">
        <f>Cálculo!$G$77</f>
        <v>9.2490000000000006</v>
      </c>
      <c r="K3001">
        <f>Cálculo!$H$77</f>
        <v>60.76</v>
      </c>
    </row>
    <row r="3002" spans="1:11">
      <c r="A3002" t="s">
        <v>56</v>
      </c>
      <c r="B3002" t="s">
        <v>198</v>
      </c>
      <c r="C3002" s="7" t="s">
        <v>266</v>
      </c>
      <c r="D3002" t="s">
        <v>199</v>
      </c>
      <c r="E3002" t="s">
        <v>54</v>
      </c>
      <c r="F3002" t="s">
        <v>95</v>
      </c>
      <c r="G3002" t="s">
        <v>94</v>
      </c>
      <c r="H3002">
        <v>50.01</v>
      </c>
      <c r="I3002">
        <v>150</v>
      </c>
      <c r="J3002">
        <f>Cálculo!$G$78</f>
        <v>8.49</v>
      </c>
      <c r="K3002">
        <f>Cálculo!$H$78</f>
        <v>98.73</v>
      </c>
    </row>
    <row r="3003" spans="1:11">
      <c r="A3003" t="s">
        <v>56</v>
      </c>
      <c r="B3003" t="s">
        <v>198</v>
      </c>
      <c r="C3003" s="7" t="s">
        <v>266</v>
      </c>
      <c r="D3003" t="s">
        <v>199</v>
      </c>
      <c r="E3003" t="s">
        <v>54</v>
      </c>
      <c r="F3003" t="s">
        <v>95</v>
      </c>
      <c r="G3003" t="s">
        <v>94</v>
      </c>
      <c r="H3003">
        <v>150.01</v>
      </c>
      <c r="I3003">
        <v>500</v>
      </c>
      <c r="J3003">
        <f>Cálculo!$G$79</f>
        <v>7.9859999999999998</v>
      </c>
      <c r="K3003">
        <f>Cálculo!$H$79</f>
        <v>174.66</v>
      </c>
    </row>
    <row r="3004" spans="1:11">
      <c r="A3004" t="s">
        <v>56</v>
      </c>
      <c r="B3004" t="s">
        <v>198</v>
      </c>
      <c r="C3004" s="7" t="s">
        <v>266</v>
      </c>
      <c r="D3004" t="s">
        <v>199</v>
      </c>
      <c r="E3004" t="s">
        <v>54</v>
      </c>
      <c r="F3004" t="s">
        <v>95</v>
      </c>
      <c r="G3004" t="s">
        <v>94</v>
      </c>
      <c r="H3004">
        <v>500.01</v>
      </c>
      <c r="I3004">
        <v>2000</v>
      </c>
      <c r="J3004">
        <f>Cálculo!$G$80</f>
        <v>7.5380000000000003</v>
      </c>
      <c r="K3004">
        <f>Cálculo!$H$80</f>
        <v>398.71</v>
      </c>
    </row>
    <row r="3005" spans="1:11">
      <c r="A3005" t="s">
        <v>56</v>
      </c>
      <c r="B3005" t="s">
        <v>198</v>
      </c>
      <c r="C3005" s="7" t="s">
        <v>266</v>
      </c>
      <c r="D3005" t="s">
        <v>199</v>
      </c>
      <c r="E3005" t="s">
        <v>54</v>
      </c>
      <c r="F3005" t="s">
        <v>95</v>
      </c>
      <c r="G3005" t="s">
        <v>94</v>
      </c>
      <c r="H3005">
        <v>2000.01</v>
      </c>
      <c r="I3005">
        <v>3500</v>
      </c>
      <c r="J3005">
        <f>Cálculo!$G$81</f>
        <v>6.819</v>
      </c>
      <c r="K3005">
        <f>Cálculo!$H$81</f>
        <v>1837.86</v>
      </c>
    </row>
    <row r="3006" spans="1:11">
      <c r="A3006" t="s">
        <v>56</v>
      </c>
      <c r="B3006" t="s">
        <v>198</v>
      </c>
      <c r="C3006" s="7" t="s">
        <v>266</v>
      </c>
      <c r="D3006" t="s">
        <v>199</v>
      </c>
      <c r="E3006" t="s">
        <v>54</v>
      </c>
      <c r="F3006" t="s">
        <v>95</v>
      </c>
      <c r="G3006" t="s">
        <v>94</v>
      </c>
      <c r="H3006">
        <v>3500.01</v>
      </c>
      <c r="I3006">
        <v>50000</v>
      </c>
      <c r="J3006">
        <f>Cálculo!$G$82</f>
        <v>5.3760000000000003</v>
      </c>
      <c r="K3006">
        <f>Cálculo!$H$82</f>
        <v>6892.16</v>
      </c>
    </row>
    <row r="3007" spans="1:11">
      <c r="A3007" t="s">
        <v>56</v>
      </c>
      <c r="B3007" t="s">
        <v>198</v>
      </c>
      <c r="C3007" s="7" t="s">
        <v>266</v>
      </c>
      <c r="D3007" t="s">
        <v>199</v>
      </c>
      <c r="E3007" t="s">
        <v>54</v>
      </c>
      <c r="F3007" t="s">
        <v>95</v>
      </c>
      <c r="G3007" t="s">
        <v>94</v>
      </c>
      <c r="H3007">
        <v>50000.01</v>
      </c>
      <c r="J3007">
        <f>Cálculo!$G$83</f>
        <v>5.1479999999999997</v>
      </c>
      <c r="K3007">
        <f>Cálculo!$H$83</f>
        <v>18284.09</v>
      </c>
    </row>
    <row r="3008" spans="1:11">
      <c r="A3008" t="s">
        <v>56</v>
      </c>
      <c r="B3008" t="s">
        <v>198</v>
      </c>
      <c r="C3008" s="7" t="s">
        <v>266</v>
      </c>
      <c r="D3008" t="s">
        <v>199</v>
      </c>
      <c r="E3008" t="s">
        <v>54</v>
      </c>
      <c r="F3008" t="s">
        <v>96</v>
      </c>
      <c r="G3008" t="s">
        <v>94</v>
      </c>
      <c r="H3008">
        <v>0</v>
      </c>
      <c r="I3008">
        <v>50000</v>
      </c>
      <c r="J3008">
        <f>Cálculo!$G$86</f>
        <v>4.726</v>
      </c>
      <c r="K3008">
        <f>Cálculo!$H$86</f>
        <v>387.36</v>
      </c>
    </row>
    <row r="3009" spans="1:11">
      <c r="A3009" t="s">
        <v>56</v>
      </c>
      <c r="B3009" t="s">
        <v>198</v>
      </c>
      <c r="C3009" s="7" t="s">
        <v>266</v>
      </c>
      <c r="D3009" t="s">
        <v>199</v>
      </c>
      <c r="E3009" t="s">
        <v>54</v>
      </c>
      <c r="F3009" t="s">
        <v>96</v>
      </c>
      <c r="G3009" t="s">
        <v>94</v>
      </c>
      <c r="H3009">
        <v>50000.01</v>
      </c>
      <c r="I3009">
        <v>300000</v>
      </c>
      <c r="J3009">
        <f>Cálculo!$G$87</f>
        <v>3.5019999999999998</v>
      </c>
      <c r="K3009">
        <f>Cálculo!$H$87</f>
        <v>61597.41</v>
      </c>
    </row>
    <row r="3010" spans="1:11">
      <c r="A3010" t="s">
        <v>56</v>
      </c>
      <c r="B3010" t="s">
        <v>198</v>
      </c>
      <c r="C3010" s="7" t="s">
        <v>266</v>
      </c>
      <c r="D3010" t="s">
        <v>199</v>
      </c>
      <c r="E3010" t="s">
        <v>54</v>
      </c>
      <c r="F3010" t="s">
        <v>96</v>
      </c>
      <c r="G3010" t="s">
        <v>94</v>
      </c>
      <c r="H3010">
        <v>300000.01</v>
      </c>
      <c r="I3010">
        <v>500000</v>
      </c>
      <c r="J3010">
        <f>Cálculo!$G$88</f>
        <v>3.36</v>
      </c>
      <c r="K3010">
        <f>Cálculo!$H$88</f>
        <v>110975.06</v>
      </c>
    </row>
    <row r="3011" spans="1:11">
      <c r="A3011" t="s">
        <v>56</v>
      </c>
      <c r="B3011" t="s">
        <v>198</v>
      </c>
      <c r="C3011" s="7" t="s">
        <v>266</v>
      </c>
      <c r="D3011" t="s">
        <v>199</v>
      </c>
      <c r="E3011" t="s">
        <v>54</v>
      </c>
      <c r="F3011" t="s">
        <v>96</v>
      </c>
      <c r="G3011" t="s">
        <v>94</v>
      </c>
      <c r="H3011">
        <v>500000.01</v>
      </c>
      <c r="I3011">
        <v>1000000</v>
      </c>
      <c r="J3011">
        <f>Cálculo!$G$89</f>
        <v>3.3340000000000001</v>
      </c>
      <c r="K3011">
        <f>Cálculo!$H$89</f>
        <v>124035.06</v>
      </c>
    </row>
    <row r="3012" spans="1:11">
      <c r="A3012" t="s">
        <v>56</v>
      </c>
      <c r="B3012" t="s">
        <v>198</v>
      </c>
      <c r="C3012" s="7" t="s">
        <v>266</v>
      </c>
      <c r="D3012" t="s">
        <v>199</v>
      </c>
      <c r="E3012" t="s">
        <v>54</v>
      </c>
      <c r="F3012" t="s">
        <v>96</v>
      </c>
      <c r="G3012" t="s">
        <v>94</v>
      </c>
      <c r="H3012">
        <v>1000000.01</v>
      </c>
      <c r="I3012">
        <v>2000000</v>
      </c>
      <c r="J3012">
        <f>Cálculo!$G$90</f>
        <v>3.2810000000000001</v>
      </c>
      <c r="K3012">
        <f>Cálculo!$H$90</f>
        <v>177422.21</v>
      </c>
    </row>
    <row r="3013" spans="1:11">
      <c r="A3013" t="s">
        <v>56</v>
      </c>
      <c r="B3013" t="s">
        <v>198</v>
      </c>
      <c r="C3013" s="7" t="s">
        <v>266</v>
      </c>
      <c r="D3013" t="s">
        <v>199</v>
      </c>
      <c r="E3013" t="s">
        <v>54</v>
      </c>
      <c r="F3013" t="s">
        <v>96</v>
      </c>
      <c r="G3013" t="s">
        <v>94</v>
      </c>
      <c r="H3013">
        <v>2000000.01</v>
      </c>
      <c r="J3013">
        <f>Cálculo!$G$91</f>
        <v>3.2330000000000001</v>
      </c>
      <c r="K3013">
        <f>Cálculo!$H$91</f>
        <v>316707.87</v>
      </c>
    </row>
    <row r="3014" spans="1:11">
      <c r="A3014" t="s">
        <v>56</v>
      </c>
      <c r="B3014" t="s">
        <v>198</v>
      </c>
      <c r="C3014" s="7" t="s">
        <v>266</v>
      </c>
      <c r="D3014" t="s">
        <v>199</v>
      </c>
      <c r="E3014" t="s">
        <v>54</v>
      </c>
      <c r="F3014" t="s">
        <v>97</v>
      </c>
      <c r="G3014" t="s">
        <v>98</v>
      </c>
      <c r="J3014">
        <f>Cálculo!$G$94</f>
        <v>3.2148460000000001</v>
      </c>
    </row>
    <row r="3015" spans="1:11">
      <c r="A3015" t="s">
        <v>56</v>
      </c>
      <c r="B3015" t="s">
        <v>198</v>
      </c>
      <c r="C3015" s="7" t="s">
        <v>267</v>
      </c>
      <c r="D3015" t="s">
        <v>199</v>
      </c>
      <c r="E3015" t="s">
        <v>54</v>
      </c>
      <c r="F3015" t="s">
        <v>93</v>
      </c>
      <c r="G3015" t="s">
        <v>94</v>
      </c>
      <c r="H3015">
        <v>0</v>
      </c>
      <c r="I3015">
        <v>1</v>
      </c>
      <c r="J3015">
        <f>Cálculo!$G$66</f>
        <v>3.2869999999999999</v>
      </c>
      <c r="K3015">
        <f>Cálculo!$H$66</f>
        <v>11.39</v>
      </c>
    </row>
    <row r="3016" spans="1:11">
      <c r="A3016" t="s">
        <v>56</v>
      </c>
      <c r="B3016" t="s">
        <v>198</v>
      </c>
      <c r="C3016" s="7" t="s">
        <v>267</v>
      </c>
      <c r="D3016" t="s">
        <v>199</v>
      </c>
      <c r="E3016" t="s">
        <v>54</v>
      </c>
      <c r="F3016" t="s">
        <v>93</v>
      </c>
      <c r="G3016" t="s">
        <v>94</v>
      </c>
      <c r="H3016">
        <v>1.01</v>
      </c>
      <c r="I3016">
        <v>3</v>
      </c>
      <c r="J3016">
        <f>Cálculo!$G$67</f>
        <v>10.834</v>
      </c>
      <c r="K3016">
        <f>Cálculo!$H$67</f>
        <v>14.87</v>
      </c>
    </row>
    <row r="3017" spans="1:11">
      <c r="A3017" t="s">
        <v>56</v>
      </c>
      <c r="B3017" t="s">
        <v>198</v>
      </c>
      <c r="C3017" s="7" t="s">
        <v>267</v>
      </c>
      <c r="D3017" t="s">
        <v>199</v>
      </c>
      <c r="E3017" t="s">
        <v>54</v>
      </c>
      <c r="F3017" t="s">
        <v>93</v>
      </c>
      <c r="G3017" t="s">
        <v>94</v>
      </c>
      <c r="H3017">
        <v>3.01</v>
      </c>
      <c r="I3017">
        <v>7</v>
      </c>
      <c r="J3017">
        <f>Cálculo!$G$68</f>
        <v>5.6470000000000002</v>
      </c>
      <c r="K3017">
        <f>Cálculo!$H$68</f>
        <v>14.87</v>
      </c>
    </row>
    <row r="3018" spans="1:11">
      <c r="A3018" t="s">
        <v>56</v>
      </c>
      <c r="B3018" t="s">
        <v>198</v>
      </c>
      <c r="C3018" s="7" t="s">
        <v>267</v>
      </c>
      <c r="D3018" t="s">
        <v>199</v>
      </c>
      <c r="E3018" t="s">
        <v>54</v>
      </c>
      <c r="F3018" t="s">
        <v>93</v>
      </c>
      <c r="G3018" t="s">
        <v>94</v>
      </c>
      <c r="H3018">
        <v>7.01</v>
      </c>
      <c r="I3018">
        <v>14</v>
      </c>
      <c r="J3018">
        <f>Cálculo!$G$69</f>
        <v>9.3699999999999992</v>
      </c>
      <c r="K3018">
        <f>Cálculo!$H$69</f>
        <v>16.739999999999998</v>
      </c>
    </row>
    <row r="3019" spans="1:11">
      <c r="A3019" t="s">
        <v>56</v>
      </c>
      <c r="B3019" t="s">
        <v>198</v>
      </c>
      <c r="C3019" s="7" t="s">
        <v>267</v>
      </c>
      <c r="D3019" t="s">
        <v>199</v>
      </c>
      <c r="E3019" t="s">
        <v>54</v>
      </c>
      <c r="F3019" t="s">
        <v>93</v>
      </c>
      <c r="G3019" t="s">
        <v>94</v>
      </c>
      <c r="H3019">
        <v>14.01</v>
      </c>
      <c r="I3019">
        <v>34</v>
      </c>
      <c r="J3019">
        <f>Cálculo!$G$70</f>
        <v>11.132</v>
      </c>
      <c r="K3019">
        <f>Cálculo!$H$70</f>
        <v>18.600000000000001</v>
      </c>
    </row>
    <row r="3020" spans="1:11">
      <c r="A3020" t="s">
        <v>56</v>
      </c>
      <c r="B3020" t="s">
        <v>198</v>
      </c>
      <c r="C3020" s="7" t="s">
        <v>267</v>
      </c>
      <c r="D3020" t="s">
        <v>199</v>
      </c>
      <c r="E3020" t="s">
        <v>54</v>
      </c>
      <c r="F3020" t="s">
        <v>93</v>
      </c>
      <c r="G3020" t="s">
        <v>94</v>
      </c>
      <c r="H3020">
        <v>34.01</v>
      </c>
      <c r="I3020">
        <v>600</v>
      </c>
      <c r="J3020">
        <f>Cálculo!$G$71</f>
        <v>11.92</v>
      </c>
      <c r="K3020">
        <f>Cálculo!$H$71</f>
        <v>18.600000000000001</v>
      </c>
    </row>
    <row r="3021" spans="1:11">
      <c r="A3021" t="s">
        <v>56</v>
      </c>
      <c r="B3021" t="s">
        <v>198</v>
      </c>
      <c r="C3021" s="7" t="s">
        <v>267</v>
      </c>
      <c r="D3021" t="s">
        <v>199</v>
      </c>
      <c r="E3021" t="s">
        <v>54</v>
      </c>
      <c r="F3021" t="s">
        <v>93</v>
      </c>
      <c r="G3021" t="s">
        <v>94</v>
      </c>
      <c r="H3021">
        <v>600.01</v>
      </c>
      <c r="I3021">
        <v>1000</v>
      </c>
      <c r="J3021">
        <f>Cálculo!$G$72</f>
        <v>10.324</v>
      </c>
      <c r="K3021">
        <f>Cálculo!$H$72</f>
        <v>18.600000000000001</v>
      </c>
    </row>
    <row r="3022" spans="1:11">
      <c r="A3022" t="s">
        <v>56</v>
      </c>
      <c r="B3022" t="s">
        <v>198</v>
      </c>
      <c r="C3022" s="7" t="s">
        <v>267</v>
      </c>
      <c r="D3022" t="s">
        <v>199</v>
      </c>
      <c r="E3022" t="s">
        <v>54</v>
      </c>
      <c r="F3022" t="s">
        <v>93</v>
      </c>
      <c r="G3022" t="s">
        <v>94</v>
      </c>
      <c r="H3022">
        <v>1000.01</v>
      </c>
      <c r="J3022">
        <f>Cálculo!$G$73</f>
        <v>7.2949999999999999</v>
      </c>
      <c r="K3022">
        <f>Cálculo!$H$73</f>
        <v>18.600000000000001</v>
      </c>
    </row>
    <row r="3023" spans="1:11">
      <c r="A3023" t="s">
        <v>56</v>
      </c>
      <c r="B3023" t="s">
        <v>198</v>
      </c>
      <c r="C3023" s="7" t="s">
        <v>267</v>
      </c>
      <c r="D3023" t="s">
        <v>199</v>
      </c>
      <c r="E3023" t="s">
        <v>54</v>
      </c>
      <c r="F3023" t="s">
        <v>95</v>
      </c>
      <c r="G3023" t="s">
        <v>94</v>
      </c>
      <c r="H3023">
        <v>0</v>
      </c>
      <c r="I3023">
        <v>0</v>
      </c>
      <c r="J3023">
        <f>Cálculo!$G$76</f>
        <v>0</v>
      </c>
      <c r="K3023">
        <f>Cálculo!$H$76</f>
        <v>0</v>
      </c>
    </row>
    <row r="3024" spans="1:11">
      <c r="A3024" t="s">
        <v>56</v>
      </c>
      <c r="B3024" t="s">
        <v>198</v>
      </c>
      <c r="C3024" s="7" t="s">
        <v>267</v>
      </c>
      <c r="D3024" t="s">
        <v>199</v>
      </c>
      <c r="E3024" t="s">
        <v>54</v>
      </c>
      <c r="F3024" t="s">
        <v>95</v>
      </c>
      <c r="G3024" t="s">
        <v>94</v>
      </c>
      <c r="H3024">
        <v>0.01</v>
      </c>
      <c r="I3024">
        <v>50</v>
      </c>
      <c r="J3024">
        <f>Cálculo!$G$77</f>
        <v>9.2490000000000006</v>
      </c>
      <c r="K3024">
        <f>Cálculo!$H$77</f>
        <v>60.76</v>
      </c>
    </row>
    <row r="3025" spans="1:11">
      <c r="A3025" t="s">
        <v>56</v>
      </c>
      <c r="B3025" t="s">
        <v>198</v>
      </c>
      <c r="C3025" s="7" t="s">
        <v>267</v>
      </c>
      <c r="D3025" t="s">
        <v>199</v>
      </c>
      <c r="E3025" t="s">
        <v>54</v>
      </c>
      <c r="F3025" t="s">
        <v>95</v>
      </c>
      <c r="G3025" t="s">
        <v>94</v>
      </c>
      <c r="H3025">
        <v>50.01</v>
      </c>
      <c r="I3025">
        <v>150</v>
      </c>
      <c r="J3025">
        <f>Cálculo!$G$78</f>
        <v>8.49</v>
      </c>
      <c r="K3025">
        <f>Cálculo!$H$78</f>
        <v>98.73</v>
      </c>
    </row>
    <row r="3026" spans="1:11">
      <c r="A3026" t="s">
        <v>56</v>
      </c>
      <c r="B3026" t="s">
        <v>198</v>
      </c>
      <c r="C3026" s="7" t="s">
        <v>267</v>
      </c>
      <c r="D3026" t="s">
        <v>199</v>
      </c>
      <c r="E3026" t="s">
        <v>54</v>
      </c>
      <c r="F3026" t="s">
        <v>95</v>
      </c>
      <c r="G3026" t="s">
        <v>94</v>
      </c>
      <c r="H3026">
        <v>150.01</v>
      </c>
      <c r="I3026">
        <v>500</v>
      </c>
      <c r="J3026">
        <f>Cálculo!$G$79</f>
        <v>7.9859999999999998</v>
      </c>
      <c r="K3026">
        <f>Cálculo!$H$79</f>
        <v>174.66</v>
      </c>
    </row>
    <row r="3027" spans="1:11">
      <c r="A3027" t="s">
        <v>56</v>
      </c>
      <c r="B3027" t="s">
        <v>198</v>
      </c>
      <c r="C3027" s="7" t="s">
        <v>267</v>
      </c>
      <c r="D3027" t="s">
        <v>199</v>
      </c>
      <c r="E3027" t="s">
        <v>54</v>
      </c>
      <c r="F3027" t="s">
        <v>95</v>
      </c>
      <c r="G3027" t="s">
        <v>94</v>
      </c>
      <c r="H3027">
        <v>500.01</v>
      </c>
      <c r="I3027">
        <v>2000</v>
      </c>
      <c r="J3027">
        <f>Cálculo!$G$80</f>
        <v>7.5380000000000003</v>
      </c>
      <c r="K3027">
        <f>Cálculo!$H$80</f>
        <v>398.71</v>
      </c>
    </row>
    <row r="3028" spans="1:11">
      <c r="A3028" t="s">
        <v>56</v>
      </c>
      <c r="B3028" t="s">
        <v>198</v>
      </c>
      <c r="C3028" s="7" t="s">
        <v>267</v>
      </c>
      <c r="D3028" t="s">
        <v>199</v>
      </c>
      <c r="E3028" t="s">
        <v>54</v>
      </c>
      <c r="F3028" t="s">
        <v>95</v>
      </c>
      <c r="G3028" t="s">
        <v>94</v>
      </c>
      <c r="H3028">
        <v>2000.01</v>
      </c>
      <c r="I3028">
        <v>3500</v>
      </c>
      <c r="J3028">
        <f>Cálculo!$G$81</f>
        <v>6.819</v>
      </c>
      <c r="K3028">
        <f>Cálculo!$H$81</f>
        <v>1837.86</v>
      </c>
    </row>
    <row r="3029" spans="1:11">
      <c r="A3029" t="s">
        <v>56</v>
      </c>
      <c r="B3029" t="s">
        <v>198</v>
      </c>
      <c r="C3029" s="7" t="s">
        <v>267</v>
      </c>
      <c r="D3029" t="s">
        <v>199</v>
      </c>
      <c r="E3029" t="s">
        <v>54</v>
      </c>
      <c r="F3029" t="s">
        <v>95</v>
      </c>
      <c r="G3029" t="s">
        <v>94</v>
      </c>
      <c r="H3029">
        <v>3500.01</v>
      </c>
      <c r="I3029">
        <v>50000</v>
      </c>
      <c r="J3029">
        <f>Cálculo!$G$82</f>
        <v>5.3760000000000003</v>
      </c>
      <c r="K3029">
        <f>Cálculo!$H$82</f>
        <v>6892.16</v>
      </c>
    </row>
    <row r="3030" spans="1:11">
      <c r="A3030" t="s">
        <v>56</v>
      </c>
      <c r="B3030" t="s">
        <v>198</v>
      </c>
      <c r="C3030" s="7" t="s">
        <v>267</v>
      </c>
      <c r="D3030" t="s">
        <v>199</v>
      </c>
      <c r="E3030" t="s">
        <v>54</v>
      </c>
      <c r="F3030" t="s">
        <v>95</v>
      </c>
      <c r="G3030" t="s">
        <v>94</v>
      </c>
      <c r="H3030">
        <v>50000.01</v>
      </c>
      <c r="J3030">
        <f>Cálculo!$G$83</f>
        <v>5.1479999999999997</v>
      </c>
      <c r="K3030">
        <f>Cálculo!$H$83</f>
        <v>18284.09</v>
      </c>
    </row>
    <row r="3031" spans="1:11">
      <c r="A3031" t="s">
        <v>56</v>
      </c>
      <c r="B3031" t="s">
        <v>198</v>
      </c>
      <c r="C3031" s="7" t="s">
        <v>267</v>
      </c>
      <c r="D3031" t="s">
        <v>199</v>
      </c>
      <c r="E3031" t="s">
        <v>54</v>
      </c>
      <c r="F3031" t="s">
        <v>96</v>
      </c>
      <c r="G3031" t="s">
        <v>94</v>
      </c>
      <c r="H3031">
        <v>0</v>
      </c>
      <c r="I3031">
        <v>50000</v>
      </c>
      <c r="J3031">
        <f>Cálculo!$G$86</f>
        <v>4.726</v>
      </c>
      <c r="K3031">
        <f>Cálculo!$H$86</f>
        <v>387.36</v>
      </c>
    </row>
    <row r="3032" spans="1:11">
      <c r="A3032" t="s">
        <v>56</v>
      </c>
      <c r="B3032" t="s">
        <v>198</v>
      </c>
      <c r="C3032" s="7" t="s">
        <v>267</v>
      </c>
      <c r="D3032" t="s">
        <v>199</v>
      </c>
      <c r="E3032" t="s">
        <v>54</v>
      </c>
      <c r="F3032" t="s">
        <v>96</v>
      </c>
      <c r="G3032" t="s">
        <v>94</v>
      </c>
      <c r="H3032">
        <v>50000.01</v>
      </c>
      <c r="I3032">
        <v>300000</v>
      </c>
      <c r="J3032">
        <f>Cálculo!$G$87</f>
        <v>3.5019999999999998</v>
      </c>
      <c r="K3032">
        <f>Cálculo!$H$87</f>
        <v>61597.41</v>
      </c>
    </row>
    <row r="3033" spans="1:11">
      <c r="A3033" t="s">
        <v>56</v>
      </c>
      <c r="B3033" t="s">
        <v>198</v>
      </c>
      <c r="C3033" s="7" t="s">
        <v>267</v>
      </c>
      <c r="D3033" t="s">
        <v>199</v>
      </c>
      <c r="E3033" t="s">
        <v>54</v>
      </c>
      <c r="F3033" t="s">
        <v>96</v>
      </c>
      <c r="G3033" t="s">
        <v>94</v>
      </c>
      <c r="H3033">
        <v>300000.01</v>
      </c>
      <c r="I3033">
        <v>500000</v>
      </c>
      <c r="J3033">
        <f>Cálculo!$G$88</f>
        <v>3.36</v>
      </c>
      <c r="K3033">
        <f>Cálculo!$H$88</f>
        <v>110975.06</v>
      </c>
    </row>
    <row r="3034" spans="1:11">
      <c r="A3034" t="s">
        <v>56</v>
      </c>
      <c r="B3034" t="s">
        <v>198</v>
      </c>
      <c r="C3034" s="7" t="s">
        <v>267</v>
      </c>
      <c r="D3034" t="s">
        <v>199</v>
      </c>
      <c r="E3034" t="s">
        <v>54</v>
      </c>
      <c r="F3034" t="s">
        <v>96</v>
      </c>
      <c r="G3034" t="s">
        <v>94</v>
      </c>
      <c r="H3034">
        <v>500000.01</v>
      </c>
      <c r="I3034">
        <v>1000000</v>
      </c>
      <c r="J3034">
        <f>Cálculo!$G$89</f>
        <v>3.3340000000000001</v>
      </c>
      <c r="K3034">
        <f>Cálculo!$H$89</f>
        <v>124035.06</v>
      </c>
    </row>
    <row r="3035" spans="1:11">
      <c r="A3035" t="s">
        <v>56</v>
      </c>
      <c r="B3035" t="s">
        <v>198</v>
      </c>
      <c r="C3035" s="7" t="s">
        <v>267</v>
      </c>
      <c r="D3035" t="s">
        <v>199</v>
      </c>
      <c r="E3035" t="s">
        <v>54</v>
      </c>
      <c r="F3035" t="s">
        <v>96</v>
      </c>
      <c r="G3035" t="s">
        <v>94</v>
      </c>
      <c r="H3035">
        <v>1000000.01</v>
      </c>
      <c r="I3035">
        <v>2000000</v>
      </c>
      <c r="J3035">
        <f>Cálculo!$G$90</f>
        <v>3.2810000000000001</v>
      </c>
      <c r="K3035">
        <f>Cálculo!$H$90</f>
        <v>177422.21</v>
      </c>
    </row>
    <row r="3036" spans="1:11">
      <c r="A3036" t="s">
        <v>56</v>
      </c>
      <c r="B3036" t="s">
        <v>198</v>
      </c>
      <c r="C3036" s="7" t="s">
        <v>267</v>
      </c>
      <c r="D3036" t="s">
        <v>199</v>
      </c>
      <c r="E3036" t="s">
        <v>54</v>
      </c>
      <c r="F3036" t="s">
        <v>96</v>
      </c>
      <c r="G3036" t="s">
        <v>94</v>
      </c>
      <c r="H3036">
        <v>2000000.01</v>
      </c>
      <c r="J3036">
        <f>Cálculo!$G$91</f>
        <v>3.2330000000000001</v>
      </c>
      <c r="K3036">
        <f>Cálculo!$H$91</f>
        <v>316707.87</v>
      </c>
    </row>
    <row r="3037" spans="1:11">
      <c r="A3037" t="s">
        <v>56</v>
      </c>
      <c r="B3037" t="s">
        <v>198</v>
      </c>
      <c r="C3037" s="7" t="s">
        <v>267</v>
      </c>
      <c r="D3037" t="s">
        <v>199</v>
      </c>
      <c r="E3037" t="s">
        <v>54</v>
      </c>
      <c r="F3037" t="s">
        <v>97</v>
      </c>
      <c r="G3037" t="s">
        <v>98</v>
      </c>
      <c r="J3037">
        <f>Cálculo!$G$94</f>
        <v>3.2148460000000001</v>
      </c>
    </row>
    <row r="3038" spans="1:11">
      <c r="A3038" t="s">
        <v>56</v>
      </c>
      <c r="B3038" t="s">
        <v>198</v>
      </c>
      <c r="C3038" s="7" t="s">
        <v>268</v>
      </c>
      <c r="D3038" t="s">
        <v>199</v>
      </c>
      <c r="E3038" t="s">
        <v>54</v>
      </c>
      <c r="F3038" t="s">
        <v>93</v>
      </c>
      <c r="G3038" t="s">
        <v>94</v>
      </c>
      <c r="H3038">
        <v>0</v>
      </c>
      <c r="I3038">
        <v>1</v>
      </c>
      <c r="J3038">
        <f>Cálculo!$G$66</f>
        <v>3.2869999999999999</v>
      </c>
      <c r="K3038">
        <f>Cálculo!$H$66</f>
        <v>11.39</v>
      </c>
    </row>
    <row r="3039" spans="1:11">
      <c r="A3039" t="s">
        <v>56</v>
      </c>
      <c r="B3039" t="s">
        <v>198</v>
      </c>
      <c r="C3039" s="7" t="s">
        <v>268</v>
      </c>
      <c r="D3039" t="s">
        <v>199</v>
      </c>
      <c r="E3039" t="s">
        <v>54</v>
      </c>
      <c r="F3039" t="s">
        <v>93</v>
      </c>
      <c r="G3039" t="s">
        <v>94</v>
      </c>
      <c r="H3039">
        <v>1.01</v>
      </c>
      <c r="I3039">
        <v>3</v>
      </c>
      <c r="J3039">
        <f>Cálculo!$G$67</f>
        <v>10.834</v>
      </c>
      <c r="K3039">
        <f>Cálculo!$H$67</f>
        <v>14.87</v>
      </c>
    </row>
    <row r="3040" spans="1:11">
      <c r="A3040" t="s">
        <v>56</v>
      </c>
      <c r="B3040" t="s">
        <v>198</v>
      </c>
      <c r="C3040" s="7" t="s">
        <v>268</v>
      </c>
      <c r="D3040" t="s">
        <v>199</v>
      </c>
      <c r="E3040" t="s">
        <v>54</v>
      </c>
      <c r="F3040" t="s">
        <v>93</v>
      </c>
      <c r="G3040" t="s">
        <v>94</v>
      </c>
      <c r="H3040">
        <v>3.01</v>
      </c>
      <c r="I3040">
        <v>7</v>
      </c>
      <c r="J3040">
        <f>Cálculo!$G$68</f>
        <v>5.6470000000000002</v>
      </c>
      <c r="K3040">
        <f>Cálculo!$H$68</f>
        <v>14.87</v>
      </c>
    </row>
    <row r="3041" spans="1:11">
      <c r="A3041" t="s">
        <v>56</v>
      </c>
      <c r="B3041" t="s">
        <v>198</v>
      </c>
      <c r="C3041" s="7" t="s">
        <v>268</v>
      </c>
      <c r="D3041" t="s">
        <v>199</v>
      </c>
      <c r="E3041" t="s">
        <v>54</v>
      </c>
      <c r="F3041" t="s">
        <v>93</v>
      </c>
      <c r="G3041" t="s">
        <v>94</v>
      </c>
      <c r="H3041">
        <v>7.01</v>
      </c>
      <c r="I3041">
        <v>14</v>
      </c>
      <c r="J3041">
        <f>Cálculo!$G$69</f>
        <v>9.3699999999999992</v>
      </c>
      <c r="K3041">
        <f>Cálculo!$H$69</f>
        <v>16.739999999999998</v>
      </c>
    </row>
    <row r="3042" spans="1:11">
      <c r="A3042" t="s">
        <v>56</v>
      </c>
      <c r="B3042" t="s">
        <v>198</v>
      </c>
      <c r="C3042" s="7" t="s">
        <v>268</v>
      </c>
      <c r="D3042" t="s">
        <v>199</v>
      </c>
      <c r="E3042" t="s">
        <v>54</v>
      </c>
      <c r="F3042" t="s">
        <v>93</v>
      </c>
      <c r="G3042" t="s">
        <v>94</v>
      </c>
      <c r="H3042">
        <v>14.01</v>
      </c>
      <c r="I3042">
        <v>34</v>
      </c>
      <c r="J3042">
        <f>Cálculo!$G$70</f>
        <v>11.132</v>
      </c>
      <c r="K3042">
        <f>Cálculo!$H$70</f>
        <v>18.600000000000001</v>
      </c>
    </row>
    <row r="3043" spans="1:11">
      <c r="A3043" t="s">
        <v>56</v>
      </c>
      <c r="B3043" t="s">
        <v>198</v>
      </c>
      <c r="C3043" s="7" t="s">
        <v>268</v>
      </c>
      <c r="D3043" t="s">
        <v>199</v>
      </c>
      <c r="E3043" t="s">
        <v>54</v>
      </c>
      <c r="F3043" t="s">
        <v>93</v>
      </c>
      <c r="G3043" t="s">
        <v>94</v>
      </c>
      <c r="H3043">
        <v>34.01</v>
      </c>
      <c r="I3043">
        <v>600</v>
      </c>
      <c r="J3043">
        <f>Cálculo!$G$71</f>
        <v>11.92</v>
      </c>
      <c r="K3043">
        <f>Cálculo!$H$71</f>
        <v>18.600000000000001</v>
      </c>
    </row>
    <row r="3044" spans="1:11">
      <c r="A3044" t="s">
        <v>56</v>
      </c>
      <c r="B3044" t="s">
        <v>198</v>
      </c>
      <c r="C3044" s="7" t="s">
        <v>268</v>
      </c>
      <c r="D3044" t="s">
        <v>199</v>
      </c>
      <c r="E3044" t="s">
        <v>54</v>
      </c>
      <c r="F3044" t="s">
        <v>93</v>
      </c>
      <c r="G3044" t="s">
        <v>94</v>
      </c>
      <c r="H3044">
        <v>600.01</v>
      </c>
      <c r="I3044">
        <v>1000</v>
      </c>
      <c r="J3044">
        <f>Cálculo!$G$72</f>
        <v>10.324</v>
      </c>
      <c r="K3044">
        <f>Cálculo!$H$72</f>
        <v>18.600000000000001</v>
      </c>
    </row>
    <row r="3045" spans="1:11">
      <c r="A3045" t="s">
        <v>56</v>
      </c>
      <c r="B3045" t="s">
        <v>198</v>
      </c>
      <c r="C3045" s="7" t="s">
        <v>268</v>
      </c>
      <c r="D3045" t="s">
        <v>199</v>
      </c>
      <c r="E3045" t="s">
        <v>54</v>
      </c>
      <c r="F3045" t="s">
        <v>93</v>
      </c>
      <c r="G3045" t="s">
        <v>94</v>
      </c>
      <c r="H3045">
        <v>1000.01</v>
      </c>
      <c r="J3045">
        <f>Cálculo!$G$73</f>
        <v>7.2949999999999999</v>
      </c>
      <c r="K3045">
        <f>Cálculo!$H$73</f>
        <v>18.600000000000001</v>
      </c>
    </row>
    <row r="3046" spans="1:11">
      <c r="A3046" t="s">
        <v>56</v>
      </c>
      <c r="B3046" t="s">
        <v>198</v>
      </c>
      <c r="C3046" s="7" t="s">
        <v>268</v>
      </c>
      <c r="D3046" t="s">
        <v>199</v>
      </c>
      <c r="E3046" t="s">
        <v>54</v>
      </c>
      <c r="F3046" t="s">
        <v>95</v>
      </c>
      <c r="G3046" t="s">
        <v>94</v>
      </c>
      <c r="H3046">
        <v>0</v>
      </c>
      <c r="I3046">
        <v>0</v>
      </c>
      <c r="J3046">
        <f>Cálculo!$G$76</f>
        <v>0</v>
      </c>
      <c r="K3046">
        <f>Cálculo!$H$76</f>
        <v>0</v>
      </c>
    </row>
    <row r="3047" spans="1:11">
      <c r="A3047" t="s">
        <v>56</v>
      </c>
      <c r="B3047" t="s">
        <v>198</v>
      </c>
      <c r="C3047" s="7" t="s">
        <v>268</v>
      </c>
      <c r="D3047" t="s">
        <v>199</v>
      </c>
      <c r="E3047" t="s">
        <v>54</v>
      </c>
      <c r="F3047" t="s">
        <v>95</v>
      </c>
      <c r="G3047" t="s">
        <v>94</v>
      </c>
      <c r="H3047">
        <v>0.01</v>
      </c>
      <c r="I3047">
        <v>50</v>
      </c>
      <c r="J3047">
        <f>Cálculo!$G$77</f>
        <v>9.2490000000000006</v>
      </c>
      <c r="K3047">
        <f>Cálculo!$H$77</f>
        <v>60.76</v>
      </c>
    </row>
    <row r="3048" spans="1:11">
      <c r="A3048" t="s">
        <v>56</v>
      </c>
      <c r="B3048" t="s">
        <v>198</v>
      </c>
      <c r="C3048" s="7" t="s">
        <v>268</v>
      </c>
      <c r="D3048" t="s">
        <v>199</v>
      </c>
      <c r="E3048" t="s">
        <v>54</v>
      </c>
      <c r="F3048" t="s">
        <v>95</v>
      </c>
      <c r="G3048" t="s">
        <v>94</v>
      </c>
      <c r="H3048">
        <v>50.01</v>
      </c>
      <c r="I3048">
        <v>150</v>
      </c>
      <c r="J3048">
        <f>Cálculo!$G$78</f>
        <v>8.49</v>
      </c>
      <c r="K3048">
        <f>Cálculo!$H$78</f>
        <v>98.73</v>
      </c>
    </row>
    <row r="3049" spans="1:11">
      <c r="A3049" t="s">
        <v>56</v>
      </c>
      <c r="B3049" t="s">
        <v>198</v>
      </c>
      <c r="C3049" s="7" t="s">
        <v>268</v>
      </c>
      <c r="D3049" t="s">
        <v>199</v>
      </c>
      <c r="E3049" t="s">
        <v>54</v>
      </c>
      <c r="F3049" t="s">
        <v>95</v>
      </c>
      <c r="G3049" t="s">
        <v>94</v>
      </c>
      <c r="H3049">
        <v>150.01</v>
      </c>
      <c r="I3049">
        <v>500</v>
      </c>
      <c r="J3049">
        <f>Cálculo!$G$79</f>
        <v>7.9859999999999998</v>
      </c>
      <c r="K3049">
        <f>Cálculo!$H$79</f>
        <v>174.66</v>
      </c>
    </row>
    <row r="3050" spans="1:11">
      <c r="A3050" t="s">
        <v>56</v>
      </c>
      <c r="B3050" t="s">
        <v>198</v>
      </c>
      <c r="C3050" s="7" t="s">
        <v>268</v>
      </c>
      <c r="D3050" t="s">
        <v>199</v>
      </c>
      <c r="E3050" t="s">
        <v>54</v>
      </c>
      <c r="F3050" t="s">
        <v>95</v>
      </c>
      <c r="G3050" t="s">
        <v>94</v>
      </c>
      <c r="H3050">
        <v>500.01</v>
      </c>
      <c r="I3050">
        <v>2000</v>
      </c>
      <c r="J3050">
        <f>Cálculo!$G$80</f>
        <v>7.5380000000000003</v>
      </c>
      <c r="K3050">
        <f>Cálculo!$H$80</f>
        <v>398.71</v>
      </c>
    </row>
    <row r="3051" spans="1:11">
      <c r="A3051" t="s">
        <v>56</v>
      </c>
      <c r="B3051" t="s">
        <v>198</v>
      </c>
      <c r="C3051" s="7" t="s">
        <v>268</v>
      </c>
      <c r="D3051" t="s">
        <v>199</v>
      </c>
      <c r="E3051" t="s">
        <v>54</v>
      </c>
      <c r="F3051" t="s">
        <v>95</v>
      </c>
      <c r="G3051" t="s">
        <v>94</v>
      </c>
      <c r="H3051">
        <v>2000.01</v>
      </c>
      <c r="I3051">
        <v>3500</v>
      </c>
      <c r="J3051">
        <f>Cálculo!$G$81</f>
        <v>6.819</v>
      </c>
      <c r="K3051">
        <f>Cálculo!$H$81</f>
        <v>1837.86</v>
      </c>
    </row>
    <row r="3052" spans="1:11">
      <c r="A3052" t="s">
        <v>56</v>
      </c>
      <c r="B3052" t="s">
        <v>198</v>
      </c>
      <c r="C3052" s="7" t="s">
        <v>268</v>
      </c>
      <c r="D3052" t="s">
        <v>199</v>
      </c>
      <c r="E3052" t="s">
        <v>54</v>
      </c>
      <c r="F3052" t="s">
        <v>95</v>
      </c>
      <c r="G3052" t="s">
        <v>94</v>
      </c>
      <c r="H3052">
        <v>3500.01</v>
      </c>
      <c r="I3052">
        <v>50000</v>
      </c>
      <c r="J3052">
        <f>Cálculo!$G$82</f>
        <v>5.3760000000000003</v>
      </c>
      <c r="K3052">
        <f>Cálculo!$H$82</f>
        <v>6892.16</v>
      </c>
    </row>
    <row r="3053" spans="1:11">
      <c r="A3053" t="s">
        <v>56</v>
      </c>
      <c r="B3053" t="s">
        <v>198</v>
      </c>
      <c r="C3053" s="7" t="s">
        <v>268</v>
      </c>
      <c r="D3053" t="s">
        <v>199</v>
      </c>
      <c r="E3053" t="s">
        <v>54</v>
      </c>
      <c r="F3053" t="s">
        <v>95</v>
      </c>
      <c r="G3053" t="s">
        <v>94</v>
      </c>
      <c r="H3053">
        <v>50000.01</v>
      </c>
      <c r="J3053">
        <f>Cálculo!$G$83</f>
        <v>5.1479999999999997</v>
      </c>
      <c r="K3053">
        <f>Cálculo!$H$83</f>
        <v>18284.09</v>
      </c>
    </row>
    <row r="3054" spans="1:11">
      <c r="A3054" t="s">
        <v>56</v>
      </c>
      <c r="B3054" t="s">
        <v>198</v>
      </c>
      <c r="C3054" s="7" t="s">
        <v>268</v>
      </c>
      <c r="D3054" t="s">
        <v>199</v>
      </c>
      <c r="E3054" t="s">
        <v>54</v>
      </c>
      <c r="F3054" t="s">
        <v>96</v>
      </c>
      <c r="G3054" t="s">
        <v>94</v>
      </c>
      <c r="H3054">
        <v>0</v>
      </c>
      <c r="I3054">
        <v>50000</v>
      </c>
      <c r="J3054">
        <f>Cálculo!$G$86</f>
        <v>4.726</v>
      </c>
      <c r="K3054">
        <f>Cálculo!$H$86</f>
        <v>387.36</v>
      </c>
    </row>
    <row r="3055" spans="1:11">
      <c r="A3055" t="s">
        <v>56</v>
      </c>
      <c r="B3055" t="s">
        <v>198</v>
      </c>
      <c r="C3055" s="7" t="s">
        <v>268</v>
      </c>
      <c r="D3055" t="s">
        <v>199</v>
      </c>
      <c r="E3055" t="s">
        <v>54</v>
      </c>
      <c r="F3055" t="s">
        <v>96</v>
      </c>
      <c r="G3055" t="s">
        <v>94</v>
      </c>
      <c r="H3055">
        <v>50000.01</v>
      </c>
      <c r="I3055">
        <v>300000</v>
      </c>
      <c r="J3055">
        <f>Cálculo!$G$87</f>
        <v>3.5019999999999998</v>
      </c>
      <c r="K3055">
        <f>Cálculo!$H$87</f>
        <v>61597.41</v>
      </c>
    </row>
    <row r="3056" spans="1:11">
      <c r="A3056" t="s">
        <v>56</v>
      </c>
      <c r="B3056" t="s">
        <v>198</v>
      </c>
      <c r="C3056" s="7" t="s">
        <v>268</v>
      </c>
      <c r="D3056" t="s">
        <v>199</v>
      </c>
      <c r="E3056" t="s">
        <v>54</v>
      </c>
      <c r="F3056" t="s">
        <v>96</v>
      </c>
      <c r="G3056" t="s">
        <v>94</v>
      </c>
      <c r="H3056">
        <v>300000.01</v>
      </c>
      <c r="I3056">
        <v>500000</v>
      </c>
      <c r="J3056">
        <f>Cálculo!$G$88</f>
        <v>3.36</v>
      </c>
      <c r="K3056">
        <f>Cálculo!$H$88</f>
        <v>110975.06</v>
      </c>
    </row>
    <row r="3057" spans="1:11">
      <c r="A3057" t="s">
        <v>56</v>
      </c>
      <c r="B3057" t="s">
        <v>198</v>
      </c>
      <c r="C3057" s="7" t="s">
        <v>268</v>
      </c>
      <c r="D3057" t="s">
        <v>199</v>
      </c>
      <c r="E3057" t="s">
        <v>54</v>
      </c>
      <c r="F3057" t="s">
        <v>96</v>
      </c>
      <c r="G3057" t="s">
        <v>94</v>
      </c>
      <c r="H3057">
        <v>500000.01</v>
      </c>
      <c r="I3057">
        <v>1000000</v>
      </c>
      <c r="J3057">
        <f>Cálculo!$G$89</f>
        <v>3.3340000000000001</v>
      </c>
      <c r="K3057">
        <f>Cálculo!$H$89</f>
        <v>124035.06</v>
      </c>
    </row>
    <row r="3058" spans="1:11">
      <c r="A3058" t="s">
        <v>56</v>
      </c>
      <c r="B3058" t="s">
        <v>198</v>
      </c>
      <c r="C3058" s="7" t="s">
        <v>268</v>
      </c>
      <c r="D3058" t="s">
        <v>199</v>
      </c>
      <c r="E3058" t="s">
        <v>54</v>
      </c>
      <c r="F3058" t="s">
        <v>96</v>
      </c>
      <c r="G3058" t="s">
        <v>94</v>
      </c>
      <c r="H3058">
        <v>1000000.01</v>
      </c>
      <c r="I3058">
        <v>2000000</v>
      </c>
      <c r="J3058">
        <f>Cálculo!$G$90</f>
        <v>3.2810000000000001</v>
      </c>
      <c r="K3058">
        <f>Cálculo!$H$90</f>
        <v>177422.21</v>
      </c>
    </row>
    <row r="3059" spans="1:11">
      <c r="A3059" t="s">
        <v>56</v>
      </c>
      <c r="B3059" t="s">
        <v>198</v>
      </c>
      <c r="C3059" s="7" t="s">
        <v>268</v>
      </c>
      <c r="D3059" t="s">
        <v>199</v>
      </c>
      <c r="E3059" t="s">
        <v>54</v>
      </c>
      <c r="F3059" t="s">
        <v>96</v>
      </c>
      <c r="G3059" t="s">
        <v>94</v>
      </c>
      <c r="H3059">
        <v>2000000.01</v>
      </c>
      <c r="J3059">
        <f>Cálculo!$G$91</f>
        <v>3.2330000000000001</v>
      </c>
      <c r="K3059">
        <f>Cálculo!$H$91</f>
        <v>316707.87</v>
      </c>
    </row>
    <row r="3060" spans="1:11">
      <c r="A3060" t="s">
        <v>56</v>
      </c>
      <c r="B3060" t="s">
        <v>198</v>
      </c>
      <c r="C3060" s="7" t="s">
        <v>268</v>
      </c>
      <c r="D3060" t="s">
        <v>199</v>
      </c>
      <c r="E3060" t="s">
        <v>54</v>
      </c>
      <c r="F3060" t="s">
        <v>97</v>
      </c>
      <c r="G3060" t="s">
        <v>98</v>
      </c>
      <c r="J3060">
        <f>Cálculo!$G$94</f>
        <v>3.2148460000000001</v>
      </c>
    </row>
    <row r="3061" spans="1:11">
      <c r="A3061" t="s">
        <v>56</v>
      </c>
      <c r="B3061" t="s">
        <v>198</v>
      </c>
      <c r="C3061" s="7" t="s">
        <v>269</v>
      </c>
      <c r="D3061" t="s">
        <v>199</v>
      </c>
      <c r="E3061" t="s">
        <v>54</v>
      </c>
      <c r="F3061" t="s">
        <v>93</v>
      </c>
      <c r="G3061" t="s">
        <v>94</v>
      </c>
      <c r="H3061">
        <v>0</v>
      </c>
      <c r="I3061">
        <v>1</v>
      </c>
      <c r="J3061">
        <f>Cálculo!$G$66</f>
        <v>3.2869999999999999</v>
      </c>
      <c r="K3061">
        <f>Cálculo!$H$66</f>
        <v>11.39</v>
      </c>
    </row>
    <row r="3062" spans="1:11">
      <c r="A3062" t="s">
        <v>56</v>
      </c>
      <c r="B3062" t="s">
        <v>198</v>
      </c>
      <c r="C3062" s="7" t="s">
        <v>269</v>
      </c>
      <c r="D3062" t="s">
        <v>199</v>
      </c>
      <c r="E3062" t="s">
        <v>54</v>
      </c>
      <c r="F3062" t="s">
        <v>93</v>
      </c>
      <c r="G3062" t="s">
        <v>94</v>
      </c>
      <c r="H3062">
        <v>1.01</v>
      </c>
      <c r="I3062">
        <v>3</v>
      </c>
      <c r="J3062">
        <f>Cálculo!$G$67</f>
        <v>10.834</v>
      </c>
      <c r="K3062">
        <f>Cálculo!$H$67</f>
        <v>14.87</v>
      </c>
    </row>
    <row r="3063" spans="1:11">
      <c r="A3063" t="s">
        <v>56</v>
      </c>
      <c r="B3063" t="s">
        <v>198</v>
      </c>
      <c r="C3063" s="7" t="s">
        <v>269</v>
      </c>
      <c r="D3063" t="s">
        <v>199</v>
      </c>
      <c r="E3063" t="s">
        <v>54</v>
      </c>
      <c r="F3063" t="s">
        <v>93</v>
      </c>
      <c r="G3063" t="s">
        <v>94</v>
      </c>
      <c r="H3063">
        <v>3.01</v>
      </c>
      <c r="I3063">
        <v>7</v>
      </c>
      <c r="J3063">
        <f>Cálculo!$G$68</f>
        <v>5.6470000000000002</v>
      </c>
      <c r="K3063">
        <f>Cálculo!$H$68</f>
        <v>14.87</v>
      </c>
    </row>
    <row r="3064" spans="1:11">
      <c r="A3064" t="s">
        <v>56</v>
      </c>
      <c r="B3064" t="s">
        <v>198</v>
      </c>
      <c r="C3064" s="7" t="s">
        <v>269</v>
      </c>
      <c r="D3064" t="s">
        <v>199</v>
      </c>
      <c r="E3064" t="s">
        <v>54</v>
      </c>
      <c r="F3064" t="s">
        <v>93</v>
      </c>
      <c r="G3064" t="s">
        <v>94</v>
      </c>
      <c r="H3064">
        <v>7.01</v>
      </c>
      <c r="I3064">
        <v>14</v>
      </c>
      <c r="J3064">
        <f>Cálculo!$G$69</f>
        <v>9.3699999999999992</v>
      </c>
      <c r="K3064">
        <f>Cálculo!$H$69</f>
        <v>16.739999999999998</v>
      </c>
    </row>
    <row r="3065" spans="1:11">
      <c r="A3065" t="s">
        <v>56</v>
      </c>
      <c r="B3065" t="s">
        <v>198</v>
      </c>
      <c r="C3065" s="7" t="s">
        <v>269</v>
      </c>
      <c r="D3065" t="s">
        <v>199</v>
      </c>
      <c r="E3065" t="s">
        <v>54</v>
      </c>
      <c r="F3065" t="s">
        <v>93</v>
      </c>
      <c r="G3065" t="s">
        <v>94</v>
      </c>
      <c r="H3065">
        <v>14.01</v>
      </c>
      <c r="I3065">
        <v>34</v>
      </c>
      <c r="J3065">
        <f>Cálculo!$G$70</f>
        <v>11.132</v>
      </c>
      <c r="K3065">
        <f>Cálculo!$H$70</f>
        <v>18.600000000000001</v>
      </c>
    </row>
    <row r="3066" spans="1:11">
      <c r="A3066" t="s">
        <v>56</v>
      </c>
      <c r="B3066" t="s">
        <v>198</v>
      </c>
      <c r="C3066" s="7" t="s">
        <v>269</v>
      </c>
      <c r="D3066" t="s">
        <v>199</v>
      </c>
      <c r="E3066" t="s">
        <v>54</v>
      </c>
      <c r="F3066" t="s">
        <v>93</v>
      </c>
      <c r="G3066" t="s">
        <v>94</v>
      </c>
      <c r="H3066">
        <v>34.01</v>
      </c>
      <c r="I3066">
        <v>600</v>
      </c>
      <c r="J3066">
        <f>Cálculo!$G$71</f>
        <v>11.92</v>
      </c>
      <c r="K3066">
        <f>Cálculo!$H$71</f>
        <v>18.600000000000001</v>
      </c>
    </row>
    <row r="3067" spans="1:11">
      <c r="A3067" t="s">
        <v>56</v>
      </c>
      <c r="B3067" t="s">
        <v>198</v>
      </c>
      <c r="C3067" s="7" t="s">
        <v>269</v>
      </c>
      <c r="D3067" t="s">
        <v>199</v>
      </c>
      <c r="E3067" t="s">
        <v>54</v>
      </c>
      <c r="F3067" t="s">
        <v>93</v>
      </c>
      <c r="G3067" t="s">
        <v>94</v>
      </c>
      <c r="H3067">
        <v>600.01</v>
      </c>
      <c r="I3067">
        <v>1000</v>
      </c>
      <c r="J3067">
        <f>Cálculo!$G$72</f>
        <v>10.324</v>
      </c>
      <c r="K3067">
        <f>Cálculo!$H$72</f>
        <v>18.600000000000001</v>
      </c>
    </row>
    <row r="3068" spans="1:11">
      <c r="A3068" t="s">
        <v>56</v>
      </c>
      <c r="B3068" t="s">
        <v>198</v>
      </c>
      <c r="C3068" s="7" t="s">
        <v>269</v>
      </c>
      <c r="D3068" t="s">
        <v>199</v>
      </c>
      <c r="E3068" t="s">
        <v>54</v>
      </c>
      <c r="F3068" t="s">
        <v>93</v>
      </c>
      <c r="G3068" t="s">
        <v>94</v>
      </c>
      <c r="H3068">
        <v>1000.01</v>
      </c>
      <c r="J3068">
        <f>Cálculo!$G$73</f>
        <v>7.2949999999999999</v>
      </c>
      <c r="K3068">
        <f>Cálculo!$H$73</f>
        <v>18.600000000000001</v>
      </c>
    </row>
    <row r="3069" spans="1:11">
      <c r="A3069" t="s">
        <v>56</v>
      </c>
      <c r="B3069" t="s">
        <v>198</v>
      </c>
      <c r="C3069" s="7" t="s">
        <v>269</v>
      </c>
      <c r="D3069" t="s">
        <v>199</v>
      </c>
      <c r="E3069" t="s">
        <v>54</v>
      </c>
      <c r="F3069" t="s">
        <v>95</v>
      </c>
      <c r="G3069" t="s">
        <v>94</v>
      </c>
      <c r="H3069">
        <v>0</v>
      </c>
      <c r="I3069">
        <v>0</v>
      </c>
      <c r="J3069">
        <f>Cálculo!$G$76</f>
        <v>0</v>
      </c>
      <c r="K3069">
        <f>Cálculo!$H$76</f>
        <v>0</v>
      </c>
    </row>
    <row r="3070" spans="1:11">
      <c r="A3070" t="s">
        <v>56</v>
      </c>
      <c r="B3070" t="s">
        <v>198</v>
      </c>
      <c r="C3070" s="7" t="s">
        <v>269</v>
      </c>
      <c r="D3070" t="s">
        <v>199</v>
      </c>
      <c r="E3070" t="s">
        <v>54</v>
      </c>
      <c r="F3070" t="s">
        <v>95</v>
      </c>
      <c r="G3070" t="s">
        <v>94</v>
      </c>
      <c r="H3070">
        <v>0.01</v>
      </c>
      <c r="I3070">
        <v>50</v>
      </c>
      <c r="J3070">
        <f>Cálculo!$G$77</f>
        <v>9.2490000000000006</v>
      </c>
      <c r="K3070">
        <f>Cálculo!$H$77</f>
        <v>60.76</v>
      </c>
    </row>
    <row r="3071" spans="1:11">
      <c r="A3071" t="s">
        <v>56</v>
      </c>
      <c r="B3071" t="s">
        <v>198</v>
      </c>
      <c r="C3071" s="7" t="s">
        <v>269</v>
      </c>
      <c r="D3071" t="s">
        <v>199</v>
      </c>
      <c r="E3071" t="s">
        <v>54</v>
      </c>
      <c r="F3071" t="s">
        <v>95</v>
      </c>
      <c r="G3071" t="s">
        <v>94</v>
      </c>
      <c r="H3071">
        <v>50.01</v>
      </c>
      <c r="I3071">
        <v>150</v>
      </c>
      <c r="J3071">
        <f>Cálculo!$G$78</f>
        <v>8.49</v>
      </c>
      <c r="K3071">
        <f>Cálculo!$H$78</f>
        <v>98.73</v>
      </c>
    </row>
    <row r="3072" spans="1:11">
      <c r="A3072" t="s">
        <v>56</v>
      </c>
      <c r="B3072" t="s">
        <v>198</v>
      </c>
      <c r="C3072" s="7" t="s">
        <v>269</v>
      </c>
      <c r="D3072" t="s">
        <v>199</v>
      </c>
      <c r="E3072" t="s">
        <v>54</v>
      </c>
      <c r="F3072" t="s">
        <v>95</v>
      </c>
      <c r="G3072" t="s">
        <v>94</v>
      </c>
      <c r="H3072">
        <v>150.01</v>
      </c>
      <c r="I3072">
        <v>500</v>
      </c>
      <c r="J3072">
        <f>Cálculo!$G$79</f>
        <v>7.9859999999999998</v>
      </c>
      <c r="K3072">
        <f>Cálculo!$H$79</f>
        <v>174.66</v>
      </c>
    </row>
    <row r="3073" spans="1:11">
      <c r="A3073" t="s">
        <v>56</v>
      </c>
      <c r="B3073" t="s">
        <v>198</v>
      </c>
      <c r="C3073" s="7" t="s">
        <v>269</v>
      </c>
      <c r="D3073" t="s">
        <v>199</v>
      </c>
      <c r="E3073" t="s">
        <v>54</v>
      </c>
      <c r="F3073" t="s">
        <v>95</v>
      </c>
      <c r="G3073" t="s">
        <v>94</v>
      </c>
      <c r="H3073">
        <v>500.01</v>
      </c>
      <c r="I3073">
        <v>2000</v>
      </c>
      <c r="J3073">
        <f>Cálculo!$G$80</f>
        <v>7.5380000000000003</v>
      </c>
      <c r="K3073">
        <f>Cálculo!$H$80</f>
        <v>398.71</v>
      </c>
    </row>
    <row r="3074" spans="1:11">
      <c r="A3074" t="s">
        <v>56</v>
      </c>
      <c r="B3074" t="s">
        <v>198</v>
      </c>
      <c r="C3074" s="7" t="s">
        <v>269</v>
      </c>
      <c r="D3074" t="s">
        <v>199</v>
      </c>
      <c r="E3074" t="s">
        <v>54</v>
      </c>
      <c r="F3074" t="s">
        <v>95</v>
      </c>
      <c r="G3074" t="s">
        <v>94</v>
      </c>
      <c r="H3074">
        <v>2000.01</v>
      </c>
      <c r="I3074">
        <v>3500</v>
      </c>
      <c r="J3074">
        <f>Cálculo!$G$81</f>
        <v>6.819</v>
      </c>
      <c r="K3074">
        <f>Cálculo!$H$81</f>
        <v>1837.86</v>
      </c>
    </row>
    <row r="3075" spans="1:11">
      <c r="A3075" t="s">
        <v>56</v>
      </c>
      <c r="B3075" t="s">
        <v>198</v>
      </c>
      <c r="C3075" s="7" t="s">
        <v>269</v>
      </c>
      <c r="D3075" t="s">
        <v>199</v>
      </c>
      <c r="E3075" t="s">
        <v>54</v>
      </c>
      <c r="F3075" t="s">
        <v>95</v>
      </c>
      <c r="G3075" t="s">
        <v>94</v>
      </c>
      <c r="H3075">
        <v>3500.01</v>
      </c>
      <c r="I3075">
        <v>50000</v>
      </c>
      <c r="J3075">
        <f>Cálculo!$G$82</f>
        <v>5.3760000000000003</v>
      </c>
      <c r="K3075">
        <f>Cálculo!$H$82</f>
        <v>6892.16</v>
      </c>
    </row>
    <row r="3076" spans="1:11">
      <c r="A3076" t="s">
        <v>56</v>
      </c>
      <c r="B3076" t="s">
        <v>198</v>
      </c>
      <c r="C3076" s="7" t="s">
        <v>269</v>
      </c>
      <c r="D3076" t="s">
        <v>199</v>
      </c>
      <c r="E3076" t="s">
        <v>54</v>
      </c>
      <c r="F3076" t="s">
        <v>95</v>
      </c>
      <c r="G3076" t="s">
        <v>94</v>
      </c>
      <c r="H3076">
        <v>50000.01</v>
      </c>
      <c r="J3076">
        <f>Cálculo!$G$83</f>
        <v>5.1479999999999997</v>
      </c>
      <c r="K3076">
        <f>Cálculo!$H$83</f>
        <v>18284.09</v>
      </c>
    </row>
    <row r="3077" spans="1:11">
      <c r="A3077" t="s">
        <v>56</v>
      </c>
      <c r="B3077" t="s">
        <v>198</v>
      </c>
      <c r="C3077" s="7" t="s">
        <v>269</v>
      </c>
      <c r="D3077" t="s">
        <v>199</v>
      </c>
      <c r="E3077" t="s">
        <v>54</v>
      </c>
      <c r="F3077" t="s">
        <v>96</v>
      </c>
      <c r="G3077" t="s">
        <v>94</v>
      </c>
      <c r="H3077">
        <v>0</v>
      </c>
      <c r="I3077">
        <v>50000</v>
      </c>
      <c r="J3077">
        <f>Cálculo!$G$86</f>
        <v>4.726</v>
      </c>
      <c r="K3077">
        <f>Cálculo!$H$86</f>
        <v>387.36</v>
      </c>
    </row>
    <row r="3078" spans="1:11">
      <c r="A3078" t="s">
        <v>56</v>
      </c>
      <c r="B3078" t="s">
        <v>198</v>
      </c>
      <c r="C3078" s="7" t="s">
        <v>269</v>
      </c>
      <c r="D3078" t="s">
        <v>199</v>
      </c>
      <c r="E3078" t="s">
        <v>54</v>
      </c>
      <c r="F3078" t="s">
        <v>96</v>
      </c>
      <c r="G3078" t="s">
        <v>94</v>
      </c>
      <c r="H3078">
        <v>50000.01</v>
      </c>
      <c r="I3078">
        <v>300000</v>
      </c>
      <c r="J3078">
        <f>Cálculo!$G$87</f>
        <v>3.5019999999999998</v>
      </c>
      <c r="K3078">
        <f>Cálculo!$H$87</f>
        <v>61597.41</v>
      </c>
    </row>
    <row r="3079" spans="1:11">
      <c r="A3079" t="s">
        <v>56</v>
      </c>
      <c r="B3079" t="s">
        <v>198</v>
      </c>
      <c r="C3079" s="7" t="s">
        <v>269</v>
      </c>
      <c r="D3079" t="s">
        <v>199</v>
      </c>
      <c r="E3079" t="s">
        <v>54</v>
      </c>
      <c r="F3079" t="s">
        <v>96</v>
      </c>
      <c r="G3079" t="s">
        <v>94</v>
      </c>
      <c r="H3079">
        <v>300000.01</v>
      </c>
      <c r="I3079">
        <v>500000</v>
      </c>
      <c r="J3079">
        <f>Cálculo!$G$88</f>
        <v>3.36</v>
      </c>
      <c r="K3079">
        <f>Cálculo!$H$88</f>
        <v>110975.06</v>
      </c>
    </row>
    <row r="3080" spans="1:11">
      <c r="A3080" t="s">
        <v>56</v>
      </c>
      <c r="B3080" t="s">
        <v>198</v>
      </c>
      <c r="C3080" s="7" t="s">
        <v>269</v>
      </c>
      <c r="D3080" t="s">
        <v>199</v>
      </c>
      <c r="E3080" t="s">
        <v>54</v>
      </c>
      <c r="F3080" t="s">
        <v>96</v>
      </c>
      <c r="G3080" t="s">
        <v>94</v>
      </c>
      <c r="H3080">
        <v>500000.01</v>
      </c>
      <c r="I3080">
        <v>1000000</v>
      </c>
      <c r="J3080">
        <f>Cálculo!$G$89</f>
        <v>3.3340000000000001</v>
      </c>
      <c r="K3080">
        <f>Cálculo!$H$89</f>
        <v>124035.06</v>
      </c>
    </row>
    <row r="3081" spans="1:11">
      <c r="A3081" t="s">
        <v>56</v>
      </c>
      <c r="B3081" t="s">
        <v>198</v>
      </c>
      <c r="C3081" s="7" t="s">
        <v>269</v>
      </c>
      <c r="D3081" t="s">
        <v>199</v>
      </c>
      <c r="E3081" t="s">
        <v>54</v>
      </c>
      <c r="F3081" t="s">
        <v>96</v>
      </c>
      <c r="G3081" t="s">
        <v>94</v>
      </c>
      <c r="H3081">
        <v>1000000.01</v>
      </c>
      <c r="I3081">
        <v>2000000</v>
      </c>
      <c r="J3081">
        <f>Cálculo!$G$90</f>
        <v>3.2810000000000001</v>
      </c>
      <c r="K3081">
        <f>Cálculo!$H$90</f>
        <v>177422.21</v>
      </c>
    </row>
    <row r="3082" spans="1:11">
      <c r="A3082" t="s">
        <v>56</v>
      </c>
      <c r="B3082" t="s">
        <v>198</v>
      </c>
      <c r="C3082" s="7" t="s">
        <v>269</v>
      </c>
      <c r="D3082" t="s">
        <v>199</v>
      </c>
      <c r="E3082" t="s">
        <v>54</v>
      </c>
      <c r="F3082" t="s">
        <v>96</v>
      </c>
      <c r="G3082" t="s">
        <v>94</v>
      </c>
      <c r="H3082">
        <v>2000000.01</v>
      </c>
      <c r="J3082">
        <f>Cálculo!$G$91</f>
        <v>3.2330000000000001</v>
      </c>
      <c r="K3082">
        <f>Cálculo!$H$91</f>
        <v>316707.87</v>
      </c>
    </row>
    <row r="3083" spans="1:11">
      <c r="A3083" t="s">
        <v>56</v>
      </c>
      <c r="B3083" t="s">
        <v>198</v>
      </c>
      <c r="C3083" s="7" t="s">
        <v>269</v>
      </c>
      <c r="D3083" t="s">
        <v>199</v>
      </c>
      <c r="E3083" t="s">
        <v>54</v>
      </c>
      <c r="F3083" t="s">
        <v>97</v>
      </c>
      <c r="G3083" t="s">
        <v>98</v>
      </c>
      <c r="J3083">
        <f>Cálculo!$G$94</f>
        <v>3.2148460000000001</v>
      </c>
    </row>
    <row r="3084" spans="1:11">
      <c r="A3084" t="s">
        <v>56</v>
      </c>
      <c r="B3084" t="s">
        <v>198</v>
      </c>
      <c r="C3084" s="7" t="s">
        <v>270</v>
      </c>
      <c r="D3084" t="s">
        <v>199</v>
      </c>
      <c r="E3084" t="s">
        <v>54</v>
      </c>
      <c r="F3084" t="s">
        <v>93</v>
      </c>
      <c r="G3084" t="s">
        <v>94</v>
      </c>
      <c r="H3084">
        <v>0</v>
      </c>
      <c r="I3084">
        <v>1</v>
      </c>
      <c r="J3084">
        <f>Cálculo!$G$66</f>
        <v>3.2869999999999999</v>
      </c>
      <c r="K3084">
        <f>Cálculo!$H$66</f>
        <v>11.39</v>
      </c>
    </row>
    <row r="3085" spans="1:11">
      <c r="A3085" t="s">
        <v>56</v>
      </c>
      <c r="B3085" t="s">
        <v>198</v>
      </c>
      <c r="C3085" s="7" t="s">
        <v>270</v>
      </c>
      <c r="D3085" t="s">
        <v>199</v>
      </c>
      <c r="E3085" t="s">
        <v>54</v>
      </c>
      <c r="F3085" t="s">
        <v>93</v>
      </c>
      <c r="G3085" t="s">
        <v>94</v>
      </c>
      <c r="H3085">
        <v>1.01</v>
      </c>
      <c r="I3085">
        <v>3</v>
      </c>
      <c r="J3085">
        <f>Cálculo!$G$67</f>
        <v>10.834</v>
      </c>
      <c r="K3085">
        <f>Cálculo!$H$67</f>
        <v>14.87</v>
      </c>
    </row>
    <row r="3086" spans="1:11">
      <c r="A3086" t="s">
        <v>56</v>
      </c>
      <c r="B3086" t="s">
        <v>198</v>
      </c>
      <c r="C3086" s="7" t="s">
        <v>270</v>
      </c>
      <c r="D3086" t="s">
        <v>199</v>
      </c>
      <c r="E3086" t="s">
        <v>54</v>
      </c>
      <c r="F3086" t="s">
        <v>93</v>
      </c>
      <c r="G3086" t="s">
        <v>94</v>
      </c>
      <c r="H3086">
        <v>3.01</v>
      </c>
      <c r="I3086">
        <v>7</v>
      </c>
      <c r="J3086">
        <f>Cálculo!$G$68</f>
        <v>5.6470000000000002</v>
      </c>
      <c r="K3086">
        <f>Cálculo!$H$68</f>
        <v>14.87</v>
      </c>
    </row>
    <row r="3087" spans="1:11">
      <c r="A3087" t="s">
        <v>56</v>
      </c>
      <c r="B3087" t="s">
        <v>198</v>
      </c>
      <c r="C3087" s="7" t="s">
        <v>270</v>
      </c>
      <c r="D3087" t="s">
        <v>199</v>
      </c>
      <c r="E3087" t="s">
        <v>54</v>
      </c>
      <c r="F3087" t="s">
        <v>93</v>
      </c>
      <c r="G3087" t="s">
        <v>94</v>
      </c>
      <c r="H3087">
        <v>7.01</v>
      </c>
      <c r="I3087">
        <v>14</v>
      </c>
      <c r="J3087">
        <f>Cálculo!$G$69</f>
        <v>9.3699999999999992</v>
      </c>
      <c r="K3087">
        <f>Cálculo!$H$69</f>
        <v>16.739999999999998</v>
      </c>
    </row>
    <row r="3088" spans="1:11">
      <c r="A3088" t="s">
        <v>56</v>
      </c>
      <c r="B3088" t="s">
        <v>198</v>
      </c>
      <c r="C3088" s="7" t="s">
        <v>270</v>
      </c>
      <c r="D3088" t="s">
        <v>199</v>
      </c>
      <c r="E3088" t="s">
        <v>54</v>
      </c>
      <c r="F3088" t="s">
        <v>93</v>
      </c>
      <c r="G3088" t="s">
        <v>94</v>
      </c>
      <c r="H3088">
        <v>14.01</v>
      </c>
      <c r="I3088">
        <v>34</v>
      </c>
      <c r="J3088">
        <f>Cálculo!$G$70</f>
        <v>11.132</v>
      </c>
      <c r="K3088">
        <f>Cálculo!$H$70</f>
        <v>18.600000000000001</v>
      </c>
    </row>
    <row r="3089" spans="1:11">
      <c r="A3089" t="s">
        <v>56</v>
      </c>
      <c r="B3089" t="s">
        <v>198</v>
      </c>
      <c r="C3089" s="7" t="s">
        <v>270</v>
      </c>
      <c r="D3089" t="s">
        <v>199</v>
      </c>
      <c r="E3089" t="s">
        <v>54</v>
      </c>
      <c r="F3089" t="s">
        <v>93</v>
      </c>
      <c r="G3089" t="s">
        <v>94</v>
      </c>
      <c r="H3089">
        <v>34.01</v>
      </c>
      <c r="I3089">
        <v>600</v>
      </c>
      <c r="J3089">
        <f>Cálculo!$G$71</f>
        <v>11.92</v>
      </c>
      <c r="K3089">
        <f>Cálculo!$H$71</f>
        <v>18.600000000000001</v>
      </c>
    </row>
    <row r="3090" spans="1:11">
      <c r="A3090" t="s">
        <v>56</v>
      </c>
      <c r="B3090" t="s">
        <v>198</v>
      </c>
      <c r="C3090" s="7" t="s">
        <v>270</v>
      </c>
      <c r="D3090" t="s">
        <v>199</v>
      </c>
      <c r="E3090" t="s">
        <v>54</v>
      </c>
      <c r="F3090" t="s">
        <v>93</v>
      </c>
      <c r="G3090" t="s">
        <v>94</v>
      </c>
      <c r="H3090">
        <v>600.01</v>
      </c>
      <c r="I3090">
        <v>1000</v>
      </c>
      <c r="J3090">
        <f>Cálculo!$G$72</f>
        <v>10.324</v>
      </c>
      <c r="K3090">
        <f>Cálculo!$H$72</f>
        <v>18.600000000000001</v>
      </c>
    </row>
    <row r="3091" spans="1:11">
      <c r="A3091" t="s">
        <v>56</v>
      </c>
      <c r="B3091" t="s">
        <v>198</v>
      </c>
      <c r="C3091" s="7" t="s">
        <v>270</v>
      </c>
      <c r="D3091" t="s">
        <v>199</v>
      </c>
      <c r="E3091" t="s">
        <v>54</v>
      </c>
      <c r="F3091" t="s">
        <v>93</v>
      </c>
      <c r="G3091" t="s">
        <v>94</v>
      </c>
      <c r="H3091">
        <v>1000.01</v>
      </c>
      <c r="J3091">
        <f>Cálculo!$G$73</f>
        <v>7.2949999999999999</v>
      </c>
      <c r="K3091">
        <f>Cálculo!$H$73</f>
        <v>18.600000000000001</v>
      </c>
    </row>
    <row r="3092" spans="1:11">
      <c r="A3092" t="s">
        <v>56</v>
      </c>
      <c r="B3092" t="s">
        <v>198</v>
      </c>
      <c r="C3092" s="7" t="s">
        <v>270</v>
      </c>
      <c r="D3092" t="s">
        <v>199</v>
      </c>
      <c r="E3092" t="s">
        <v>54</v>
      </c>
      <c r="F3092" t="s">
        <v>95</v>
      </c>
      <c r="G3092" t="s">
        <v>94</v>
      </c>
      <c r="H3092">
        <v>0</v>
      </c>
      <c r="I3092">
        <v>0</v>
      </c>
      <c r="J3092">
        <f>Cálculo!$G$76</f>
        <v>0</v>
      </c>
      <c r="K3092">
        <f>Cálculo!$H$76</f>
        <v>0</v>
      </c>
    </row>
    <row r="3093" spans="1:11">
      <c r="A3093" t="s">
        <v>56</v>
      </c>
      <c r="B3093" t="s">
        <v>198</v>
      </c>
      <c r="C3093" s="7" t="s">
        <v>270</v>
      </c>
      <c r="D3093" t="s">
        <v>199</v>
      </c>
      <c r="E3093" t="s">
        <v>54</v>
      </c>
      <c r="F3093" t="s">
        <v>95</v>
      </c>
      <c r="G3093" t="s">
        <v>94</v>
      </c>
      <c r="H3093">
        <v>0.01</v>
      </c>
      <c r="I3093">
        <v>50</v>
      </c>
      <c r="J3093">
        <f>Cálculo!$G$77</f>
        <v>9.2490000000000006</v>
      </c>
      <c r="K3093">
        <f>Cálculo!$H$77</f>
        <v>60.76</v>
      </c>
    </row>
    <row r="3094" spans="1:11">
      <c r="A3094" t="s">
        <v>56</v>
      </c>
      <c r="B3094" t="s">
        <v>198</v>
      </c>
      <c r="C3094" s="7" t="s">
        <v>270</v>
      </c>
      <c r="D3094" t="s">
        <v>199</v>
      </c>
      <c r="E3094" t="s">
        <v>54</v>
      </c>
      <c r="F3094" t="s">
        <v>95</v>
      </c>
      <c r="G3094" t="s">
        <v>94</v>
      </c>
      <c r="H3094">
        <v>50.01</v>
      </c>
      <c r="I3094">
        <v>150</v>
      </c>
      <c r="J3094">
        <f>Cálculo!$G$78</f>
        <v>8.49</v>
      </c>
      <c r="K3094">
        <f>Cálculo!$H$78</f>
        <v>98.73</v>
      </c>
    </row>
    <row r="3095" spans="1:11">
      <c r="A3095" t="s">
        <v>56</v>
      </c>
      <c r="B3095" t="s">
        <v>198</v>
      </c>
      <c r="C3095" s="7" t="s">
        <v>270</v>
      </c>
      <c r="D3095" t="s">
        <v>199</v>
      </c>
      <c r="E3095" t="s">
        <v>54</v>
      </c>
      <c r="F3095" t="s">
        <v>95</v>
      </c>
      <c r="G3095" t="s">
        <v>94</v>
      </c>
      <c r="H3095">
        <v>150.01</v>
      </c>
      <c r="I3095">
        <v>500</v>
      </c>
      <c r="J3095">
        <f>Cálculo!$G$79</f>
        <v>7.9859999999999998</v>
      </c>
      <c r="K3095">
        <f>Cálculo!$H$79</f>
        <v>174.66</v>
      </c>
    </row>
    <row r="3096" spans="1:11">
      <c r="A3096" t="s">
        <v>56</v>
      </c>
      <c r="B3096" t="s">
        <v>198</v>
      </c>
      <c r="C3096" s="7" t="s">
        <v>270</v>
      </c>
      <c r="D3096" t="s">
        <v>199</v>
      </c>
      <c r="E3096" t="s">
        <v>54</v>
      </c>
      <c r="F3096" t="s">
        <v>95</v>
      </c>
      <c r="G3096" t="s">
        <v>94</v>
      </c>
      <c r="H3096">
        <v>500.01</v>
      </c>
      <c r="I3096">
        <v>2000</v>
      </c>
      <c r="J3096">
        <f>Cálculo!$G$80</f>
        <v>7.5380000000000003</v>
      </c>
      <c r="K3096">
        <f>Cálculo!$H$80</f>
        <v>398.71</v>
      </c>
    </row>
    <row r="3097" spans="1:11">
      <c r="A3097" t="s">
        <v>56</v>
      </c>
      <c r="B3097" t="s">
        <v>198</v>
      </c>
      <c r="C3097" s="7" t="s">
        <v>270</v>
      </c>
      <c r="D3097" t="s">
        <v>199</v>
      </c>
      <c r="E3097" t="s">
        <v>54</v>
      </c>
      <c r="F3097" t="s">
        <v>95</v>
      </c>
      <c r="G3097" t="s">
        <v>94</v>
      </c>
      <c r="H3097">
        <v>2000.01</v>
      </c>
      <c r="I3097">
        <v>3500</v>
      </c>
      <c r="J3097">
        <f>Cálculo!$G$81</f>
        <v>6.819</v>
      </c>
      <c r="K3097">
        <f>Cálculo!$H$81</f>
        <v>1837.86</v>
      </c>
    </row>
    <row r="3098" spans="1:11">
      <c r="A3098" t="s">
        <v>56</v>
      </c>
      <c r="B3098" t="s">
        <v>198</v>
      </c>
      <c r="C3098" s="7" t="s">
        <v>270</v>
      </c>
      <c r="D3098" t="s">
        <v>199</v>
      </c>
      <c r="E3098" t="s">
        <v>54</v>
      </c>
      <c r="F3098" t="s">
        <v>95</v>
      </c>
      <c r="G3098" t="s">
        <v>94</v>
      </c>
      <c r="H3098">
        <v>3500.01</v>
      </c>
      <c r="I3098">
        <v>50000</v>
      </c>
      <c r="J3098">
        <f>Cálculo!$G$82</f>
        <v>5.3760000000000003</v>
      </c>
      <c r="K3098">
        <f>Cálculo!$H$82</f>
        <v>6892.16</v>
      </c>
    </row>
    <row r="3099" spans="1:11">
      <c r="A3099" t="s">
        <v>56</v>
      </c>
      <c r="B3099" t="s">
        <v>198</v>
      </c>
      <c r="C3099" s="7" t="s">
        <v>270</v>
      </c>
      <c r="D3099" t="s">
        <v>199</v>
      </c>
      <c r="E3099" t="s">
        <v>54</v>
      </c>
      <c r="F3099" t="s">
        <v>95</v>
      </c>
      <c r="G3099" t="s">
        <v>94</v>
      </c>
      <c r="H3099">
        <v>50000.01</v>
      </c>
      <c r="J3099">
        <f>Cálculo!$G$83</f>
        <v>5.1479999999999997</v>
      </c>
      <c r="K3099">
        <f>Cálculo!$H$83</f>
        <v>18284.09</v>
      </c>
    </row>
    <row r="3100" spans="1:11">
      <c r="A3100" t="s">
        <v>56</v>
      </c>
      <c r="B3100" t="s">
        <v>198</v>
      </c>
      <c r="C3100" s="7" t="s">
        <v>270</v>
      </c>
      <c r="D3100" t="s">
        <v>199</v>
      </c>
      <c r="E3100" t="s">
        <v>54</v>
      </c>
      <c r="F3100" t="s">
        <v>96</v>
      </c>
      <c r="G3100" t="s">
        <v>94</v>
      </c>
      <c r="H3100">
        <v>0</v>
      </c>
      <c r="I3100">
        <v>50000</v>
      </c>
      <c r="J3100">
        <f>Cálculo!$G$86</f>
        <v>4.726</v>
      </c>
      <c r="K3100">
        <f>Cálculo!$H$86</f>
        <v>387.36</v>
      </c>
    </row>
    <row r="3101" spans="1:11">
      <c r="A3101" t="s">
        <v>56</v>
      </c>
      <c r="B3101" t="s">
        <v>198</v>
      </c>
      <c r="C3101" s="7" t="s">
        <v>270</v>
      </c>
      <c r="D3101" t="s">
        <v>199</v>
      </c>
      <c r="E3101" t="s">
        <v>54</v>
      </c>
      <c r="F3101" t="s">
        <v>96</v>
      </c>
      <c r="G3101" t="s">
        <v>94</v>
      </c>
      <c r="H3101">
        <v>50000.01</v>
      </c>
      <c r="I3101">
        <v>300000</v>
      </c>
      <c r="J3101">
        <f>Cálculo!$G$87</f>
        <v>3.5019999999999998</v>
      </c>
      <c r="K3101">
        <f>Cálculo!$H$87</f>
        <v>61597.41</v>
      </c>
    </row>
    <row r="3102" spans="1:11">
      <c r="A3102" t="s">
        <v>56</v>
      </c>
      <c r="B3102" t="s">
        <v>198</v>
      </c>
      <c r="C3102" s="7" t="s">
        <v>270</v>
      </c>
      <c r="D3102" t="s">
        <v>199</v>
      </c>
      <c r="E3102" t="s">
        <v>54</v>
      </c>
      <c r="F3102" t="s">
        <v>96</v>
      </c>
      <c r="G3102" t="s">
        <v>94</v>
      </c>
      <c r="H3102">
        <v>300000.01</v>
      </c>
      <c r="I3102">
        <v>500000</v>
      </c>
      <c r="J3102">
        <f>Cálculo!$G$88</f>
        <v>3.36</v>
      </c>
      <c r="K3102">
        <f>Cálculo!$H$88</f>
        <v>110975.06</v>
      </c>
    </row>
    <row r="3103" spans="1:11">
      <c r="A3103" t="s">
        <v>56</v>
      </c>
      <c r="B3103" t="s">
        <v>198</v>
      </c>
      <c r="C3103" s="7" t="s">
        <v>270</v>
      </c>
      <c r="D3103" t="s">
        <v>199</v>
      </c>
      <c r="E3103" t="s">
        <v>54</v>
      </c>
      <c r="F3103" t="s">
        <v>96</v>
      </c>
      <c r="G3103" t="s">
        <v>94</v>
      </c>
      <c r="H3103">
        <v>500000.01</v>
      </c>
      <c r="I3103">
        <v>1000000</v>
      </c>
      <c r="J3103">
        <f>Cálculo!$G$89</f>
        <v>3.3340000000000001</v>
      </c>
      <c r="K3103">
        <f>Cálculo!$H$89</f>
        <v>124035.06</v>
      </c>
    </row>
    <row r="3104" spans="1:11">
      <c r="A3104" t="s">
        <v>56</v>
      </c>
      <c r="B3104" t="s">
        <v>198</v>
      </c>
      <c r="C3104" s="7" t="s">
        <v>270</v>
      </c>
      <c r="D3104" t="s">
        <v>199</v>
      </c>
      <c r="E3104" t="s">
        <v>54</v>
      </c>
      <c r="F3104" t="s">
        <v>96</v>
      </c>
      <c r="G3104" t="s">
        <v>94</v>
      </c>
      <c r="H3104">
        <v>1000000.01</v>
      </c>
      <c r="I3104">
        <v>2000000</v>
      </c>
      <c r="J3104">
        <f>Cálculo!$G$90</f>
        <v>3.2810000000000001</v>
      </c>
      <c r="K3104">
        <f>Cálculo!$H$90</f>
        <v>177422.21</v>
      </c>
    </row>
    <row r="3105" spans="1:11">
      <c r="A3105" t="s">
        <v>56</v>
      </c>
      <c r="B3105" t="s">
        <v>198</v>
      </c>
      <c r="C3105" s="7" t="s">
        <v>270</v>
      </c>
      <c r="D3105" t="s">
        <v>199</v>
      </c>
      <c r="E3105" t="s">
        <v>54</v>
      </c>
      <c r="F3105" t="s">
        <v>96</v>
      </c>
      <c r="G3105" t="s">
        <v>94</v>
      </c>
      <c r="H3105">
        <v>2000000.01</v>
      </c>
      <c r="J3105">
        <f>Cálculo!$G$91</f>
        <v>3.2330000000000001</v>
      </c>
      <c r="K3105">
        <f>Cálculo!$H$91</f>
        <v>316707.87</v>
      </c>
    </row>
    <row r="3106" spans="1:11">
      <c r="A3106" t="s">
        <v>56</v>
      </c>
      <c r="B3106" t="s">
        <v>198</v>
      </c>
      <c r="C3106" s="7" t="s">
        <v>270</v>
      </c>
      <c r="D3106" t="s">
        <v>199</v>
      </c>
      <c r="E3106" t="s">
        <v>54</v>
      </c>
      <c r="F3106" t="s">
        <v>97</v>
      </c>
      <c r="G3106" t="s">
        <v>98</v>
      </c>
      <c r="J3106">
        <f>Cálculo!$G$94</f>
        <v>3.2148460000000001</v>
      </c>
    </row>
    <row r="3107" spans="1:11">
      <c r="A3107" t="s">
        <v>56</v>
      </c>
      <c r="B3107" t="s">
        <v>198</v>
      </c>
      <c r="C3107" s="7" t="s">
        <v>271</v>
      </c>
      <c r="D3107" t="s">
        <v>199</v>
      </c>
      <c r="E3107" t="s">
        <v>54</v>
      </c>
      <c r="F3107" t="s">
        <v>93</v>
      </c>
      <c r="G3107" t="s">
        <v>94</v>
      </c>
      <c r="H3107">
        <v>0</v>
      </c>
      <c r="I3107">
        <v>1</v>
      </c>
      <c r="J3107">
        <f>Cálculo!$G$66</f>
        <v>3.2869999999999999</v>
      </c>
      <c r="K3107">
        <f>Cálculo!$H$66</f>
        <v>11.39</v>
      </c>
    </row>
    <row r="3108" spans="1:11">
      <c r="A3108" t="s">
        <v>56</v>
      </c>
      <c r="B3108" t="s">
        <v>198</v>
      </c>
      <c r="C3108" s="7" t="s">
        <v>271</v>
      </c>
      <c r="D3108" t="s">
        <v>199</v>
      </c>
      <c r="E3108" t="s">
        <v>54</v>
      </c>
      <c r="F3108" t="s">
        <v>93</v>
      </c>
      <c r="G3108" t="s">
        <v>94</v>
      </c>
      <c r="H3108">
        <v>1.01</v>
      </c>
      <c r="I3108">
        <v>3</v>
      </c>
      <c r="J3108">
        <f>Cálculo!$G$67</f>
        <v>10.834</v>
      </c>
      <c r="K3108">
        <f>Cálculo!$H$67</f>
        <v>14.87</v>
      </c>
    </row>
    <row r="3109" spans="1:11">
      <c r="A3109" t="s">
        <v>56</v>
      </c>
      <c r="B3109" t="s">
        <v>198</v>
      </c>
      <c r="C3109" s="7" t="s">
        <v>271</v>
      </c>
      <c r="D3109" t="s">
        <v>199</v>
      </c>
      <c r="E3109" t="s">
        <v>54</v>
      </c>
      <c r="F3109" t="s">
        <v>93</v>
      </c>
      <c r="G3109" t="s">
        <v>94</v>
      </c>
      <c r="H3109">
        <v>3.01</v>
      </c>
      <c r="I3109">
        <v>7</v>
      </c>
      <c r="J3109">
        <f>Cálculo!$G$68</f>
        <v>5.6470000000000002</v>
      </c>
      <c r="K3109">
        <f>Cálculo!$H$68</f>
        <v>14.87</v>
      </c>
    </row>
    <row r="3110" spans="1:11">
      <c r="A3110" t="s">
        <v>56</v>
      </c>
      <c r="B3110" t="s">
        <v>198</v>
      </c>
      <c r="C3110" s="7" t="s">
        <v>271</v>
      </c>
      <c r="D3110" t="s">
        <v>199</v>
      </c>
      <c r="E3110" t="s">
        <v>54</v>
      </c>
      <c r="F3110" t="s">
        <v>93</v>
      </c>
      <c r="G3110" t="s">
        <v>94</v>
      </c>
      <c r="H3110">
        <v>7.01</v>
      </c>
      <c r="I3110">
        <v>14</v>
      </c>
      <c r="J3110">
        <f>Cálculo!$G$69</f>
        <v>9.3699999999999992</v>
      </c>
      <c r="K3110">
        <f>Cálculo!$H$69</f>
        <v>16.739999999999998</v>
      </c>
    </row>
    <row r="3111" spans="1:11">
      <c r="A3111" t="s">
        <v>56</v>
      </c>
      <c r="B3111" t="s">
        <v>198</v>
      </c>
      <c r="C3111" s="7" t="s">
        <v>271</v>
      </c>
      <c r="D3111" t="s">
        <v>199</v>
      </c>
      <c r="E3111" t="s">
        <v>54</v>
      </c>
      <c r="F3111" t="s">
        <v>93</v>
      </c>
      <c r="G3111" t="s">
        <v>94</v>
      </c>
      <c r="H3111">
        <v>14.01</v>
      </c>
      <c r="I3111">
        <v>34</v>
      </c>
      <c r="J3111">
        <f>Cálculo!$G$70</f>
        <v>11.132</v>
      </c>
      <c r="K3111">
        <f>Cálculo!$H$70</f>
        <v>18.600000000000001</v>
      </c>
    </row>
    <row r="3112" spans="1:11">
      <c r="A3112" t="s">
        <v>56</v>
      </c>
      <c r="B3112" t="s">
        <v>198</v>
      </c>
      <c r="C3112" s="7" t="s">
        <v>271</v>
      </c>
      <c r="D3112" t="s">
        <v>199</v>
      </c>
      <c r="E3112" t="s">
        <v>54</v>
      </c>
      <c r="F3112" t="s">
        <v>93</v>
      </c>
      <c r="G3112" t="s">
        <v>94</v>
      </c>
      <c r="H3112">
        <v>34.01</v>
      </c>
      <c r="I3112">
        <v>600</v>
      </c>
      <c r="J3112">
        <f>Cálculo!$G$71</f>
        <v>11.92</v>
      </c>
      <c r="K3112">
        <f>Cálculo!$H$71</f>
        <v>18.600000000000001</v>
      </c>
    </row>
    <row r="3113" spans="1:11">
      <c r="A3113" t="s">
        <v>56</v>
      </c>
      <c r="B3113" t="s">
        <v>198</v>
      </c>
      <c r="C3113" s="7" t="s">
        <v>271</v>
      </c>
      <c r="D3113" t="s">
        <v>199</v>
      </c>
      <c r="E3113" t="s">
        <v>54</v>
      </c>
      <c r="F3113" t="s">
        <v>93</v>
      </c>
      <c r="G3113" t="s">
        <v>94</v>
      </c>
      <c r="H3113">
        <v>600.01</v>
      </c>
      <c r="I3113">
        <v>1000</v>
      </c>
      <c r="J3113">
        <f>Cálculo!$G$72</f>
        <v>10.324</v>
      </c>
      <c r="K3113">
        <f>Cálculo!$H$72</f>
        <v>18.600000000000001</v>
      </c>
    </row>
    <row r="3114" spans="1:11">
      <c r="A3114" t="s">
        <v>56</v>
      </c>
      <c r="B3114" t="s">
        <v>198</v>
      </c>
      <c r="C3114" s="7" t="s">
        <v>271</v>
      </c>
      <c r="D3114" t="s">
        <v>199</v>
      </c>
      <c r="E3114" t="s">
        <v>54</v>
      </c>
      <c r="F3114" t="s">
        <v>93</v>
      </c>
      <c r="G3114" t="s">
        <v>94</v>
      </c>
      <c r="H3114">
        <v>1000.01</v>
      </c>
      <c r="J3114">
        <f>Cálculo!$G$73</f>
        <v>7.2949999999999999</v>
      </c>
      <c r="K3114">
        <f>Cálculo!$H$73</f>
        <v>18.600000000000001</v>
      </c>
    </row>
    <row r="3115" spans="1:11">
      <c r="A3115" t="s">
        <v>56</v>
      </c>
      <c r="B3115" t="s">
        <v>198</v>
      </c>
      <c r="C3115" s="7" t="s">
        <v>271</v>
      </c>
      <c r="D3115" t="s">
        <v>199</v>
      </c>
      <c r="E3115" t="s">
        <v>54</v>
      </c>
      <c r="F3115" t="s">
        <v>95</v>
      </c>
      <c r="G3115" t="s">
        <v>94</v>
      </c>
      <c r="H3115">
        <v>0</v>
      </c>
      <c r="I3115">
        <v>0</v>
      </c>
      <c r="J3115">
        <f>Cálculo!$G$76</f>
        <v>0</v>
      </c>
      <c r="K3115">
        <f>Cálculo!$H$76</f>
        <v>0</v>
      </c>
    </row>
    <row r="3116" spans="1:11">
      <c r="A3116" t="s">
        <v>56</v>
      </c>
      <c r="B3116" t="s">
        <v>198</v>
      </c>
      <c r="C3116" s="7" t="s">
        <v>271</v>
      </c>
      <c r="D3116" t="s">
        <v>199</v>
      </c>
      <c r="E3116" t="s">
        <v>54</v>
      </c>
      <c r="F3116" t="s">
        <v>95</v>
      </c>
      <c r="G3116" t="s">
        <v>94</v>
      </c>
      <c r="H3116">
        <v>0.01</v>
      </c>
      <c r="I3116">
        <v>50</v>
      </c>
      <c r="J3116">
        <f>Cálculo!$G$77</f>
        <v>9.2490000000000006</v>
      </c>
      <c r="K3116">
        <f>Cálculo!$H$77</f>
        <v>60.76</v>
      </c>
    </row>
    <row r="3117" spans="1:11">
      <c r="A3117" t="s">
        <v>56</v>
      </c>
      <c r="B3117" t="s">
        <v>198</v>
      </c>
      <c r="C3117" s="7" t="s">
        <v>271</v>
      </c>
      <c r="D3117" t="s">
        <v>199</v>
      </c>
      <c r="E3117" t="s">
        <v>54</v>
      </c>
      <c r="F3117" t="s">
        <v>95</v>
      </c>
      <c r="G3117" t="s">
        <v>94</v>
      </c>
      <c r="H3117">
        <v>50.01</v>
      </c>
      <c r="I3117">
        <v>150</v>
      </c>
      <c r="J3117">
        <f>Cálculo!$G$78</f>
        <v>8.49</v>
      </c>
      <c r="K3117">
        <f>Cálculo!$H$78</f>
        <v>98.73</v>
      </c>
    </row>
    <row r="3118" spans="1:11">
      <c r="A3118" t="s">
        <v>56</v>
      </c>
      <c r="B3118" t="s">
        <v>198</v>
      </c>
      <c r="C3118" s="7" t="s">
        <v>271</v>
      </c>
      <c r="D3118" t="s">
        <v>199</v>
      </c>
      <c r="E3118" t="s">
        <v>54</v>
      </c>
      <c r="F3118" t="s">
        <v>95</v>
      </c>
      <c r="G3118" t="s">
        <v>94</v>
      </c>
      <c r="H3118">
        <v>150.01</v>
      </c>
      <c r="I3118">
        <v>500</v>
      </c>
      <c r="J3118">
        <f>Cálculo!$G$79</f>
        <v>7.9859999999999998</v>
      </c>
      <c r="K3118">
        <f>Cálculo!$H$79</f>
        <v>174.66</v>
      </c>
    </row>
    <row r="3119" spans="1:11">
      <c r="A3119" t="s">
        <v>56</v>
      </c>
      <c r="B3119" t="s">
        <v>198</v>
      </c>
      <c r="C3119" s="7" t="s">
        <v>271</v>
      </c>
      <c r="D3119" t="s">
        <v>199</v>
      </c>
      <c r="E3119" t="s">
        <v>54</v>
      </c>
      <c r="F3119" t="s">
        <v>95</v>
      </c>
      <c r="G3119" t="s">
        <v>94</v>
      </c>
      <c r="H3119">
        <v>500.01</v>
      </c>
      <c r="I3119">
        <v>2000</v>
      </c>
      <c r="J3119">
        <f>Cálculo!$G$80</f>
        <v>7.5380000000000003</v>
      </c>
      <c r="K3119">
        <f>Cálculo!$H$80</f>
        <v>398.71</v>
      </c>
    </row>
    <row r="3120" spans="1:11">
      <c r="A3120" t="s">
        <v>56</v>
      </c>
      <c r="B3120" t="s">
        <v>198</v>
      </c>
      <c r="C3120" s="7" t="s">
        <v>271</v>
      </c>
      <c r="D3120" t="s">
        <v>199</v>
      </c>
      <c r="E3120" t="s">
        <v>54</v>
      </c>
      <c r="F3120" t="s">
        <v>95</v>
      </c>
      <c r="G3120" t="s">
        <v>94</v>
      </c>
      <c r="H3120">
        <v>2000.01</v>
      </c>
      <c r="I3120">
        <v>3500</v>
      </c>
      <c r="J3120">
        <f>Cálculo!$G$81</f>
        <v>6.819</v>
      </c>
      <c r="K3120">
        <f>Cálculo!$H$81</f>
        <v>1837.86</v>
      </c>
    </row>
    <row r="3121" spans="1:11">
      <c r="A3121" t="s">
        <v>56</v>
      </c>
      <c r="B3121" t="s">
        <v>198</v>
      </c>
      <c r="C3121" s="7" t="s">
        <v>271</v>
      </c>
      <c r="D3121" t="s">
        <v>199</v>
      </c>
      <c r="E3121" t="s">
        <v>54</v>
      </c>
      <c r="F3121" t="s">
        <v>95</v>
      </c>
      <c r="G3121" t="s">
        <v>94</v>
      </c>
      <c r="H3121">
        <v>3500.01</v>
      </c>
      <c r="I3121">
        <v>50000</v>
      </c>
      <c r="J3121">
        <f>Cálculo!$G$82</f>
        <v>5.3760000000000003</v>
      </c>
      <c r="K3121">
        <f>Cálculo!$H$82</f>
        <v>6892.16</v>
      </c>
    </row>
    <row r="3122" spans="1:11">
      <c r="A3122" t="s">
        <v>56</v>
      </c>
      <c r="B3122" t="s">
        <v>198</v>
      </c>
      <c r="C3122" s="7" t="s">
        <v>271</v>
      </c>
      <c r="D3122" t="s">
        <v>199</v>
      </c>
      <c r="E3122" t="s">
        <v>54</v>
      </c>
      <c r="F3122" t="s">
        <v>95</v>
      </c>
      <c r="G3122" t="s">
        <v>94</v>
      </c>
      <c r="H3122">
        <v>50000.01</v>
      </c>
      <c r="J3122">
        <f>Cálculo!$G$83</f>
        <v>5.1479999999999997</v>
      </c>
      <c r="K3122">
        <f>Cálculo!$H$83</f>
        <v>18284.09</v>
      </c>
    </row>
    <row r="3123" spans="1:11">
      <c r="A3123" t="s">
        <v>56</v>
      </c>
      <c r="B3123" t="s">
        <v>198</v>
      </c>
      <c r="C3123" s="7" t="s">
        <v>271</v>
      </c>
      <c r="D3123" t="s">
        <v>199</v>
      </c>
      <c r="E3123" t="s">
        <v>54</v>
      </c>
      <c r="F3123" t="s">
        <v>96</v>
      </c>
      <c r="G3123" t="s">
        <v>94</v>
      </c>
      <c r="H3123">
        <v>0</v>
      </c>
      <c r="I3123">
        <v>50000</v>
      </c>
      <c r="J3123">
        <f>Cálculo!$G$86</f>
        <v>4.726</v>
      </c>
      <c r="K3123">
        <f>Cálculo!$H$86</f>
        <v>387.36</v>
      </c>
    </row>
    <row r="3124" spans="1:11">
      <c r="A3124" t="s">
        <v>56</v>
      </c>
      <c r="B3124" t="s">
        <v>198</v>
      </c>
      <c r="C3124" s="7" t="s">
        <v>271</v>
      </c>
      <c r="D3124" t="s">
        <v>199</v>
      </c>
      <c r="E3124" t="s">
        <v>54</v>
      </c>
      <c r="F3124" t="s">
        <v>96</v>
      </c>
      <c r="G3124" t="s">
        <v>94</v>
      </c>
      <c r="H3124">
        <v>50000.01</v>
      </c>
      <c r="I3124">
        <v>300000</v>
      </c>
      <c r="J3124">
        <f>Cálculo!$G$87</f>
        <v>3.5019999999999998</v>
      </c>
      <c r="K3124">
        <f>Cálculo!$H$87</f>
        <v>61597.41</v>
      </c>
    </row>
    <row r="3125" spans="1:11">
      <c r="A3125" t="s">
        <v>56</v>
      </c>
      <c r="B3125" t="s">
        <v>198</v>
      </c>
      <c r="C3125" s="7" t="s">
        <v>271</v>
      </c>
      <c r="D3125" t="s">
        <v>199</v>
      </c>
      <c r="E3125" t="s">
        <v>54</v>
      </c>
      <c r="F3125" t="s">
        <v>96</v>
      </c>
      <c r="G3125" t="s">
        <v>94</v>
      </c>
      <c r="H3125">
        <v>300000.01</v>
      </c>
      <c r="I3125">
        <v>500000</v>
      </c>
      <c r="J3125">
        <f>Cálculo!$G$88</f>
        <v>3.36</v>
      </c>
      <c r="K3125">
        <f>Cálculo!$H$88</f>
        <v>110975.06</v>
      </c>
    </row>
    <row r="3126" spans="1:11">
      <c r="A3126" t="s">
        <v>56</v>
      </c>
      <c r="B3126" t="s">
        <v>198</v>
      </c>
      <c r="C3126" s="7" t="s">
        <v>271</v>
      </c>
      <c r="D3126" t="s">
        <v>199</v>
      </c>
      <c r="E3126" t="s">
        <v>54</v>
      </c>
      <c r="F3126" t="s">
        <v>96</v>
      </c>
      <c r="G3126" t="s">
        <v>94</v>
      </c>
      <c r="H3126">
        <v>500000.01</v>
      </c>
      <c r="I3126">
        <v>1000000</v>
      </c>
      <c r="J3126">
        <f>Cálculo!$G$89</f>
        <v>3.3340000000000001</v>
      </c>
      <c r="K3126">
        <f>Cálculo!$H$89</f>
        <v>124035.06</v>
      </c>
    </row>
    <row r="3127" spans="1:11">
      <c r="A3127" t="s">
        <v>56</v>
      </c>
      <c r="B3127" t="s">
        <v>198</v>
      </c>
      <c r="C3127" s="7" t="s">
        <v>271</v>
      </c>
      <c r="D3127" t="s">
        <v>199</v>
      </c>
      <c r="E3127" t="s">
        <v>54</v>
      </c>
      <c r="F3127" t="s">
        <v>96</v>
      </c>
      <c r="G3127" t="s">
        <v>94</v>
      </c>
      <c r="H3127">
        <v>1000000.01</v>
      </c>
      <c r="I3127">
        <v>2000000</v>
      </c>
      <c r="J3127">
        <f>Cálculo!$G$90</f>
        <v>3.2810000000000001</v>
      </c>
      <c r="K3127">
        <f>Cálculo!$H$90</f>
        <v>177422.21</v>
      </c>
    </row>
    <row r="3128" spans="1:11">
      <c r="A3128" t="s">
        <v>56</v>
      </c>
      <c r="B3128" t="s">
        <v>198</v>
      </c>
      <c r="C3128" s="7" t="s">
        <v>271</v>
      </c>
      <c r="D3128" t="s">
        <v>199</v>
      </c>
      <c r="E3128" t="s">
        <v>54</v>
      </c>
      <c r="F3128" t="s">
        <v>96</v>
      </c>
      <c r="G3128" t="s">
        <v>94</v>
      </c>
      <c r="H3128">
        <v>2000000.01</v>
      </c>
      <c r="J3128">
        <f>Cálculo!$G$91</f>
        <v>3.2330000000000001</v>
      </c>
      <c r="K3128">
        <f>Cálculo!$H$91</f>
        <v>316707.87</v>
      </c>
    </row>
    <row r="3129" spans="1:11">
      <c r="A3129" t="s">
        <v>56</v>
      </c>
      <c r="B3129" t="s">
        <v>198</v>
      </c>
      <c r="C3129" s="7" t="s">
        <v>271</v>
      </c>
      <c r="D3129" t="s">
        <v>199</v>
      </c>
      <c r="E3129" t="s">
        <v>54</v>
      </c>
      <c r="F3129" t="s">
        <v>97</v>
      </c>
      <c r="G3129" t="s">
        <v>98</v>
      </c>
      <c r="J3129">
        <f>Cálculo!$G$94</f>
        <v>3.2148460000000001</v>
      </c>
    </row>
    <row r="3130" spans="1:11">
      <c r="A3130" t="s">
        <v>56</v>
      </c>
      <c r="B3130" t="s">
        <v>198</v>
      </c>
      <c r="C3130" s="7" t="s">
        <v>272</v>
      </c>
      <c r="D3130" t="s">
        <v>199</v>
      </c>
      <c r="E3130" t="s">
        <v>54</v>
      </c>
      <c r="F3130" t="s">
        <v>93</v>
      </c>
      <c r="G3130" t="s">
        <v>94</v>
      </c>
      <c r="H3130">
        <v>0</v>
      </c>
      <c r="I3130">
        <v>1</v>
      </c>
      <c r="J3130">
        <f>Cálculo!$G$66</f>
        <v>3.2869999999999999</v>
      </c>
      <c r="K3130">
        <f>Cálculo!$H$66</f>
        <v>11.39</v>
      </c>
    </row>
    <row r="3131" spans="1:11">
      <c r="A3131" t="s">
        <v>56</v>
      </c>
      <c r="B3131" t="s">
        <v>198</v>
      </c>
      <c r="C3131" s="7" t="s">
        <v>272</v>
      </c>
      <c r="D3131" t="s">
        <v>199</v>
      </c>
      <c r="E3131" t="s">
        <v>54</v>
      </c>
      <c r="F3131" t="s">
        <v>93</v>
      </c>
      <c r="G3131" t="s">
        <v>94</v>
      </c>
      <c r="H3131">
        <v>1.01</v>
      </c>
      <c r="I3131">
        <v>3</v>
      </c>
      <c r="J3131">
        <f>Cálculo!$G$67</f>
        <v>10.834</v>
      </c>
      <c r="K3131">
        <f>Cálculo!$H$67</f>
        <v>14.87</v>
      </c>
    </row>
    <row r="3132" spans="1:11">
      <c r="A3132" t="s">
        <v>56</v>
      </c>
      <c r="B3132" t="s">
        <v>198</v>
      </c>
      <c r="C3132" s="7" t="s">
        <v>272</v>
      </c>
      <c r="D3132" t="s">
        <v>199</v>
      </c>
      <c r="E3132" t="s">
        <v>54</v>
      </c>
      <c r="F3132" t="s">
        <v>93</v>
      </c>
      <c r="G3132" t="s">
        <v>94</v>
      </c>
      <c r="H3132">
        <v>3.01</v>
      </c>
      <c r="I3132">
        <v>7</v>
      </c>
      <c r="J3132">
        <f>Cálculo!$G$68</f>
        <v>5.6470000000000002</v>
      </c>
      <c r="K3132">
        <f>Cálculo!$H$68</f>
        <v>14.87</v>
      </c>
    </row>
    <row r="3133" spans="1:11">
      <c r="A3133" t="s">
        <v>56</v>
      </c>
      <c r="B3133" t="s">
        <v>198</v>
      </c>
      <c r="C3133" s="7" t="s">
        <v>272</v>
      </c>
      <c r="D3133" t="s">
        <v>199</v>
      </c>
      <c r="E3133" t="s">
        <v>54</v>
      </c>
      <c r="F3133" t="s">
        <v>93</v>
      </c>
      <c r="G3133" t="s">
        <v>94</v>
      </c>
      <c r="H3133">
        <v>7.01</v>
      </c>
      <c r="I3133">
        <v>14</v>
      </c>
      <c r="J3133">
        <f>Cálculo!$G$69</f>
        <v>9.3699999999999992</v>
      </c>
      <c r="K3133">
        <f>Cálculo!$H$69</f>
        <v>16.739999999999998</v>
      </c>
    </row>
    <row r="3134" spans="1:11">
      <c r="A3134" t="s">
        <v>56</v>
      </c>
      <c r="B3134" t="s">
        <v>198</v>
      </c>
      <c r="C3134" s="7" t="s">
        <v>272</v>
      </c>
      <c r="D3134" t="s">
        <v>199</v>
      </c>
      <c r="E3134" t="s">
        <v>54</v>
      </c>
      <c r="F3134" t="s">
        <v>93</v>
      </c>
      <c r="G3134" t="s">
        <v>94</v>
      </c>
      <c r="H3134">
        <v>14.01</v>
      </c>
      <c r="I3134">
        <v>34</v>
      </c>
      <c r="J3134">
        <f>Cálculo!$G$70</f>
        <v>11.132</v>
      </c>
      <c r="K3134">
        <f>Cálculo!$H$70</f>
        <v>18.600000000000001</v>
      </c>
    </row>
    <row r="3135" spans="1:11">
      <c r="A3135" t="s">
        <v>56</v>
      </c>
      <c r="B3135" t="s">
        <v>198</v>
      </c>
      <c r="C3135" s="7" t="s">
        <v>272</v>
      </c>
      <c r="D3135" t="s">
        <v>199</v>
      </c>
      <c r="E3135" t="s">
        <v>54</v>
      </c>
      <c r="F3135" t="s">
        <v>93</v>
      </c>
      <c r="G3135" t="s">
        <v>94</v>
      </c>
      <c r="H3135">
        <v>34.01</v>
      </c>
      <c r="I3135">
        <v>600</v>
      </c>
      <c r="J3135">
        <f>Cálculo!$G$71</f>
        <v>11.92</v>
      </c>
      <c r="K3135">
        <f>Cálculo!$H$71</f>
        <v>18.600000000000001</v>
      </c>
    </row>
    <row r="3136" spans="1:11">
      <c r="A3136" t="s">
        <v>56</v>
      </c>
      <c r="B3136" t="s">
        <v>198</v>
      </c>
      <c r="C3136" s="7" t="s">
        <v>272</v>
      </c>
      <c r="D3136" t="s">
        <v>199</v>
      </c>
      <c r="E3136" t="s">
        <v>54</v>
      </c>
      <c r="F3136" t="s">
        <v>93</v>
      </c>
      <c r="G3136" t="s">
        <v>94</v>
      </c>
      <c r="H3136">
        <v>600.01</v>
      </c>
      <c r="I3136">
        <v>1000</v>
      </c>
      <c r="J3136">
        <f>Cálculo!$G$72</f>
        <v>10.324</v>
      </c>
      <c r="K3136">
        <f>Cálculo!$H$72</f>
        <v>18.600000000000001</v>
      </c>
    </row>
    <row r="3137" spans="1:11">
      <c r="A3137" t="s">
        <v>56</v>
      </c>
      <c r="B3137" t="s">
        <v>198</v>
      </c>
      <c r="C3137" s="7" t="s">
        <v>272</v>
      </c>
      <c r="D3137" t="s">
        <v>199</v>
      </c>
      <c r="E3137" t="s">
        <v>54</v>
      </c>
      <c r="F3137" t="s">
        <v>93</v>
      </c>
      <c r="G3137" t="s">
        <v>94</v>
      </c>
      <c r="H3137">
        <v>1000.01</v>
      </c>
      <c r="J3137">
        <f>Cálculo!$G$73</f>
        <v>7.2949999999999999</v>
      </c>
      <c r="K3137">
        <f>Cálculo!$H$73</f>
        <v>18.600000000000001</v>
      </c>
    </row>
    <row r="3138" spans="1:11">
      <c r="A3138" t="s">
        <v>56</v>
      </c>
      <c r="B3138" t="s">
        <v>198</v>
      </c>
      <c r="C3138" s="7" t="s">
        <v>272</v>
      </c>
      <c r="D3138" t="s">
        <v>199</v>
      </c>
      <c r="E3138" t="s">
        <v>54</v>
      </c>
      <c r="F3138" t="s">
        <v>95</v>
      </c>
      <c r="G3138" t="s">
        <v>94</v>
      </c>
      <c r="H3138">
        <v>0</v>
      </c>
      <c r="I3138">
        <v>0</v>
      </c>
      <c r="J3138">
        <f>Cálculo!$G$76</f>
        <v>0</v>
      </c>
      <c r="K3138">
        <f>Cálculo!$H$76</f>
        <v>0</v>
      </c>
    </row>
    <row r="3139" spans="1:11">
      <c r="A3139" t="s">
        <v>56</v>
      </c>
      <c r="B3139" t="s">
        <v>198</v>
      </c>
      <c r="C3139" s="7" t="s">
        <v>272</v>
      </c>
      <c r="D3139" t="s">
        <v>199</v>
      </c>
      <c r="E3139" t="s">
        <v>54</v>
      </c>
      <c r="F3139" t="s">
        <v>95</v>
      </c>
      <c r="G3139" t="s">
        <v>94</v>
      </c>
      <c r="H3139">
        <v>0.01</v>
      </c>
      <c r="I3139">
        <v>50</v>
      </c>
      <c r="J3139">
        <f>Cálculo!$G$77</f>
        <v>9.2490000000000006</v>
      </c>
      <c r="K3139">
        <f>Cálculo!$H$77</f>
        <v>60.76</v>
      </c>
    </row>
    <row r="3140" spans="1:11">
      <c r="A3140" t="s">
        <v>56</v>
      </c>
      <c r="B3140" t="s">
        <v>198</v>
      </c>
      <c r="C3140" s="7" t="s">
        <v>272</v>
      </c>
      <c r="D3140" t="s">
        <v>199</v>
      </c>
      <c r="E3140" t="s">
        <v>54</v>
      </c>
      <c r="F3140" t="s">
        <v>95</v>
      </c>
      <c r="G3140" t="s">
        <v>94</v>
      </c>
      <c r="H3140">
        <v>50.01</v>
      </c>
      <c r="I3140">
        <v>150</v>
      </c>
      <c r="J3140">
        <f>Cálculo!$G$78</f>
        <v>8.49</v>
      </c>
      <c r="K3140">
        <f>Cálculo!$H$78</f>
        <v>98.73</v>
      </c>
    </row>
    <row r="3141" spans="1:11">
      <c r="A3141" t="s">
        <v>56</v>
      </c>
      <c r="B3141" t="s">
        <v>198</v>
      </c>
      <c r="C3141" s="7" t="s">
        <v>272</v>
      </c>
      <c r="D3141" t="s">
        <v>199</v>
      </c>
      <c r="E3141" t="s">
        <v>54</v>
      </c>
      <c r="F3141" t="s">
        <v>95</v>
      </c>
      <c r="G3141" t="s">
        <v>94</v>
      </c>
      <c r="H3141">
        <v>150.01</v>
      </c>
      <c r="I3141">
        <v>500</v>
      </c>
      <c r="J3141">
        <f>Cálculo!$G$79</f>
        <v>7.9859999999999998</v>
      </c>
      <c r="K3141">
        <f>Cálculo!$H$79</f>
        <v>174.66</v>
      </c>
    </row>
    <row r="3142" spans="1:11">
      <c r="A3142" t="s">
        <v>56</v>
      </c>
      <c r="B3142" t="s">
        <v>198</v>
      </c>
      <c r="C3142" s="7" t="s">
        <v>272</v>
      </c>
      <c r="D3142" t="s">
        <v>199</v>
      </c>
      <c r="E3142" t="s">
        <v>54</v>
      </c>
      <c r="F3142" t="s">
        <v>95</v>
      </c>
      <c r="G3142" t="s">
        <v>94</v>
      </c>
      <c r="H3142">
        <v>500.01</v>
      </c>
      <c r="I3142">
        <v>2000</v>
      </c>
      <c r="J3142">
        <f>Cálculo!$G$80</f>
        <v>7.5380000000000003</v>
      </c>
      <c r="K3142">
        <f>Cálculo!$H$80</f>
        <v>398.71</v>
      </c>
    </row>
    <row r="3143" spans="1:11">
      <c r="A3143" t="s">
        <v>56</v>
      </c>
      <c r="B3143" t="s">
        <v>198</v>
      </c>
      <c r="C3143" s="7" t="s">
        <v>272</v>
      </c>
      <c r="D3143" t="s">
        <v>199</v>
      </c>
      <c r="E3143" t="s">
        <v>54</v>
      </c>
      <c r="F3143" t="s">
        <v>95</v>
      </c>
      <c r="G3143" t="s">
        <v>94</v>
      </c>
      <c r="H3143">
        <v>2000.01</v>
      </c>
      <c r="I3143">
        <v>3500</v>
      </c>
      <c r="J3143">
        <f>Cálculo!$G$81</f>
        <v>6.819</v>
      </c>
      <c r="K3143">
        <f>Cálculo!$H$81</f>
        <v>1837.86</v>
      </c>
    </row>
    <row r="3144" spans="1:11">
      <c r="A3144" t="s">
        <v>56</v>
      </c>
      <c r="B3144" t="s">
        <v>198</v>
      </c>
      <c r="C3144" s="7" t="s">
        <v>272</v>
      </c>
      <c r="D3144" t="s">
        <v>199</v>
      </c>
      <c r="E3144" t="s">
        <v>54</v>
      </c>
      <c r="F3144" t="s">
        <v>95</v>
      </c>
      <c r="G3144" t="s">
        <v>94</v>
      </c>
      <c r="H3144">
        <v>3500.01</v>
      </c>
      <c r="I3144">
        <v>50000</v>
      </c>
      <c r="J3144">
        <f>Cálculo!$G$82</f>
        <v>5.3760000000000003</v>
      </c>
      <c r="K3144">
        <f>Cálculo!$H$82</f>
        <v>6892.16</v>
      </c>
    </row>
    <row r="3145" spans="1:11">
      <c r="A3145" t="s">
        <v>56</v>
      </c>
      <c r="B3145" t="s">
        <v>198</v>
      </c>
      <c r="C3145" s="7" t="s">
        <v>272</v>
      </c>
      <c r="D3145" t="s">
        <v>199</v>
      </c>
      <c r="E3145" t="s">
        <v>54</v>
      </c>
      <c r="F3145" t="s">
        <v>95</v>
      </c>
      <c r="G3145" t="s">
        <v>94</v>
      </c>
      <c r="H3145">
        <v>50000.01</v>
      </c>
      <c r="J3145">
        <f>Cálculo!$G$83</f>
        <v>5.1479999999999997</v>
      </c>
      <c r="K3145">
        <f>Cálculo!$H$83</f>
        <v>18284.09</v>
      </c>
    </row>
    <row r="3146" spans="1:11">
      <c r="A3146" t="s">
        <v>56</v>
      </c>
      <c r="B3146" t="s">
        <v>198</v>
      </c>
      <c r="C3146" s="7" t="s">
        <v>272</v>
      </c>
      <c r="D3146" t="s">
        <v>199</v>
      </c>
      <c r="E3146" t="s">
        <v>54</v>
      </c>
      <c r="F3146" t="s">
        <v>96</v>
      </c>
      <c r="G3146" t="s">
        <v>94</v>
      </c>
      <c r="H3146">
        <v>0</v>
      </c>
      <c r="I3146">
        <v>50000</v>
      </c>
      <c r="J3146">
        <f>Cálculo!$G$86</f>
        <v>4.726</v>
      </c>
      <c r="K3146">
        <f>Cálculo!$H$86</f>
        <v>387.36</v>
      </c>
    </row>
    <row r="3147" spans="1:11">
      <c r="A3147" t="s">
        <v>56</v>
      </c>
      <c r="B3147" t="s">
        <v>198</v>
      </c>
      <c r="C3147" s="7" t="s">
        <v>272</v>
      </c>
      <c r="D3147" t="s">
        <v>199</v>
      </c>
      <c r="E3147" t="s">
        <v>54</v>
      </c>
      <c r="F3147" t="s">
        <v>96</v>
      </c>
      <c r="G3147" t="s">
        <v>94</v>
      </c>
      <c r="H3147">
        <v>50000.01</v>
      </c>
      <c r="I3147">
        <v>300000</v>
      </c>
      <c r="J3147">
        <f>Cálculo!$G$87</f>
        <v>3.5019999999999998</v>
      </c>
      <c r="K3147">
        <f>Cálculo!$H$87</f>
        <v>61597.41</v>
      </c>
    </row>
    <row r="3148" spans="1:11">
      <c r="A3148" t="s">
        <v>56</v>
      </c>
      <c r="B3148" t="s">
        <v>198</v>
      </c>
      <c r="C3148" s="7" t="s">
        <v>272</v>
      </c>
      <c r="D3148" t="s">
        <v>199</v>
      </c>
      <c r="E3148" t="s">
        <v>54</v>
      </c>
      <c r="F3148" t="s">
        <v>96</v>
      </c>
      <c r="G3148" t="s">
        <v>94</v>
      </c>
      <c r="H3148">
        <v>300000.01</v>
      </c>
      <c r="I3148">
        <v>500000</v>
      </c>
      <c r="J3148">
        <f>Cálculo!$G$88</f>
        <v>3.36</v>
      </c>
      <c r="K3148">
        <f>Cálculo!$H$88</f>
        <v>110975.06</v>
      </c>
    </row>
    <row r="3149" spans="1:11">
      <c r="A3149" t="s">
        <v>56</v>
      </c>
      <c r="B3149" t="s">
        <v>198</v>
      </c>
      <c r="C3149" s="7" t="s">
        <v>272</v>
      </c>
      <c r="D3149" t="s">
        <v>199</v>
      </c>
      <c r="E3149" t="s">
        <v>54</v>
      </c>
      <c r="F3149" t="s">
        <v>96</v>
      </c>
      <c r="G3149" t="s">
        <v>94</v>
      </c>
      <c r="H3149">
        <v>500000.01</v>
      </c>
      <c r="I3149">
        <v>1000000</v>
      </c>
      <c r="J3149">
        <f>Cálculo!$G$89</f>
        <v>3.3340000000000001</v>
      </c>
      <c r="K3149">
        <f>Cálculo!$H$89</f>
        <v>124035.06</v>
      </c>
    </row>
    <row r="3150" spans="1:11">
      <c r="A3150" t="s">
        <v>56</v>
      </c>
      <c r="B3150" t="s">
        <v>198</v>
      </c>
      <c r="C3150" s="7" t="s">
        <v>272</v>
      </c>
      <c r="D3150" t="s">
        <v>199</v>
      </c>
      <c r="E3150" t="s">
        <v>54</v>
      </c>
      <c r="F3150" t="s">
        <v>96</v>
      </c>
      <c r="G3150" t="s">
        <v>94</v>
      </c>
      <c r="H3150">
        <v>1000000.01</v>
      </c>
      <c r="I3150">
        <v>2000000</v>
      </c>
      <c r="J3150">
        <f>Cálculo!$G$90</f>
        <v>3.2810000000000001</v>
      </c>
      <c r="K3150">
        <f>Cálculo!$H$90</f>
        <v>177422.21</v>
      </c>
    </row>
    <row r="3151" spans="1:11">
      <c r="A3151" t="s">
        <v>56</v>
      </c>
      <c r="B3151" t="s">
        <v>198</v>
      </c>
      <c r="C3151" s="7" t="s">
        <v>272</v>
      </c>
      <c r="D3151" t="s">
        <v>199</v>
      </c>
      <c r="E3151" t="s">
        <v>54</v>
      </c>
      <c r="F3151" t="s">
        <v>96</v>
      </c>
      <c r="G3151" t="s">
        <v>94</v>
      </c>
      <c r="H3151">
        <v>2000000.01</v>
      </c>
      <c r="J3151">
        <f>Cálculo!$G$91</f>
        <v>3.2330000000000001</v>
      </c>
      <c r="K3151">
        <f>Cálculo!$H$91</f>
        <v>316707.87</v>
      </c>
    </row>
    <row r="3152" spans="1:11">
      <c r="A3152" t="s">
        <v>56</v>
      </c>
      <c r="B3152" t="s">
        <v>198</v>
      </c>
      <c r="C3152" s="7" t="s">
        <v>272</v>
      </c>
      <c r="D3152" t="s">
        <v>199</v>
      </c>
      <c r="E3152" t="s">
        <v>54</v>
      </c>
      <c r="F3152" t="s">
        <v>97</v>
      </c>
      <c r="G3152" t="s">
        <v>98</v>
      </c>
      <c r="J3152">
        <f>Cálculo!$G$94</f>
        <v>3.2148460000000001</v>
      </c>
    </row>
    <row r="3153" spans="1:11">
      <c r="A3153" t="s">
        <v>56</v>
      </c>
      <c r="B3153" t="s">
        <v>198</v>
      </c>
      <c r="C3153" s="7" t="s">
        <v>273</v>
      </c>
      <c r="D3153" t="s">
        <v>199</v>
      </c>
      <c r="E3153" t="s">
        <v>54</v>
      </c>
      <c r="F3153" t="s">
        <v>93</v>
      </c>
      <c r="G3153" t="s">
        <v>94</v>
      </c>
      <c r="H3153">
        <v>0</v>
      </c>
      <c r="I3153">
        <v>1</v>
      </c>
      <c r="J3153">
        <f>Cálculo!$G$66</f>
        <v>3.2869999999999999</v>
      </c>
      <c r="K3153">
        <f>Cálculo!$H$66</f>
        <v>11.39</v>
      </c>
    </row>
    <row r="3154" spans="1:11">
      <c r="A3154" t="s">
        <v>56</v>
      </c>
      <c r="B3154" t="s">
        <v>198</v>
      </c>
      <c r="C3154" s="7" t="s">
        <v>273</v>
      </c>
      <c r="D3154" t="s">
        <v>199</v>
      </c>
      <c r="E3154" t="s">
        <v>54</v>
      </c>
      <c r="F3154" t="s">
        <v>93</v>
      </c>
      <c r="G3154" t="s">
        <v>94</v>
      </c>
      <c r="H3154">
        <v>1.01</v>
      </c>
      <c r="I3154">
        <v>3</v>
      </c>
      <c r="J3154">
        <f>Cálculo!$G$67</f>
        <v>10.834</v>
      </c>
      <c r="K3154">
        <f>Cálculo!$H$67</f>
        <v>14.87</v>
      </c>
    </row>
    <row r="3155" spans="1:11">
      <c r="A3155" t="s">
        <v>56</v>
      </c>
      <c r="B3155" t="s">
        <v>198</v>
      </c>
      <c r="C3155" s="7" t="s">
        <v>273</v>
      </c>
      <c r="D3155" t="s">
        <v>199</v>
      </c>
      <c r="E3155" t="s">
        <v>54</v>
      </c>
      <c r="F3155" t="s">
        <v>93</v>
      </c>
      <c r="G3155" t="s">
        <v>94</v>
      </c>
      <c r="H3155">
        <v>3.01</v>
      </c>
      <c r="I3155">
        <v>7</v>
      </c>
      <c r="J3155">
        <f>Cálculo!$G$68</f>
        <v>5.6470000000000002</v>
      </c>
      <c r="K3155">
        <f>Cálculo!$H$68</f>
        <v>14.87</v>
      </c>
    </row>
    <row r="3156" spans="1:11">
      <c r="A3156" t="s">
        <v>56</v>
      </c>
      <c r="B3156" t="s">
        <v>198</v>
      </c>
      <c r="C3156" s="7" t="s">
        <v>273</v>
      </c>
      <c r="D3156" t="s">
        <v>199</v>
      </c>
      <c r="E3156" t="s">
        <v>54</v>
      </c>
      <c r="F3156" t="s">
        <v>93</v>
      </c>
      <c r="G3156" t="s">
        <v>94</v>
      </c>
      <c r="H3156">
        <v>7.01</v>
      </c>
      <c r="I3156">
        <v>14</v>
      </c>
      <c r="J3156">
        <f>Cálculo!$G$69</f>
        <v>9.3699999999999992</v>
      </c>
      <c r="K3156">
        <f>Cálculo!$H$69</f>
        <v>16.739999999999998</v>
      </c>
    </row>
    <row r="3157" spans="1:11">
      <c r="A3157" t="s">
        <v>56</v>
      </c>
      <c r="B3157" t="s">
        <v>198</v>
      </c>
      <c r="C3157" s="7" t="s">
        <v>273</v>
      </c>
      <c r="D3157" t="s">
        <v>199</v>
      </c>
      <c r="E3157" t="s">
        <v>54</v>
      </c>
      <c r="F3157" t="s">
        <v>93</v>
      </c>
      <c r="G3157" t="s">
        <v>94</v>
      </c>
      <c r="H3157">
        <v>14.01</v>
      </c>
      <c r="I3157">
        <v>34</v>
      </c>
      <c r="J3157">
        <f>Cálculo!$G$70</f>
        <v>11.132</v>
      </c>
      <c r="K3157">
        <f>Cálculo!$H$70</f>
        <v>18.600000000000001</v>
      </c>
    </row>
    <row r="3158" spans="1:11">
      <c r="A3158" t="s">
        <v>56</v>
      </c>
      <c r="B3158" t="s">
        <v>198</v>
      </c>
      <c r="C3158" s="7" t="s">
        <v>273</v>
      </c>
      <c r="D3158" t="s">
        <v>199</v>
      </c>
      <c r="E3158" t="s">
        <v>54</v>
      </c>
      <c r="F3158" t="s">
        <v>93</v>
      </c>
      <c r="G3158" t="s">
        <v>94</v>
      </c>
      <c r="H3158">
        <v>34.01</v>
      </c>
      <c r="I3158">
        <v>600</v>
      </c>
      <c r="J3158">
        <f>Cálculo!$G$71</f>
        <v>11.92</v>
      </c>
      <c r="K3158">
        <f>Cálculo!$H$71</f>
        <v>18.600000000000001</v>
      </c>
    </row>
    <row r="3159" spans="1:11">
      <c r="A3159" t="s">
        <v>56</v>
      </c>
      <c r="B3159" t="s">
        <v>198</v>
      </c>
      <c r="C3159" s="7" t="s">
        <v>273</v>
      </c>
      <c r="D3159" t="s">
        <v>199</v>
      </c>
      <c r="E3159" t="s">
        <v>54</v>
      </c>
      <c r="F3159" t="s">
        <v>93</v>
      </c>
      <c r="G3159" t="s">
        <v>94</v>
      </c>
      <c r="H3159">
        <v>600.01</v>
      </c>
      <c r="I3159">
        <v>1000</v>
      </c>
      <c r="J3159">
        <f>Cálculo!$G$72</f>
        <v>10.324</v>
      </c>
      <c r="K3159">
        <f>Cálculo!$H$72</f>
        <v>18.600000000000001</v>
      </c>
    </row>
    <row r="3160" spans="1:11">
      <c r="A3160" t="s">
        <v>56</v>
      </c>
      <c r="B3160" t="s">
        <v>198</v>
      </c>
      <c r="C3160" s="7" t="s">
        <v>273</v>
      </c>
      <c r="D3160" t="s">
        <v>199</v>
      </c>
      <c r="E3160" t="s">
        <v>54</v>
      </c>
      <c r="F3160" t="s">
        <v>93</v>
      </c>
      <c r="G3160" t="s">
        <v>94</v>
      </c>
      <c r="H3160">
        <v>1000.01</v>
      </c>
      <c r="J3160">
        <f>Cálculo!$G$73</f>
        <v>7.2949999999999999</v>
      </c>
      <c r="K3160">
        <f>Cálculo!$H$73</f>
        <v>18.600000000000001</v>
      </c>
    </row>
    <row r="3161" spans="1:11">
      <c r="A3161" t="s">
        <v>56</v>
      </c>
      <c r="B3161" t="s">
        <v>198</v>
      </c>
      <c r="C3161" s="7" t="s">
        <v>273</v>
      </c>
      <c r="D3161" t="s">
        <v>199</v>
      </c>
      <c r="E3161" t="s">
        <v>54</v>
      </c>
      <c r="F3161" t="s">
        <v>95</v>
      </c>
      <c r="G3161" t="s">
        <v>94</v>
      </c>
      <c r="H3161">
        <v>0</v>
      </c>
      <c r="I3161">
        <v>0</v>
      </c>
      <c r="J3161">
        <f>Cálculo!$G$76</f>
        <v>0</v>
      </c>
      <c r="K3161">
        <f>Cálculo!$H$76</f>
        <v>0</v>
      </c>
    </row>
    <row r="3162" spans="1:11">
      <c r="A3162" t="s">
        <v>56</v>
      </c>
      <c r="B3162" t="s">
        <v>198</v>
      </c>
      <c r="C3162" s="7" t="s">
        <v>273</v>
      </c>
      <c r="D3162" t="s">
        <v>199</v>
      </c>
      <c r="E3162" t="s">
        <v>54</v>
      </c>
      <c r="F3162" t="s">
        <v>95</v>
      </c>
      <c r="G3162" t="s">
        <v>94</v>
      </c>
      <c r="H3162">
        <v>0.01</v>
      </c>
      <c r="I3162">
        <v>50</v>
      </c>
      <c r="J3162">
        <f>Cálculo!$G$77</f>
        <v>9.2490000000000006</v>
      </c>
      <c r="K3162">
        <f>Cálculo!$H$77</f>
        <v>60.76</v>
      </c>
    </row>
    <row r="3163" spans="1:11">
      <c r="A3163" t="s">
        <v>56</v>
      </c>
      <c r="B3163" t="s">
        <v>198</v>
      </c>
      <c r="C3163" s="7" t="s">
        <v>273</v>
      </c>
      <c r="D3163" t="s">
        <v>199</v>
      </c>
      <c r="E3163" t="s">
        <v>54</v>
      </c>
      <c r="F3163" t="s">
        <v>95</v>
      </c>
      <c r="G3163" t="s">
        <v>94</v>
      </c>
      <c r="H3163">
        <v>50.01</v>
      </c>
      <c r="I3163">
        <v>150</v>
      </c>
      <c r="J3163">
        <f>Cálculo!$G$78</f>
        <v>8.49</v>
      </c>
      <c r="K3163">
        <f>Cálculo!$H$78</f>
        <v>98.73</v>
      </c>
    </row>
    <row r="3164" spans="1:11">
      <c r="A3164" t="s">
        <v>56</v>
      </c>
      <c r="B3164" t="s">
        <v>198</v>
      </c>
      <c r="C3164" s="7" t="s">
        <v>273</v>
      </c>
      <c r="D3164" t="s">
        <v>199</v>
      </c>
      <c r="E3164" t="s">
        <v>54</v>
      </c>
      <c r="F3164" t="s">
        <v>95</v>
      </c>
      <c r="G3164" t="s">
        <v>94</v>
      </c>
      <c r="H3164">
        <v>150.01</v>
      </c>
      <c r="I3164">
        <v>500</v>
      </c>
      <c r="J3164">
        <f>Cálculo!$G$79</f>
        <v>7.9859999999999998</v>
      </c>
      <c r="K3164">
        <f>Cálculo!$H$79</f>
        <v>174.66</v>
      </c>
    </row>
    <row r="3165" spans="1:11">
      <c r="A3165" t="s">
        <v>56</v>
      </c>
      <c r="B3165" t="s">
        <v>198</v>
      </c>
      <c r="C3165" s="7" t="s">
        <v>273</v>
      </c>
      <c r="D3165" t="s">
        <v>199</v>
      </c>
      <c r="E3165" t="s">
        <v>54</v>
      </c>
      <c r="F3165" t="s">
        <v>95</v>
      </c>
      <c r="G3165" t="s">
        <v>94</v>
      </c>
      <c r="H3165">
        <v>500.01</v>
      </c>
      <c r="I3165">
        <v>2000</v>
      </c>
      <c r="J3165">
        <f>Cálculo!$G$80</f>
        <v>7.5380000000000003</v>
      </c>
      <c r="K3165">
        <f>Cálculo!$H$80</f>
        <v>398.71</v>
      </c>
    </row>
    <row r="3166" spans="1:11">
      <c r="A3166" t="s">
        <v>56</v>
      </c>
      <c r="B3166" t="s">
        <v>198</v>
      </c>
      <c r="C3166" s="7" t="s">
        <v>273</v>
      </c>
      <c r="D3166" t="s">
        <v>199</v>
      </c>
      <c r="E3166" t="s">
        <v>54</v>
      </c>
      <c r="F3166" t="s">
        <v>95</v>
      </c>
      <c r="G3166" t="s">
        <v>94</v>
      </c>
      <c r="H3166">
        <v>2000.01</v>
      </c>
      <c r="I3166">
        <v>3500</v>
      </c>
      <c r="J3166">
        <f>Cálculo!$G$81</f>
        <v>6.819</v>
      </c>
      <c r="K3166">
        <f>Cálculo!$H$81</f>
        <v>1837.86</v>
      </c>
    </row>
    <row r="3167" spans="1:11">
      <c r="A3167" t="s">
        <v>56</v>
      </c>
      <c r="B3167" t="s">
        <v>198</v>
      </c>
      <c r="C3167" s="7" t="s">
        <v>273</v>
      </c>
      <c r="D3167" t="s">
        <v>199</v>
      </c>
      <c r="E3167" t="s">
        <v>54</v>
      </c>
      <c r="F3167" t="s">
        <v>95</v>
      </c>
      <c r="G3167" t="s">
        <v>94</v>
      </c>
      <c r="H3167">
        <v>3500.01</v>
      </c>
      <c r="I3167">
        <v>50000</v>
      </c>
      <c r="J3167">
        <f>Cálculo!$G$82</f>
        <v>5.3760000000000003</v>
      </c>
      <c r="K3167">
        <f>Cálculo!$H$82</f>
        <v>6892.16</v>
      </c>
    </row>
    <row r="3168" spans="1:11">
      <c r="A3168" t="s">
        <v>56</v>
      </c>
      <c r="B3168" t="s">
        <v>198</v>
      </c>
      <c r="C3168" s="7" t="s">
        <v>273</v>
      </c>
      <c r="D3168" t="s">
        <v>199</v>
      </c>
      <c r="E3168" t="s">
        <v>54</v>
      </c>
      <c r="F3168" t="s">
        <v>95</v>
      </c>
      <c r="G3168" t="s">
        <v>94</v>
      </c>
      <c r="H3168">
        <v>50000.01</v>
      </c>
      <c r="J3168">
        <f>Cálculo!$G$83</f>
        <v>5.1479999999999997</v>
      </c>
      <c r="K3168">
        <f>Cálculo!$H$83</f>
        <v>18284.09</v>
      </c>
    </row>
    <row r="3169" spans="1:11">
      <c r="A3169" t="s">
        <v>56</v>
      </c>
      <c r="B3169" t="s">
        <v>198</v>
      </c>
      <c r="C3169" s="7" t="s">
        <v>273</v>
      </c>
      <c r="D3169" t="s">
        <v>199</v>
      </c>
      <c r="E3169" t="s">
        <v>54</v>
      </c>
      <c r="F3169" t="s">
        <v>96</v>
      </c>
      <c r="G3169" t="s">
        <v>94</v>
      </c>
      <c r="H3169">
        <v>0</v>
      </c>
      <c r="I3169">
        <v>50000</v>
      </c>
      <c r="J3169">
        <f>Cálculo!$G$86</f>
        <v>4.726</v>
      </c>
      <c r="K3169">
        <f>Cálculo!$H$86</f>
        <v>387.36</v>
      </c>
    </row>
    <row r="3170" spans="1:11">
      <c r="A3170" t="s">
        <v>56</v>
      </c>
      <c r="B3170" t="s">
        <v>198</v>
      </c>
      <c r="C3170" s="7" t="s">
        <v>273</v>
      </c>
      <c r="D3170" t="s">
        <v>199</v>
      </c>
      <c r="E3170" t="s">
        <v>54</v>
      </c>
      <c r="F3170" t="s">
        <v>96</v>
      </c>
      <c r="G3170" t="s">
        <v>94</v>
      </c>
      <c r="H3170">
        <v>50000.01</v>
      </c>
      <c r="I3170">
        <v>300000</v>
      </c>
      <c r="J3170">
        <f>Cálculo!$G$87</f>
        <v>3.5019999999999998</v>
      </c>
      <c r="K3170">
        <f>Cálculo!$H$87</f>
        <v>61597.41</v>
      </c>
    </row>
    <row r="3171" spans="1:11">
      <c r="A3171" t="s">
        <v>56</v>
      </c>
      <c r="B3171" t="s">
        <v>198</v>
      </c>
      <c r="C3171" s="7" t="s">
        <v>273</v>
      </c>
      <c r="D3171" t="s">
        <v>199</v>
      </c>
      <c r="E3171" t="s">
        <v>54</v>
      </c>
      <c r="F3171" t="s">
        <v>96</v>
      </c>
      <c r="G3171" t="s">
        <v>94</v>
      </c>
      <c r="H3171">
        <v>300000.01</v>
      </c>
      <c r="I3171">
        <v>500000</v>
      </c>
      <c r="J3171">
        <f>Cálculo!$G$88</f>
        <v>3.36</v>
      </c>
      <c r="K3171">
        <f>Cálculo!$H$88</f>
        <v>110975.06</v>
      </c>
    </row>
    <row r="3172" spans="1:11">
      <c r="A3172" t="s">
        <v>56</v>
      </c>
      <c r="B3172" t="s">
        <v>198</v>
      </c>
      <c r="C3172" s="7" t="s">
        <v>273</v>
      </c>
      <c r="D3172" t="s">
        <v>199</v>
      </c>
      <c r="E3172" t="s">
        <v>54</v>
      </c>
      <c r="F3172" t="s">
        <v>96</v>
      </c>
      <c r="G3172" t="s">
        <v>94</v>
      </c>
      <c r="H3172">
        <v>500000.01</v>
      </c>
      <c r="I3172">
        <v>1000000</v>
      </c>
      <c r="J3172">
        <f>Cálculo!$G$89</f>
        <v>3.3340000000000001</v>
      </c>
      <c r="K3172">
        <f>Cálculo!$H$89</f>
        <v>124035.06</v>
      </c>
    </row>
    <row r="3173" spans="1:11">
      <c r="A3173" t="s">
        <v>56</v>
      </c>
      <c r="B3173" t="s">
        <v>198</v>
      </c>
      <c r="C3173" s="7" t="s">
        <v>273</v>
      </c>
      <c r="D3173" t="s">
        <v>199</v>
      </c>
      <c r="E3173" t="s">
        <v>54</v>
      </c>
      <c r="F3173" t="s">
        <v>96</v>
      </c>
      <c r="G3173" t="s">
        <v>94</v>
      </c>
      <c r="H3173">
        <v>1000000.01</v>
      </c>
      <c r="I3173">
        <v>2000000</v>
      </c>
      <c r="J3173">
        <f>Cálculo!$G$90</f>
        <v>3.2810000000000001</v>
      </c>
      <c r="K3173">
        <f>Cálculo!$H$90</f>
        <v>177422.21</v>
      </c>
    </row>
    <row r="3174" spans="1:11">
      <c r="A3174" t="s">
        <v>56</v>
      </c>
      <c r="B3174" t="s">
        <v>198</v>
      </c>
      <c r="C3174" s="7" t="s">
        <v>273</v>
      </c>
      <c r="D3174" t="s">
        <v>199</v>
      </c>
      <c r="E3174" t="s">
        <v>54</v>
      </c>
      <c r="F3174" t="s">
        <v>96</v>
      </c>
      <c r="G3174" t="s">
        <v>94</v>
      </c>
      <c r="H3174">
        <v>2000000.01</v>
      </c>
      <c r="J3174">
        <f>Cálculo!$G$91</f>
        <v>3.2330000000000001</v>
      </c>
      <c r="K3174">
        <f>Cálculo!$H$91</f>
        <v>316707.87</v>
      </c>
    </row>
    <row r="3175" spans="1:11">
      <c r="A3175" t="s">
        <v>56</v>
      </c>
      <c r="B3175" t="s">
        <v>198</v>
      </c>
      <c r="C3175" s="7" t="s">
        <v>273</v>
      </c>
      <c r="D3175" t="s">
        <v>199</v>
      </c>
      <c r="E3175" t="s">
        <v>54</v>
      </c>
      <c r="F3175" t="s">
        <v>97</v>
      </c>
      <c r="G3175" t="s">
        <v>98</v>
      </c>
      <c r="J3175">
        <f>Cálculo!$G$94</f>
        <v>3.2148460000000001</v>
      </c>
    </row>
    <row r="3176" spans="1:11">
      <c r="A3176" t="s">
        <v>56</v>
      </c>
      <c r="B3176" t="s">
        <v>198</v>
      </c>
      <c r="C3176" s="7" t="s">
        <v>274</v>
      </c>
      <c r="D3176" t="s">
        <v>199</v>
      </c>
      <c r="E3176" t="s">
        <v>54</v>
      </c>
      <c r="F3176" t="s">
        <v>93</v>
      </c>
      <c r="G3176" t="s">
        <v>94</v>
      </c>
      <c r="H3176">
        <v>0</v>
      </c>
      <c r="I3176">
        <v>1</v>
      </c>
      <c r="J3176">
        <f>Cálculo!$G$66</f>
        <v>3.2869999999999999</v>
      </c>
      <c r="K3176">
        <f>Cálculo!$H$66</f>
        <v>11.39</v>
      </c>
    </row>
    <row r="3177" spans="1:11">
      <c r="A3177" t="s">
        <v>56</v>
      </c>
      <c r="B3177" t="s">
        <v>198</v>
      </c>
      <c r="C3177" s="7" t="s">
        <v>274</v>
      </c>
      <c r="D3177" t="s">
        <v>199</v>
      </c>
      <c r="E3177" t="s">
        <v>54</v>
      </c>
      <c r="F3177" t="s">
        <v>93</v>
      </c>
      <c r="G3177" t="s">
        <v>94</v>
      </c>
      <c r="H3177">
        <v>1.01</v>
      </c>
      <c r="I3177">
        <v>3</v>
      </c>
      <c r="J3177">
        <f>Cálculo!$G$67</f>
        <v>10.834</v>
      </c>
      <c r="K3177">
        <f>Cálculo!$H$67</f>
        <v>14.87</v>
      </c>
    </row>
    <row r="3178" spans="1:11">
      <c r="A3178" t="s">
        <v>56</v>
      </c>
      <c r="B3178" t="s">
        <v>198</v>
      </c>
      <c r="C3178" s="7" t="s">
        <v>274</v>
      </c>
      <c r="D3178" t="s">
        <v>199</v>
      </c>
      <c r="E3178" t="s">
        <v>54</v>
      </c>
      <c r="F3178" t="s">
        <v>93</v>
      </c>
      <c r="G3178" t="s">
        <v>94</v>
      </c>
      <c r="H3178">
        <v>3.01</v>
      </c>
      <c r="I3178">
        <v>7</v>
      </c>
      <c r="J3178">
        <f>Cálculo!$G$68</f>
        <v>5.6470000000000002</v>
      </c>
      <c r="K3178">
        <f>Cálculo!$H$68</f>
        <v>14.87</v>
      </c>
    </row>
    <row r="3179" spans="1:11">
      <c r="A3179" t="s">
        <v>56</v>
      </c>
      <c r="B3179" t="s">
        <v>198</v>
      </c>
      <c r="C3179" s="7" t="s">
        <v>274</v>
      </c>
      <c r="D3179" t="s">
        <v>199</v>
      </c>
      <c r="E3179" t="s">
        <v>54</v>
      </c>
      <c r="F3179" t="s">
        <v>93</v>
      </c>
      <c r="G3179" t="s">
        <v>94</v>
      </c>
      <c r="H3179">
        <v>7.01</v>
      </c>
      <c r="I3179">
        <v>14</v>
      </c>
      <c r="J3179">
        <f>Cálculo!$G$69</f>
        <v>9.3699999999999992</v>
      </c>
      <c r="K3179">
        <f>Cálculo!$H$69</f>
        <v>16.739999999999998</v>
      </c>
    </row>
    <row r="3180" spans="1:11">
      <c r="A3180" t="s">
        <v>56</v>
      </c>
      <c r="B3180" t="s">
        <v>198</v>
      </c>
      <c r="C3180" s="7" t="s">
        <v>274</v>
      </c>
      <c r="D3180" t="s">
        <v>199</v>
      </c>
      <c r="E3180" t="s">
        <v>54</v>
      </c>
      <c r="F3180" t="s">
        <v>93</v>
      </c>
      <c r="G3180" t="s">
        <v>94</v>
      </c>
      <c r="H3180">
        <v>14.01</v>
      </c>
      <c r="I3180">
        <v>34</v>
      </c>
      <c r="J3180">
        <f>Cálculo!$G$70</f>
        <v>11.132</v>
      </c>
      <c r="K3180">
        <f>Cálculo!$H$70</f>
        <v>18.600000000000001</v>
      </c>
    </row>
    <row r="3181" spans="1:11">
      <c r="A3181" t="s">
        <v>56</v>
      </c>
      <c r="B3181" t="s">
        <v>198</v>
      </c>
      <c r="C3181" s="7" t="s">
        <v>274</v>
      </c>
      <c r="D3181" t="s">
        <v>199</v>
      </c>
      <c r="E3181" t="s">
        <v>54</v>
      </c>
      <c r="F3181" t="s">
        <v>93</v>
      </c>
      <c r="G3181" t="s">
        <v>94</v>
      </c>
      <c r="H3181">
        <v>34.01</v>
      </c>
      <c r="I3181">
        <v>600</v>
      </c>
      <c r="J3181">
        <f>Cálculo!$G$71</f>
        <v>11.92</v>
      </c>
      <c r="K3181">
        <f>Cálculo!$H$71</f>
        <v>18.600000000000001</v>
      </c>
    </row>
    <row r="3182" spans="1:11">
      <c r="A3182" t="s">
        <v>56</v>
      </c>
      <c r="B3182" t="s">
        <v>198</v>
      </c>
      <c r="C3182" s="7" t="s">
        <v>274</v>
      </c>
      <c r="D3182" t="s">
        <v>199</v>
      </c>
      <c r="E3182" t="s">
        <v>54</v>
      </c>
      <c r="F3182" t="s">
        <v>93</v>
      </c>
      <c r="G3182" t="s">
        <v>94</v>
      </c>
      <c r="H3182">
        <v>600.01</v>
      </c>
      <c r="I3182">
        <v>1000</v>
      </c>
      <c r="J3182">
        <f>Cálculo!$G$72</f>
        <v>10.324</v>
      </c>
      <c r="K3182">
        <f>Cálculo!$H$72</f>
        <v>18.600000000000001</v>
      </c>
    </row>
    <row r="3183" spans="1:11">
      <c r="A3183" t="s">
        <v>56</v>
      </c>
      <c r="B3183" t="s">
        <v>198</v>
      </c>
      <c r="C3183" s="7" t="s">
        <v>274</v>
      </c>
      <c r="D3183" t="s">
        <v>199</v>
      </c>
      <c r="E3183" t="s">
        <v>54</v>
      </c>
      <c r="F3183" t="s">
        <v>93</v>
      </c>
      <c r="G3183" t="s">
        <v>94</v>
      </c>
      <c r="H3183">
        <v>1000.01</v>
      </c>
      <c r="J3183">
        <f>Cálculo!$G$73</f>
        <v>7.2949999999999999</v>
      </c>
      <c r="K3183">
        <f>Cálculo!$H$73</f>
        <v>18.600000000000001</v>
      </c>
    </row>
    <row r="3184" spans="1:11">
      <c r="A3184" t="s">
        <v>56</v>
      </c>
      <c r="B3184" t="s">
        <v>198</v>
      </c>
      <c r="C3184" s="7" t="s">
        <v>274</v>
      </c>
      <c r="D3184" t="s">
        <v>199</v>
      </c>
      <c r="E3184" t="s">
        <v>54</v>
      </c>
      <c r="F3184" t="s">
        <v>95</v>
      </c>
      <c r="G3184" t="s">
        <v>94</v>
      </c>
      <c r="H3184">
        <v>0</v>
      </c>
      <c r="I3184">
        <v>0</v>
      </c>
      <c r="J3184">
        <f>Cálculo!$G$76</f>
        <v>0</v>
      </c>
      <c r="K3184">
        <f>Cálculo!$H$76</f>
        <v>0</v>
      </c>
    </row>
    <row r="3185" spans="1:11">
      <c r="A3185" t="s">
        <v>56</v>
      </c>
      <c r="B3185" t="s">
        <v>198</v>
      </c>
      <c r="C3185" s="7" t="s">
        <v>274</v>
      </c>
      <c r="D3185" t="s">
        <v>199</v>
      </c>
      <c r="E3185" t="s">
        <v>54</v>
      </c>
      <c r="F3185" t="s">
        <v>95</v>
      </c>
      <c r="G3185" t="s">
        <v>94</v>
      </c>
      <c r="H3185">
        <v>0.01</v>
      </c>
      <c r="I3185">
        <v>50</v>
      </c>
      <c r="J3185">
        <f>Cálculo!$G$77</f>
        <v>9.2490000000000006</v>
      </c>
      <c r="K3185">
        <f>Cálculo!$H$77</f>
        <v>60.76</v>
      </c>
    </row>
    <row r="3186" spans="1:11">
      <c r="A3186" t="s">
        <v>56</v>
      </c>
      <c r="B3186" t="s">
        <v>198</v>
      </c>
      <c r="C3186" s="7" t="s">
        <v>274</v>
      </c>
      <c r="D3186" t="s">
        <v>199</v>
      </c>
      <c r="E3186" t="s">
        <v>54</v>
      </c>
      <c r="F3186" t="s">
        <v>95</v>
      </c>
      <c r="G3186" t="s">
        <v>94</v>
      </c>
      <c r="H3186">
        <v>50.01</v>
      </c>
      <c r="I3186">
        <v>150</v>
      </c>
      <c r="J3186">
        <f>Cálculo!$G$78</f>
        <v>8.49</v>
      </c>
      <c r="K3186">
        <f>Cálculo!$H$78</f>
        <v>98.73</v>
      </c>
    </row>
    <row r="3187" spans="1:11">
      <c r="A3187" t="s">
        <v>56</v>
      </c>
      <c r="B3187" t="s">
        <v>198</v>
      </c>
      <c r="C3187" s="7" t="s">
        <v>274</v>
      </c>
      <c r="D3187" t="s">
        <v>199</v>
      </c>
      <c r="E3187" t="s">
        <v>54</v>
      </c>
      <c r="F3187" t="s">
        <v>95</v>
      </c>
      <c r="G3187" t="s">
        <v>94</v>
      </c>
      <c r="H3187">
        <v>150.01</v>
      </c>
      <c r="I3187">
        <v>500</v>
      </c>
      <c r="J3187">
        <f>Cálculo!$G$79</f>
        <v>7.9859999999999998</v>
      </c>
      <c r="K3187">
        <f>Cálculo!$H$79</f>
        <v>174.66</v>
      </c>
    </row>
    <row r="3188" spans="1:11">
      <c r="A3188" t="s">
        <v>56</v>
      </c>
      <c r="B3188" t="s">
        <v>198</v>
      </c>
      <c r="C3188" s="7" t="s">
        <v>274</v>
      </c>
      <c r="D3188" t="s">
        <v>199</v>
      </c>
      <c r="E3188" t="s">
        <v>54</v>
      </c>
      <c r="F3188" t="s">
        <v>95</v>
      </c>
      <c r="G3188" t="s">
        <v>94</v>
      </c>
      <c r="H3188">
        <v>500.01</v>
      </c>
      <c r="I3188">
        <v>2000</v>
      </c>
      <c r="J3188">
        <f>Cálculo!$G$80</f>
        <v>7.5380000000000003</v>
      </c>
      <c r="K3188">
        <f>Cálculo!$H$80</f>
        <v>398.71</v>
      </c>
    </row>
    <row r="3189" spans="1:11">
      <c r="A3189" t="s">
        <v>56</v>
      </c>
      <c r="B3189" t="s">
        <v>198</v>
      </c>
      <c r="C3189" s="7" t="s">
        <v>274</v>
      </c>
      <c r="D3189" t="s">
        <v>199</v>
      </c>
      <c r="E3189" t="s">
        <v>54</v>
      </c>
      <c r="F3189" t="s">
        <v>95</v>
      </c>
      <c r="G3189" t="s">
        <v>94</v>
      </c>
      <c r="H3189">
        <v>2000.01</v>
      </c>
      <c r="I3189">
        <v>3500</v>
      </c>
      <c r="J3189">
        <f>Cálculo!$G$81</f>
        <v>6.819</v>
      </c>
      <c r="K3189">
        <f>Cálculo!$H$81</f>
        <v>1837.86</v>
      </c>
    </row>
    <row r="3190" spans="1:11">
      <c r="A3190" t="s">
        <v>56</v>
      </c>
      <c r="B3190" t="s">
        <v>198</v>
      </c>
      <c r="C3190" s="7" t="s">
        <v>274</v>
      </c>
      <c r="D3190" t="s">
        <v>199</v>
      </c>
      <c r="E3190" t="s">
        <v>54</v>
      </c>
      <c r="F3190" t="s">
        <v>95</v>
      </c>
      <c r="G3190" t="s">
        <v>94</v>
      </c>
      <c r="H3190">
        <v>3500.01</v>
      </c>
      <c r="I3190">
        <v>50000</v>
      </c>
      <c r="J3190">
        <f>Cálculo!$G$82</f>
        <v>5.3760000000000003</v>
      </c>
      <c r="K3190">
        <f>Cálculo!$H$82</f>
        <v>6892.16</v>
      </c>
    </row>
    <row r="3191" spans="1:11">
      <c r="A3191" t="s">
        <v>56</v>
      </c>
      <c r="B3191" t="s">
        <v>198</v>
      </c>
      <c r="C3191" s="7" t="s">
        <v>274</v>
      </c>
      <c r="D3191" t="s">
        <v>199</v>
      </c>
      <c r="E3191" t="s">
        <v>54</v>
      </c>
      <c r="F3191" t="s">
        <v>95</v>
      </c>
      <c r="G3191" t="s">
        <v>94</v>
      </c>
      <c r="H3191">
        <v>50000.01</v>
      </c>
      <c r="J3191">
        <f>Cálculo!$G$83</f>
        <v>5.1479999999999997</v>
      </c>
      <c r="K3191">
        <f>Cálculo!$H$83</f>
        <v>18284.09</v>
      </c>
    </row>
    <row r="3192" spans="1:11">
      <c r="A3192" t="s">
        <v>56</v>
      </c>
      <c r="B3192" t="s">
        <v>198</v>
      </c>
      <c r="C3192" s="7" t="s">
        <v>274</v>
      </c>
      <c r="D3192" t="s">
        <v>199</v>
      </c>
      <c r="E3192" t="s">
        <v>54</v>
      </c>
      <c r="F3192" t="s">
        <v>96</v>
      </c>
      <c r="G3192" t="s">
        <v>94</v>
      </c>
      <c r="H3192">
        <v>0</v>
      </c>
      <c r="I3192">
        <v>50000</v>
      </c>
      <c r="J3192">
        <f>Cálculo!$G$86</f>
        <v>4.726</v>
      </c>
      <c r="K3192">
        <f>Cálculo!$H$86</f>
        <v>387.36</v>
      </c>
    </row>
    <row r="3193" spans="1:11">
      <c r="A3193" t="s">
        <v>56</v>
      </c>
      <c r="B3193" t="s">
        <v>198</v>
      </c>
      <c r="C3193" s="7" t="s">
        <v>274</v>
      </c>
      <c r="D3193" t="s">
        <v>199</v>
      </c>
      <c r="E3193" t="s">
        <v>54</v>
      </c>
      <c r="F3193" t="s">
        <v>96</v>
      </c>
      <c r="G3193" t="s">
        <v>94</v>
      </c>
      <c r="H3193">
        <v>50000.01</v>
      </c>
      <c r="I3193">
        <v>300000</v>
      </c>
      <c r="J3193">
        <f>Cálculo!$G$87</f>
        <v>3.5019999999999998</v>
      </c>
      <c r="K3193">
        <f>Cálculo!$H$87</f>
        <v>61597.41</v>
      </c>
    </row>
    <row r="3194" spans="1:11">
      <c r="A3194" t="s">
        <v>56</v>
      </c>
      <c r="B3194" t="s">
        <v>198</v>
      </c>
      <c r="C3194" s="7" t="s">
        <v>274</v>
      </c>
      <c r="D3194" t="s">
        <v>199</v>
      </c>
      <c r="E3194" t="s">
        <v>54</v>
      </c>
      <c r="F3194" t="s">
        <v>96</v>
      </c>
      <c r="G3194" t="s">
        <v>94</v>
      </c>
      <c r="H3194">
        <v>300000.01</v>
      </c>
      <c r="I3194">
        <v>500000</v>
      </c>
      <c r="J3194">
        <f>Cálculo!$G$88</f>
        <v>3.36</v>
      </c>
      <c r="K3194">
        <f>Cálculo!$H$88</f>
        <v>110975.06</v>
      </c>
    </row>
    <row r="3195" spans="1:11">
      <c r="A3195" t="s">
        <v>56</v>
      </c>
      <c r="B3195" t="s">
        <v>198</v>
      </c>
      <c r="C3195" s="7" t="s">
        <v>274</v>
      </c>
      <c r="D3195" t="s">
        <v>199</v>
      </c>
      <c r="E3195" t="s">
        <v>54</v>
      </c>
      <c r="F3195" t="s">
        <v>96</v>
      </c>
      <c r="G3195" t="s">
        <v>94</v>
      </c>
      <c r="H3195">
        <v>500000.01</v>
      </c>
      <c r="I3195">
        <v>1000000</v>
      </c>
      <c r="J3195">
        <f>Cálculo!$G$89</f>
        <v>3.3340000000000001</v>
      </c>
      <c r="K3195">
        <f>Cálculo!$H$89</f>
        <v>124035.06</v>
      </c>
    </row>
    <row r="3196" spans="1:11">
      <c r="A3196" t="s">
        <v>56</v>
      </c>
      <c r="B3196" t="s">
        <v>198</v>
      </c>
      <c r="C3196" s="7" t="s">
        <v>274</v>
      </c>
      <c r="D3196" t="s">
        <v>199</v>
      </c>
      <c r="E3196" t="s">
        <v>54</v>
      </c>
      <c r="F3196" t="s">
        <v>96</v>
      </c>
      <c r="G3196" t="s">
        <v>94</v>
      </c>
      <c r="H3196">
        <v>1000000.01</v>
      </c>
      <c r="I3196">
        <v>2000000</v>
      </c>
      <c r="J3196">
        <f>Cálculo!$G$90</f>
        <v>3.2810000000000001</v>
      </c>
      <c r="K3196">
        <f>Cálculo!$H$90</f>
        <v>177422.21</v>
      </c>
    </row>
    <row r="3197" spans="1:11">
      <c r="A3197" t="s">
        <v>56</v>
      </c>
      <c r="B3197" t="s">
        <v>198</v>
      </c>
      <c r="C3197" s="7" t="s">
        <v>274</v>
      </c>
      <c r="D3197" t="s">
        <v>199</v>
      </c>
      <c r="E3197" t="s">
        <v>54</v>
      </c>
      <c r="F3197" t="s">
        <v>96</v>
      </c>
      <c r="G3197" t="s">
        <v>94</v>
      </c>
      <c r="H3197">
        <v>2000000.01</v>
      </c>
      <c r="J3197">
        <f>Cálculo!$G$91</f>
        <v>3.2330000000000001</v>
      </c>
      <c r="K3197">
        <f>Cálculo!$H$91</f>
        <v>316707.87</v>
      </c>
    </row>
    <row r="3198" spans="1:11">
      <c r="A3198" t="s">
        <v>56</v>
      </c>
      <c r="B3198" t="s">
        <v>198</v>
      </c>
      <c r="C3198" s="7" t="s">
        <v>274</v>
      </c>
      <c r="D3198" t="s">
        <v>199</v>
      </c>
      <c r="E3198" t="s">
        <v>54</v>
      </c>
      <c r="F3198" t="s">
        <v>97</v>
      </c>
      <c r="G3198" t="s">
        <v>98</v>
      </c>
      <c r="J3198">
        <f>Cálculo!$G$94</f>
        <v>3.2148460000000001</v>
      </c>
    </row>
    <row r="3199" spans="1:11">
      <c r="A3199" t="s">
        <v>56</v>
      </c>
      <c r="B3199" t="s">
        <v>198</v>
      </c>
      <c r="C3199" s="7" t="s">
        <v>275</v>
      </c>
      <c r="D3199" t="s">
        <v>199</v>
      </c>
      <c r="E3199" t="s">
        <v>54</v>
      </c>
      <c r="F3199" t="s">
        <v>93</v>
      </c>
      <c r="G3199" t="s">
        <v>94</v>
      </c>
      <c r="H3199">
        <v>0</v>
      </c>
      <c r="I3199">
        <v>1</v>
      </c>
      <c r="J3199">
        <f>Cálculo!$G$66</f>
        <v>3.2869999999999999</v>
      </c>
      <c r="K3199">
        <f>Cálculo!$H$66</f>
        <v>11.39</v>
      </c>
    </row>
    <row r="3200" spans="1:11">
      <c r="A3200" t="s">
        <v>56</v>
      </c>
      <c r="B3200" t="s">
        <v>198</v>
      </c>
      <c r="C3200" s="7" t="s">
        <v>275</v>
      </c>
      <c r="D3200" t="s">
        <v>199</v>
      </c>
      <c r="E3200" t="s">
        <v>54</v>
      </c>
      <c r="F3200" t="s">
        <v>93</v>
      </c>
      <c r="G3200" t="s">
        <v>94</v>
      </c>
      <c r="H3200">
        <v>1.01</v>
      </c>
      <c r="I3200">
        <v>3</v>
      </c>
      <c r="J3200">
        <f>Cálculo!$G$67</f>
        <v>10.834</v>
      </c>
      <c r="K3200">
        <f>Cálculo!$H$67</f>
        <v>14.87</v>
      </c>
    </row>
    <row r="3201" spans="1:11">
      <c r="A3201" t="s">
        <v>56</v>
      </c>
      <c r="B3201" t="s">
        <v>198</v>
      </c>
      <c r="C3201" s="7" t="s">
        <v>275</v>
      </c>
      <c r="D3201" t="s">
        <v>199</v>
      </c>
      <c r="E3201" t="s">
        <v>54</v>
      </c>
      <c r="F3201" t="s">
        <v>93</v>
      </c>
      <c r="G3201" t="s">
        <v>94</v>
      </c>
      <c r="H3201">
        <v>3.01</v>
      </c>
      <c r="I3201">
        <v>7</v>
      </c>
      <c r="J3201">
        <f>Cálculo!$G$68</f>
        <v>5.6470000000000002</v>
      </c>
      <c r="K3201">
        <f>Cálculo!$H$68</f>
        <v>14.87</v>
      </c>
    </row>
    <row r="3202" spans="1:11">
      <c r="A3202" t="s">
        <v>56</v>
      </c>
      <c r="B3202" t="s">
        <v>198</v>
      </c>
      <c r="C3202" s="7" t="s">
        <v>275</v>
      </c>
      <c r="D3202" t="s">
        <v>199</v>
      </c>
      <c r="E3202" t="s">
        <v>54</v>
      </c>
      <c r="F3202" t="s">
        <v>93</v>
      </c>
      <c r="G3202" t="s">
        <v>94</v>
      </c>
      <c r="H3202">
        <v>7.01</v>
      </c>
      <c r="I3202">
        <v>14</v>
      </c>
      <c r="J3202">
        <f>Cálculo!$G$69</f>
        <v>9.3699999999999992</v>
      </c>
      <c r="K3202">
        <f>Cálculo!$H$69</f>
        <v>16.739999999999998</v>
      </c>
    </row>
    <row r="3203" spans="1:11">
      <c r="A3203" t="s">
        <v>56</v>
      </c>
      <c r="B3203" t="s">
        <v>198</v>
      </c>
      <c r="C3203" s="7" t="s">
        <v>275</v>
      </c>
      <c r="D3203" t="s">
        <v>199</v>
      </c>
      <c r="E3203" t="s">
        <v>54</v>
      </c>
      <c r="F3203" t="s">
        <v>93</v>
      </c>
      <c r="G3203" t="s">
        <v>94</v>
      </c>
      <c r="H3203">
        <v>14.01</v>
      </c>
      <c r="I3203">
        <v>34</v>
      </c>
      <c r="J3203">
        <f>Cálculo!$G$70</f>
        <v>11.132</v>
      </c>
      <c r="K3203">
        <f>Cálculo!$H$70</f>
        <v>18.600000000000001</v>
      </c>
    </row>
    <row r="3204" spans="1:11">
      <c r="A3204" t="s">
        <v>56</v>
      </c>
      <c r="B3204" t="s">
        <v>198</v>
      </c>
      <c r="C3204" s="7" t="s">
        <v>275</v>
      </c>
      <c r="D3204" t="s">
        <v>199</v>
      </c>
      <c r="E3204" t="s">
        <v>54</v>
      </c>
      <c r="F3204" t="s">
        <v>93</v>
      </c>
      <c r="G3204" t="s">
        <v>94</v>
      </c>
      <c r="H3204">
        <v>34.01</v>
      </c>
      <c r="I3204">
        <v>600</v>
      </c>
      <c r="J3204">
        <f>Cálculo!$G$71</f>
        <v>11.92</v>
      </c>
      <c r="K3204">
        <f>Cálculo!$H$71</f>
        <v>18.600000000000001</v>
      </c>
    </row>
    <row r="3205" spans="1:11">
      <c r="A3205" t="s">
        <v>56</v>
      </c>
      <c r="B3205" t="s">
        <v>198</v>
      </c>
      <c r="C3205" s="7" t="s">
        <v>275</v>
      </c>
      <c r="D3205" t="s">
        <v>199</v>
      </c>
      <c r="E3205" t="s">
        <v>54</v>
      </c>
      <c r="F3205" t="s">
        <v>93</v>
      </c>
      <c r="G3205" t="s">
        <v>94</v>
      </c>
      <c r="H3205">
        <v>600.01</v>
      </c>
      <c r="I3205">
        <v>1000</v>
      </c>
      <c r="J3205">
        <f>Cálculo!$G$72</f>
        <v>10.324</v>
      </c>
      <c r="K3205">
        <f>Cálculo!$H$72</f>
        <v>18.600000000000001</v>
      </c>
    </row>
    <row r="3206" spans="1:11">
      <c r="A3206" t="s">
        <v>56</v>
      </c>
      <c r="B3206" t="s">
        <v>198</v>
      </c>
      <c r="C3206" s="7" t="s">
        <v>275</v>
      </c>
      <c r="D3206" t="s">
        <v>199</v>
      </c>
      <c r="E3206" t="s">
        <v>54</v>
      </c>
      <c r="F3206" t="s">
        <v>93</v>
      </c>
      <c r="G3206" t="s">
        <v>94</v>
      </c>
      <c r="H3206">
        <v>1000.01</v>
      </c>
      <c r="J3206">
        <f>Cálculo!$G$73</f>
        <v>7.2949999999999999</v>
      </c>
      <c r="K3206">
        <f>Cálculo!$H$73</f>
        <v>18.600000000000001</v>
      </c>
    </row>
    <row r="3207" spans="1:11">
      <c r="A3207" t="s">
        <v>56</v>
      </c>
      <c r="B3207" t="s">
        <v>198</v>
      </c>
      <c r="C3207" s="7" t="s">
        <v>275</v>
      </c>
      <c r="D3207" t="s">
        <v>199</v>
      </c>
      <c r="E3207" t="s">
        <v>54</v>
      </c>
      <c r="F3207" t="s">
        <v>95</v>
      </c>
      <c r="G3207" t="s">
        <v>94</v>
      </c>
      <c r="H3207">
        <v>0</v>
      </c>
      <c r="I3207">
        <v>0</v>
      </c>
      <c r="J3207">
        <f>Cálculo!$G$76</f>
        <v>0</v>
      </c>
      <c r="K3207">
        <f>Cálculo!$H$76</f>
        <v>0</v>
      </c>
    </row>
    <row r="3208" spans="1:11">
      <c r="A3208" t="s">
        <v>56</v>
      </c>
      <c r="B3208" t="s">
        <v>198</v>
      </c>
      <c r="C3208" s="7" t="s">
        <v>275</v>
      </c>
      <c r="D3208" t="s">
        <v>199</v>
      </c>
      <c r="E3208" t="s">
        <v>54</v>
      </c>
      <c r="F3208" t="s">
        <v>95</v>
      </c>
      <c r="G3208" t="s">
        <v>94</v>
      </c>
      <c r="H3208">
        <v>0.01</v>
      </c>
      <c r="I3208">
        <v>50</v>
      </c>
      <c r="J3208">
        <f>Cálculo!$G$77</f>
        <v>9.2490000000000006</v>
      </c>
      <c r="K3208">
        <f>Cálculo!$H$77</f>
        <v>60.76</v>
      </c>
    </row>
    <row r="3209" spans="1:11">
      <c r="A3209" t="s">
        <v>56</v>
      </c>
      <c r="B3209" t="s">
        <v>198</v>
      </c>
      <c r="C3209" s="7" t="s">
        <v>275</v>
      </c>
      <c r="D3209" t="s">
        <v>199</v>
      </c>
      <c r="E3209" t="s">
        <v>54</v>
      </c>
      <c r="F3209" t="s">
        <v>95</v>
      </c>
      <c r="G3209" t="s">
        <v>94</v>
      </c>
      <c r="H3209">
        <v>50.01</v>
      </c>
      <c r="I3209">
        <v>150</v>
      </c>
      <c r="J3209">
        <f>Cálculo!$G$78</f>
        <v>8.49</v>
      </c>
      <c r="K3209">
        <f>Cálculo!$H$78</f>
        <v>98.73</v>
      </c>
    </row>
    <row r="3210" spans="1:11">
      <c r="A3210" t="s">
        <v>56</v>
      </c>
      <c r="B3210" t="s">
        <v>198</v>
      </c>
      <c r="C3210" s="7" t="s">
        <v>275</v>
      </c>
      <c r="D3210" t="s">
        <v>199</v>
      </c>
      <c r="E3210" t="s">
        <v>54</v>
      </c>
      <c r="F3210" t="s">
        <v>95</v>
      </c>
      <c r="G3210" t="s">
        <v>94</v>
      </c>
      <c r="H3210">
        <v>150.01</v>
      </c>
      <c r="I3210">
        <v>500</v>
      </c>
      <c r="J3210">
        <f>Cálculo!$G$79</f>
        <v>7.9859999999999998</v>
      </c>
      <c r="K3210">
        <f>Cálculo!$H$79</f>
        <v>174.66</v>
      </c>
    </row>
    <row r="3211" spans="1:11">
      <c r="A3211" t="s">
        <v>56</v>
      </c>
      <c r="B3211" t="s">
        <v>198</v>
      </c>
      <c r="C3211" s="7" t="s">
        <v>275</v>
      </c>
      <c r="D3211" t="s">
        <v>199</v>
      </c>
      <c r="E3211" t="s">
        <v>54</v>
      </c>
      <c r="F3211" t="s">
        <v>95</v>
      </c>
      <c r="G3211" t="s">
        <v>94</v>
      </c>
      <c r="H3211">
        <v>500.01</v>
      </c>
      <c r="I3211">
        <v>2000</v>
      </c>
      <c r="J3211">
        <f>Cálculo!$G$80</f>
        <v>7.5380000000000003</v>
      </c>
      <c r="K3211">
        <f>Cálculo!$H$80</f>
        <v>398.71</v>
      </c>
    </row>
    <row r="3212" spans="1:11">
      <c r="A3212" t="s">
        <v>56</v>
      </c>
      <c r="B3212" t="s">
        <v>198</v>
      </c>
      <c r="C3212" s="7" t="s">
        <v>275</v>
      </c>
      <c r="D3212" t="s">
        <v>199</v>
      </c>
      <c r="E3212" t="s">
        <v>54</v>
      </c>
      <c r="F3212" t="s">
        <v>95</v>
      </c>
      <c r="G3212" t="s">
        <v>94</v>
      </c>
      <c r="H3212">
        <v>2000.01</v>
      </c>
      <c r="I3212">
        <v>3500</v>
      </c>
      <c r="J3212">
        <f>Cálculo!$G$81</f>
        <v>6.819</v>
      </c>
      <c r="K3212">
        <f>Cálculo!$H$81</f>
        <v>1837.86</v>
      </c>
    </row>
    <row r="3213" spans="1:11">
      <c r="A3213" t="s">
        <v>56</v>
      </c>
      <c r="B3213" t="s">
        <v>198</v>
      </c>
      <c r="C3213" s="7" t="s">
        <v>275</v>
      </c>
      <c r="D3213" t="s">
        <v>199</v>
      </c>
      <c r="E3213" t="s">
        <v>54</v>
      </c>
      <c r="F3213" t="s">
        <v>95</v>
      </c>
      <c r="G3213" t="s">
        <v>94</v>
      </c>
      <c r="H3213">
        <v>3500.01</v>
      </c>
      <c r="I3213">
        <v>50000</v>
      </c>
      <c r="J3213">
        <f>Cálculo!$G$82</f>
        <v>5.3760000000000003</v>
      </c>
      <c r="K3213">
        <f>Cálculo!$H$82</f>
        <v>6892.16</v>
      </c>
    </row>
    <row r="3214" spans="1:11">
      <c r="A3214" t="s">
        <v>56</v>
      </c>
      <c r="B3214" t="s">
        <v>198</v>
      </c>
      <c r="C3214" s="7" t="s">
        <v>275</v>
      </c>
      <c r="D3214" t="s">
        <v>199</v>
      </c>
      <c r="E3214" t="s">
        <v>54</v>
      </c>
      <c r="F3214" t="s">
        <v>95</v>
      </c>
      <c r="G3214" t="s">
        <v>94</v>
      </c>
      <c r="H3214">
        <v>50000.01</v>
      </c>
      <c r="J3214">
        <f>Cálculo!$G$83</f>
        <v>5.1479999999999997</v>
      </c>
      <c r="K3214">
        <f>Cálculo!$H$83</f>
        <v>18284.09</v>
      </c>
    </row>
    <row r="3215" spans="1:11">
      <c r="A3215" t="s">
        <v>56</v>
      </c>
      <c r="B3215" t="s">
        <v>198</v>
      </c>
      <c r="C3215" s="7" t="s">
        <v>275</v>
      </c>
      <c r="D3215" t="s">
        <v>199</v>
      </c>
      <c r="E3215" t="s">
        <v>54</v>
      </c>
      <c r="F3215" t="s">
        <v>96</v>
      </c>
      <c r="G3215" t="s">
        <v>94</v>
      </c>
      <c r="H3215">
        <v>0</v>
      </c>
      <c r="I3215">
        <v>50000</v>
      </c>
      <c r="J3215">
        <f>Cálculo!$G$86</f>
        <v>4.726</v>
      </c>
      <c r="K3215">
        <f>Cálculo!$H$86</f>
        <v>387.36</v>
      </c>
    </row>
    <row r="3216" spans="1:11">
      <c r="A3216" t="s">
        <v>56</v>
      </c>
      <c r="B3216" t="s">
        <v>198</v>
      </c>
      <c r="C3216" s="7" t="s">
        <v>275</v>
      </c>
      <c r="D3216" t="s">
        <v>199</v>
      </c>
      <c r="E3216" t="s">
        <v>54</v>
      </c>
      <c r="F3216" t="s">
        <v>96</v>
      </c>
      <c r="G3216" t="s">
        <v>94</v>
      </c>
      <c r="H3216">
        <v>50000.01</v>
      </c>
      <c r="I3216">
        <v>300000</v>
      </c>
      <c r="J3216">
        <f>Cálculo!$G$87</f>
        <v>3.5019999999999998</v>
      </c>
      <c r="K3216">
        <f>Cálculo!$H$87</f>
        <v>61597.41</v>
      </c>
    </row>
    <row r="3217" spans="1:11">
      <c r="A3217" t="s">
        <v>56</v>
      </c>
      <c r="B3217" t="s">
        <v>198</v>
      </c>
      <c r="C3217" s="7" t="s">
        <v>275</v>
      </c>
      <c r="D3217" t="s">
        <v>199</v>
      </c>
      <c r="E3217" t="s">
        <v>54</v>
      </c>
      <c r="F3217" t="s">
        <v>96</v>
      </c>
      <c r="G3217" t="s">
        <v>94</v>
      </c>
      <c r="H3217">
        <v>300000.01</v>
      </c>
      <c r="I3217">
        <v>500000</v>
      </c>
      <c r="J3217">
        <f>Cálculo!$G$88</f>
        <v>3.36</v>
      </c>
      <c r="K3217">
        <f>Cálculo!$H$88</f>
        <v>110975.06</v>
      </c>
    </row>
    <row r="3218" spans="1:11">
      <c r="A3218" t="s">
        <v>56</v>
      </c>
      <c r="B3218" t="s">
        <v>198</v>
      </c>
      <c r="C3218" s="7" t="s">
        <v>275</v>
      </c>
      <c r="D3218" t="s">
        <v>199</v>
      </c>
      <c r="E3218" t="s">
        <v>54</v>
      </c>
      <c r="F3218" t="s">
        <v>96</v>
      </c>
      <c r="G3218" t="s">
        <v>94</v>
      </c>
      <c r="H3218">
        <v>500000.01</v>
      </c>
      <c r="I3218">
        <v>1000000</v>
      </c>
      <c r="J3218">
        <f>Cálculo!$G$89</f>
        <v>3.3340000000000001</v>
      </c>
      <c r="K3218">
        <f>Cálculo!$H$89</f>
        <v>124035.06</v>
      </c>
    </row>
    <row r="3219" spans="1:11">
      <c r="A3219" t="s">
        <v>56</v>
      </c>
      <c r="B3219" t="s">
        <v>198</v>
      </c>
      <c r="C3219" s="7" t="s">
        <v>275</v>
      </c>
      <c r="D3219" t="s">
        <v>199</v>
      </c>
      <c r="E3219" t="s">
        <v>54</v>
      </c>
      <c r="F3219" t="s">
        <v>96</v>
      </c>
      <c r="G3219" t="s">
        <v>94</v>
      </c>
      <c r="H3219">
        <v>1000000.01</v>
      </c>
      <c r="I3219">
        <v>2000000</v>
      </c>
      <c r="J3219">
        <f>Cálculo!$G$90</f>
        <v>3.2810000000000001</v>
      </c>
      <c r="K3219">
        <f>Cálculo!$H$90</f>
        <v>177422.21</v>
      </c>
    </row>
    <row r="3220" spans="1:11">
      <c r="A3220" t="s">
        <v>56</v>
      </c>
      <c r="B3220" t="s">
        <v>198</v>
      </c>
      <c r="C3220" s="7" t="s">
        <v>275</v>
      </c>
      <c r="D3220" t="s">
        <v>199</v>
      </c>
      <c r="E3220" t="s">
        <v>54</v>
      </c>
      <c r="F3220" t="s">
        <v>96</v>
      </c>
      <c r="G3220" t="s">
        <v>94</v>
      </c>
      <c r="H3220">
        <v>2000000.01</v>
      </c>
      <c r="J3220">
        <f>Cálculo!$G$91</f>
        <v>3.2330000000000001</v>
      </c>
      <c r="K3220">
        <f>Cálculo!$H$91</f>
        <v>316707.87</v>
      </c>
    </row>
    <row r="3221" spans="1:11">
      <c r="A3221" t="s">
        <v>56</v>
      </c>
      <c r="B3221" t="s">
        <v>198</v>
      </c>
      <c r="C3221" s="7" t="s">
        <v>275</v>
      </c>
      <c r="D3221" t="s">
        <v>199</v>
      </c>
      <c r="E3221" t="s">
        <v>54</v>
      </c>
      <c r="F3221" t="s">
        <v>97</v>
      </c>
      <c r="G3221" t="s">
        <v>98</v>
      </c>
      <c r="J3221">
        <f>Cálculo!$G$94</f>
        <v>3.2148460000000001</v>
      </c>
    </row>
    <row r="3222" spans="1:11">
      <c r="A3222" t="s">
        <v>56</v>
      </c>
      <c r="B3222" t="s">
        <v>198</v>
      </c>
      <c r="C3222" s="7" t="s">
        <v>276</v>
      </c>
      <c r="D3222" t="s">
        <v>199</v>
      </c>
      <c r="E3222" t="s">
        <v>54</v>
      </c>
      <c r="F3222" t="s">
        <v>93</v>
      </c>
      <c r="G3222" t="s">
        <v>94</v>
      </c>
      <c r="H3222">
        <v>0</v>
      </c>
      <c r="I3222">
        <v>1</v>
      </c>
      <c r="J3222">
        <f>Cálculo!$G$66</f>
        <v>3.2869999999999999</v>
      </c>
      <c r="K3222">
        <f>Cálculo!$H$66</f>
        <v>11.39</v>
      </c>
    </row>
    <row r="3223" spans="1:11">
      <c r="A3223" t="s">
        <v>56</v>
      </c>
      <c r="B3223" t="s">
        <v>198</v>
      </c>
      <c r="C3223" s="7" t="s">
        <v>276</v>
      </c>
      <c r="D3223" t="s">
        <v>199</v>
      </c>
      <c r="E3223" t="s">
        <v>54</v>
      </c>
      <c r="F3223" t="s">
        <v>93</v>
      </c>
      <c r="G3223" t="s">
        <v>94</v>
      </c>
      <c r="H3223">
        <v>1.01</v>
      </c>
      <c r="I3223">
        <v>3</v>
      </c>
      <c r="J3223">
        <f>Cálculo!$G$67</f>
        <v>10.834</v>
      </c>
      <c r="K3223">
        <f>Cálculo!$H$67</f>
        <v>14.87</v>
      </c>
    </row>
    <row r="3224" spans="1:11">
      <c r="A3224" t="s">
        <v>56</v>
      </c>
      <c r="B3224" t="s">
        <v>198</v>
      </c>
      <c r="C3224" s="7" t="s">
        <v>276</v>
      </c>
      <c r="D3224" t="s">
        <v>199</v>
      </c>
      <c r="E3224" t="s">
        <v>54</v>
      </c>
      <c r="F3224" t="s">
        <v>93</v>
      </c>
      <c r="G3224" t="s">
        <v>94</v>
      </c>
      <c r="H3224">
        <v>3.01</v>
      </c>
      <c r="I3224">
        <v>7</v>
      </c>
      <c r="J3224">
        <f>Cálculo!$G$68</f>
        <v>5.6470000000000002</v>
      </c>
      <c r="K3224">
        <f>Cálculo!$H$68</f>
        <v>14.87</v>
      </c>
    </row>
    <row r="3225" spans="1:11">
      <c r="A3225" t="s">
        <v>56</v>
      </c>
      <c r="B3225" t="s">
        <v>198</v>
      </c>
      <c r="C3225" s="7" t="s">
        <v>276</v>
      </c>
      <c r="D3225" t="s">
        <v>199</v>
      </c>
      <c r="E3225" t="s">
        <v>54</v>
      </c>
      <c r="F3225" t="s">
        <v>93</v>
      </c>
      <c r="G3225" t="s">
        <v>94</v>
      </c>
      <c r="H3225">
        <v>7.01</v>
      </c>
      <c r="I3225">
        <v>14</v>
      </c>
      <c r="J3225">
        <f>Cálculo!$G$69</f>
        <v>9.3699999999999992</v>
      </c>
      <c r="K3225">
        <f>Cálculo!$H$69</f>
        <v>16.739999999999998</v>
      </c>
    </row>
    <row r="3226" spans="1:11">
      <c r="A3226" t="s">
        <v>56</v>
      </c>
      <c r="B3226" t="s">
        <v>198</v>
      </c>
      <c r="C3226" s="7" t="s">
        <v>276</v>
      </c>
      <c r="D3226" t="s">
        <v>199</v>
      </c>
      <c r="E3226" t="s">
        <v>54</v>
      </c>
      <c r="F3226" t="s">
        <v>93</v>
      </c>
      <c r="G3226" t="s">
        <v>94</v>
      </c>
      <c r="H3226">
        <v>14.01</v>
      </c>
      <c r="I3226">
        <v>34</v>
      </c>
      <c r="J3226">
        <f>Cálculo!$G$70</f>
        <v>11.132</v>
      </c>
      <c r="K3226">
        <f>Cálculo!$H$70</f>
        <v>18.600000000000001</v>
      </c>
    </row>
    <row r="3227" spans="1:11">
      <c r="A3227" t="s">
        <v>56</v>
      </c>
      <c r="B3227" t="s">
        <v>198</v>
      </c>
      <c r="C3227" s="7" t="s">
        <v>276</v>
      </c>
      <c r="D3227" t="s">
        <v>199</v>
      </c>
      <c r="E3227" t="s">
        <v>54</v>
      </c>
      <c r="F3227" t="s">
        <v>93</v>
      </c>
      <c r="G3227" t="s">
        <v>94</v>
      </c>
      <c r="H3227">
        <v>34.01</v>
      </c>
      <c r="I3227">
        <v>600</v>
      </c>
      <c r="J3227">
        <f>Cálculo!$G$71</f>
        <v>11.92</v>
      </c>
      <c r="K3227">
        <f>Cálculo!$H$71</f>
        <v>18.600000000000001</v>
      </c>
    </row>
    <row r="3228" spans="1:11">
      <c r="A3228" t="s">
        <v>56</v>
      </c>
      <c r="B3228" t="s">
        <v>198</v>
      </c>
      <c r="C3228" s="7" t="s">
        <v>276</v>
      </c>
      <c r="D3228" t="s">
        <v>199</v>
      </c>
      <c r="E3228" t="s">
        <v>54</v>
      </c>
      <c r="F3228" t="s">
        <v>93</v>
      </c>
      <c r="G3228" t="s">
        <v>94</v>
      </c>
      <c r="H3228">
        <v>600.01</v>
      </c>
      <c r="I3228">
        <v>1000</v>
      </c>
      <c r="J3228">
        <f>Cálculo!$G$72</f>
        <v>10.324</v>
      </c>
      <c r="K3228">
        <f>Cálculo!$H$72</f>
        <v>18.600000000000001</v>
      </c>
    </row>
    <row r="3229" spans="1:11">
      <c r="A3229" t="s">
        <v>56</v>
      </c>
      <c r="B3229" t="s">
        <v>198</v>
      </c>
      <c r="C3229" s="7" t="s">
        <v>276</v>
      </c>
      <c r="D3229" t="s">
        <v>199</v>
      </c>
      <c r="E3229" t="s">
        <v>54</v>
      </c>
      <c r="F3229" t="s">
        <v>93</v>
      </c>
      <c r="G3229" t="s">
        <v>94</v>
      </c>
      <c r="H3229">
        <v>1000.01</v>
      </c>
      <c r="J3229">
        <f>Cálculo!$G$73</f>
        <v>7.2949999999999999</v>
      </c>
      <c r="K3229">
        <f>Cálculo!$H$73</f>
        <v>18.600000000000001</v>
      </c>
    </row>
    <row r="3230" spans="1:11">
      <c r="A3230" t="s">
        <v>56</v>
      </c>
      <c r="B3230" t="s">
        <v>198</v>
      </c>
      <c r="C3230" s="7" t="s">
        <v>276</v>
      </c>
      <c r="D3230" t="s">
        <v>199</v>
      </c>
      <c r="E3230" t="s">
        <v>54</v>
      </c>
      <c r="F3230" t="s">
        <v>95</v>
      </c>
      <c r="G3230" t="s">
        <v>94</v>
      </c>
      <c r="H3230">
        <v>0</v>
      </c>
      <c r="I3230">
        <v>0</v>
      </c>
      <c r="J3230">
        <f>Cálculo!$G$76</f>
        <v>0</v>
      </c>
      <c r="K3230">
        <f>Cálculo!$H$76</f>
        <v>0</v>
      </c>
    </row>
    <row r="3231" spans="1:11">
      <c r="A3231" t="s">
        <v>56</v>
      </c>
      <c r="B3231" t="s">
        <v>198</v>
      </c>
      <c r="C3231" s="7" t="s">
        <v>276</v>
      </c>
      <c r="D3231" t="s">
        <v>199</v>
      </c>
      <c r="E3231" t="s">
        <v>54</v>
      </c>
      <c r="F3231" t="s">
        <v>95</v>
      </c>
      <c r="G3231" t="s">
        <v>94</v>
      </c>
      <c r="H3231">
        <v>0.01</v>
      </c>
      <c r="I3231">
        <v>50</v>
      </c>
      <c r="J3231">
        <f>Cálculo!$G$77</f>
        <v>9.2490000000000006</v>
      </c>
      <c r="K3231">
        <f>Cálculo!$H$77</f>
        <v>60.76</v>
      </c>
    </row>
    <row r="3232" spans="1:11">
      <c r="A3232" t="s">
        <v>56</v>
      </c>
      <c r="B3232" t="s">
        <v>198</v>
      </c>
      <c r="C3232" s="7" t="s">
        <v>276</v>
      </c>
      <c r="D3232" t="s">
        <v>199</v>
      </c>
      <c r="E3232" t="s">
        <v>54</v>
      </c>
      <c r="F3232" t="s">
        <v>95</v>
      </c>
      <c r="G3232" t="s">
        <v>94</v>
      </c>
      <c r="H3232">
        <v>50.01</v>
      </c>
      <c r="I3232">
        <v>150</v>
      </c>
      <c r="J3232">
        <f>Cálculo!$G$78</f>
        <v>8.49</v>
      </c>
      <c r="K3232">
        <f>Cálculo!$H$78</f>
        <v>98.73</v>
      </c>
    </row>
    <row r="3233" spans="1:11">
      <c r="A3233" t="s">
        <v>56</v>
      </c>
      <c r="B3233" t="s">
        <v>198</v>
      </c>
      <c r="C3233" s="7" t="s">
        <v>276</v>
      </c>
      <c r="D3233" t="s">
        <v>199</v>
      </c>
      <c r="E3233" t="s">
        <v>54</v>
      </c>
      <c r="F3233" t="s">
        <v>95</v>
      </c>
      <c r="G3233" t="s">
        <v>94</v>
      </c>
      <c r="H3233">
        <v>150.01</v>
      </c>
      <c r="I3233">
        <v>500</v>
      </c>
      <c r="J3233">
        <f>Cálculo!$G$79</f>
        <v>7.9859999999999998</v>
      </c>
      <c r="K3233">
        <f>Cálculo!$H$79</f>
        <v>174.66</v>
      </c>
    </row>
    <row r="3234" spans="1:11">
      <c r="A3234" t="s">
        <v>56</v>
      </c>
      <c r="B3234" t="s">
        <v>198</v>
      </c>
      <c r="C3234" s="7" t="s">
        <v>276</v>
      </c>
      <c r="D3234" t="s">
        <v>199</v>
      </c>
      <c r="E3234" t="s">
        <v>54</v>
      </c>
      <c r="F3234" t="s">
        <v>95</v>
      </c>
      <c r="G3234" t="s">
        <v>94</v>
      </c>
      <c r="H3234">
        <v>500.01</v>
      </c>
      <c r="I3234">
        <v>2000</v>
      </c>
      <c r="J3234">
        <f>Cálculo!$G$80</f>
        <v>7.5380000000000003</v>
      </c>
      <c r="K3234">
        <f>Cálculo!$H$80</f>
        <v>398.71</v>
      </c>
    </row>
    <row r="3235" spans="1:11">
      <c r="A3235" t="s">
        <v>56</v>
      </c>
      <c r="B3235" t="s">
        <v>198</v>
      </c>
      <c r="C3235" s="7" t="s">
        <v>276</v>
      </c>
      <c r="D3235" t="s">
        <v>199</v>
      </c>
      <c r="E3235" t="s">
        <v>54</v>
      </c>
      <c r="F3235" t="s">
        <v>95</v>
      </c>
      <c r="G3235" t="s">
        <v>94</v>
      </c>
      <c r="H3235">
        <v>2000.01</v>
      </c>
      <c r="I3235">
        <v>3500</v>
      </c>
      <c r="J3235">
        <f>Cálculo!$G$81</f>
        <v>6.819</v>
      </c>
      <c r="K3235">
        <f>Cálculo!$H$81</f>
        <v>1837.86</v>
      </c>
    </row>
    <row r="3236" spans="1:11">
      <c r="A3236" t="s">
        <v>56</v>
      </c>
      <c r="B3236" t="s">
        <v>198</v>
      </c>
      <c r="C3236" s="7" t="s">
        <v>276</v>
      </c>
      <c r="D3236" t="s">
        <v>199</v>
      </c>
      <c r="E3236" t="s">
        <v>54</v>
      </c>
      <c r="F3236" t="s">
        <v>95</v>
      </c>
      <c r="G3236" t="s">
        <v>94</v>
      </c>
      <c r="H3236">
        <v>3500.01</v>
      </c>
      <c r="I3236">
        <v>50000</v>
      </c>
      <c r="J3236">
        <f>Cálculo!$G$82</f>
        <v>5.3760000000000003</v>
      </c>
      <c r="K3236">
        <f>Cálculo!$H$82</f>
        <v>6892.16</v>
      </c>
    </row>
    <row r="3237" spans="1:11">
      <c r="A3237" t="s">
        <v>56</v>
      </c>
      <c r="B3237" t="s">
        <v>198</v>
      </c>
      <c r="C3237" s="7" t="s">
        <v>276</v>
      </c>
      <c r="D3237" t="s">
        <v>199</v>
      </c>
      <c r="E3237" t="s">
        <v>54</v>
      </c>
      <c r="F3237" t="s">
        <v>95</v>
      </c>
      <c r="G3237" t="s">
        <v>94</v>
      </c>
      <c r="H3237">
        <v>50000.01</v>
      </c>
      <c r="J3237">
        <f>Cálculo!$G$83</f>
        <v>5.1479999999999997</v>
      </c>
      <c r="K3237">
        <f>Cálculo!$H$83</f>
        <v>18284.09</v>
      </c>
    </row>
    <row r="3238" spans="1:11">
      <c r="A3238" t="s">
        <v>56</v>
      </c>
      <c r="B3238" t="s">
        <v>198</v>
      </c>
      <c r="C3238" s="7" t="s">
        <v>276</v>
      </c>
      <c r="D3238" t="s">
        <v>199</v>
      </c>
      <c r="E3238" t="s">
        <v>54</v>
      </c>
      <c r="F3238" t="s">
        <v>96</v>
      </c>
      <c r="G3238" t="s">
        <v>94</v>
      </c>
      <c r="H3238">
        <v>0</v>
      </c>
      <c r="I3238">
        <v>50000</v>
      </c>
      <c r="J3238">
        <f>Cálculo!$G$86</f>
        <v>4.726</v>
      </c>
      <c r="K3238">
        <f>Cálculo!$H$86</f>
        <v>387.36</v>
      </c>
    </row>
    <row r="3239" spans="1:11">
      <c r="A3239" t="s">
        <v>56</v>
      </c>
      <c r="B3239" t="s">
        <v>198</v>
      </c>
      <c r="C3239" s="7" t="s">
        <v>276</v>
      </c>
      <c r="D3239" t="s">
        <v>199</v>
      </c>
      <c r="E3239" t="s">
        <v>54</v>
      </c>
      <c r="F3239" t="s">
        <v>96</v>
      </c>
      <c r="G3239" t="s">
        <v>94</v>
      </c>
      <c r="H3239">
        <v>50000.01</v>
      </c>
      <c r="I3239">
        <v>300000</v>
      </c>
      <c r="J3239">
        <f>Cálculo!$G$87</f>
        <v>3.5019999999999998</v>
      </c>
      <c r="K3239">
        <f>Cálculo!$H$87</f>
        <v>61597.41</v>
      </c>
    </row>
    <row r="3240" spans="1:11">
      <c r="A3240" t="s">
        <v>56</v>
      </c>
      <c r="B3240" t="s">
        <v>198</v>
      </c>
      <c r="C3240" s="7" t="s">
        <v>276</v>
      </c>
      <c r="D3240" t="s">
        <v>199</v>
      </c>
      <c r="E3240" t="s">
        <v>54</v>
      </c>
      <c r="F3240" t="s">
        <v>96</v>
      </c>
      <c r="G3240" t="s">
        <v>94</v>
      </c>
      <c r="H3240">
        <v>300000.01</v>
      </c>
      <c r="I3240">
        <v>500000</v>
      </c>
      <c r="J3240">
        <f>Cálculo!$G$88</f>
        <v>3.36</v>
      </c>
      <c r="K3240">
        <f>Cálculo!$H$88</f>
        <v>110975.06</v>
      </c>
    </row>
    <row r="3241" spans="1:11">
      <c r="A3241" t="s">
        <v>56</v>
      </c>
      <c r="B3241" t="s">
        <v>198</v>
      </c>
      <c r="C3241" s="7" t="s">
        <v>276</v>
      </c>
      <c r="D3241" t="s">
        <v>199</v>
      </c>
      <c r="E3241" t="s">
        <v>54</v>
      </c>
      <c r="F3241" t="s">
        <v>96</v>
      </c>
      <c r="G3241" t="s">
        <v>94</v>
      </c>
      <c r="H3241">
        <v>500000.01</v>
      </c>
      <c r="I3241">
        <v>1000000</v>
      </c>
      <c r="J3241">
        <f>Cálculo!$G$89</f>
        <v>3.3340000000000001</v>
      </c>
      <c r="K3241">
        <f>Cálculo!$H$89</f>
        <v>124035.06</v>
      </c>
    </row>
    <row r="3242" spans="1:11">
      <c r="A3242" t="s">
        <v>56</v>
      </c>
      <c r="B3242" t="s">
        <v>198</v>
      </c>
      <c r="C3242" s="7" t="s">
        <v>276</v>
      </c>
      <c r="D3242" t="s">
        <v>199</v>
      </c>
      <c r="E3242" t="s">
        <v>54</v>
      </c>
      <c r="F3242" t="s">
        <v>96</v>
      </c>
      <c r="G3242" t="s">
        <v>94</v>
      </c>
      <c r="H3242">
        <v>1000000.01</v>
      </c>
      <c r="I3242">
        <v>2000000</v>
      </c>
      <c r="J3242">
        <f>Cálculo!$G$90</f>
        <v>3.2810000000000001</v>
      </c>
      <c r="K3242">
        <f>Cálculo!$H$90</f>
        <v>177422.21</v>
      </c>
    </row>
    <row r="3243" spans="1:11">
      <c r="A3243" t="s">
        <v>56</v>
      </c>
      <c r="B3243" t="s">
        <v>198</v>
      </c>
      <c r="C3243" s="7" t="s">
        <v>276</v>
      </c>
      <c r="D3243" t="s">
        <v>199</v>
      </c>
      <c r="E3243" t="s">
        <v>54</v>
      </c>
      <c r="F3243" t="s">
        <v>96</v>
      </c>
      <c r="G3243" t="s">
        <v>94</v>
      </c>
      <c r="H3243">
        <v>2000000.01</v>
      </c>
      <c r="J3243">
        <f>Cálculo!$G$91</f>
        <v>3.2330000000000001</v>
      </c>
      <c r="K3243">
        <f>Cálculo!$H$91</f>
        <v>316707.87</v>
      </c>
    </row>
    <row r="3244" spans="1:11">
      <c r="A3244" t="s">
        <v>56</v>
      </c>
      <c r="B3244" t="s">
        <v>198</v>
      </c>
      <c r="C3244" s="7" t="s">
        <v>276</v>
      </c>
      <c r="D3244" t="s">
        <v>199</v>
      </c>
      <c r="E3244" t="s">
        <v>54</v>
      </c>
      <c r="F3244" t="s">
        <v>97</v>
      </c>
      <c r="G3244" t="s">
        <v>98</v>
      </c>
      <c r="J3244">
        <f>Cálculo!$G$94</f>
        <v>3.2148460000000001</v>
      </c>
    </row>
    <row r="3245" spans="1:11">
      <c r="A3245" t="s">
        <v>56</v>
      </c>
      <c r="B3245" t="s">
        <v>198</v>
      </c>
      <c r="C3245" s="7" t="s">
        <v>277</v>
      </c>
      <c r="D3245" t="s">
        <v>199</v>
      </c>
      <c r="E3245" t="s">
        <v>54</v>
      </c>
      <c r="F3245" t="s">
        <v>93</v>
      </c>
      <c r="G3245" t="s">
        <v>94</v>
      </c>
      <c r="H3245">
        <v>0</v>
      </c>
      <c r="I3245">
        <v>1</v>
      </c>
      <c r="J3245">
        <f>Cálculo!$G$66</f>
        <v>3.2869999999999999</v>
      </c>
      <c r="K3245">
        <f>Cálculo!$H$66</f>
        <v>11.39</v>
      </c>
    </row>
    <row r="3246" spans="1:11">
      <c r="A3246" t="s">
        <v>56</v>
      </c>
      <c r="B3246" t="s">
        <v>198</v>
      </c>
      <c r="C3246" s="7" t="s">
        <v>277</v>
      </c>
      <c r="D3246" t="s">
        <v>199</v>
      </c>
      <c r="E3246" t="s">
        <v>54</v>
      </c>
      <c r="F3246" t="s">
        <v>93</v>
      </c>
      <c r="G3246" t="s">
        <v>94</v>
      </c>
      <c r="H3246">
        <v>1.01</v>
      </c>
      <c r="I3246">
        <v>3</v>
      </c>
      <c r="J3246">
        <f>Cálculo!$G$67</f>
        <v>10.834</v>
      </c>
      <c r="K3246">
        <f>Cálculo!$H$67</f>
        <v>14.87</v>
      </c>
    </row>
    <row r="3247" spans="1:11">
      <c r="A3247" t="s">
        <v>56</v>
      </c>
      <c r="B3247" t="s">
        <v>198</v>
      </c>
      <c r="C3247" s="7" t="s">
        <v>277</v>
      </c>
      <c r="D3247" t="s">
        <v>199</v>
      </c>
      <c r="E3247" t="s">
        <v>54</v>
      </c>
      <c r="F3247" t="s">
        <v>93</v>
      </c>
      <c r="G3247" t="s">
        <v>94</v>
      </c>
      <c r="H3247">
        <v>3.01</v>
      </c>
      <c r="I3247">
        <v>7</v>
      </c>
      <c r="J3247">
        <f>Cálculo!$G$68</f>
        <v>5.6470000000000002</v>
      </c>
      <c r="K3247">
        <f>Cálculo!$H$68</f>
        <v>14.87</v>
      </c>
    </row>
    <row r="3248" spans="1:11">
      <c r="A3248" t="s">
        <v>56</v>
      </c>
      <c r="B3248" t="s">
        <v>198</v>
      </c>
      <c r="C3248" s="7" t="s">
        <v>277</v>
      </c>
      <c r="D3248" t="s">
        <v>199</v>
      </c>
      <c r="E3248" t="s">
        <v>54</v>
      </c>
      <c r="F3248" t="s">
        <v>93</v>
      </c>
      <c r="G3248" t="s">
        <v>94</v>
      </c>
      <c r="H3248">
        <v>7.01</v>
      </c>
      <c r="I3248">
        <v>14</v>
      </c>
      <c r="J3248">
        <f>Cálculo!$G$69</f>
        <v>9.3699999999999992</v>
      </c>
      <c r="K3248">
        <f>Cálculo!$H$69</f>
        <v>16.739999999999998</v>
      </c>
    </row>
    <row r="3249" spans="1:11">
      <c r="A3249" t="s">
        <v>56</v>
      </c>
      <c r="B3249" t="s">
        <v>198</v>
      </c>
      <c r="C3249" s="7" t="s">
        <v>277</v>
      </c>
      <c r="D3249" t="s">
        <v>199</v>
      </c>
      <c r="E3249" t="s">
        <v>54</v>
      </c>
      <c r="F3249" t="s">
        <v>93</v>
      </c>
      <c r="G3249" t="s">
        <v>94</v>
      </c>
      <c r="H3249">
        <v>14.01</v>
      </c>
      <c r="I3249">
        <v>34</v>
      </c>
      <c r="J3249">
        <f>Cálculo!$G$70</f>
        <v>11.132</v>
      </c>
      <c r="K3249">
        <f>Cálculo!$H$70</f>
        <v>18.600000000000001</v>
      </c>
    </row>
    <row r="3250" spans="1:11">
      <c r="A3250" t="s">
        <v>56</v>
      </c>
      <c r="B3250" t="s">
        <v>198</v>
      </c>
      <c r="C3250" s="7" t="s">
        <v>277</v>
      </c>
      <c r="D3250" t="s">
        <v>199</v>
      </c>
      <c r="E3250" t="s">
        <v>54</v>
      </c>
      <c r="F3250" t="s">
        <v>93</v>
      </c>
      <c r="G3250" t="s">
        <v>94</v>
      </c>
      <c r="H3250">
        <v>34.01</v>
      </c>
      <c r="I3250">
        <v>600</v>
      </c>
      <c r="J3250">
        <f>Cálculo!$G$71</f>
        <v>11.92</v>
      </c>
      <c r="K3250">
        <f>Cálculo!$H$71</f>
        <v>18.600000000000001</v>
      </c>
    </row>
    <row r="3251" spans="1:11">
      <c r="A3251" t="s">
        <v>56</v>
      </c>
      <c r="B3251" t="s">
        <v>198</v>
      </c>
      <c r="C3251" s="7" t="s">
        <v>277</v>
      </c>
      <c r="D3251" t="s">
        <v>199</v>
      </c>
      <c r="E3251" t="s">
        <v>54</v>
      </c>
      <c r="F3251" t="s">
        <v>93</v>
      </c>
      <c r="G3251" t="s">
        <v>94</v>
      </c>
      <c r="H3251">
        <v>600.01</v>
      </c>
      <c r="I3251">
        <v>1000</v>
      </c>
      <c r="J3251">
        <f>Cálculo!$G$72</f>
        <v>10.324</v>
      </c>
      <c r="K3251">
        <f>Cálculo!$H$72</f>
        <v>18.600000000000001</v>
      </c>
    </row>
    <row r="3252" spans="1:11">
      <c r="A3252" t="s">
        <v>56</v>
      </c>
      <c r="B3252" t="s">
        <v>198</v>
      </c>
      <c r="C3252" s="7" t="s">
        <v>277</v>
      </c>
      <c r="D3252" t="s">
        <v>199</v>
      </c>
      <c r="E3252" t="s">
        <v>54</v>
      </c>
      <c r="F3252" t="s">
        <v>93</v>
      </c>
      <c r="G3252" t="s">
        <v>94</v>
      </c>
      <c r="H3252">
        <v>1000.01</v>
      </c>
      <c r="J3252">
        <f>Cálculo!$G$73</f>
        <v>7.2949999999999999</v>
      </c>
      <c r="K3252">
        <f>Cálculo!$H$73</f>
        <v>18.600000000000001</v>
      </c>
    </row>
    <row r="3253" spans="1:11">
      <c r="A3253" t="s">
        <v>56</v>
      </c>
      <c r="B3253" t="s">
        <v>198</v>
      </c>
      <c r="C3253" s="7" t="s">
        <v>277</v>
      </c>
      <c r="D3253" t="s">
        <v>199</v>
      </c>
      <c r="E3253" t="s">
        <v>54</v>
      </c>
      <c r="F3253" t="s">
        <v>95</v>
      </c>
      <c r="G3253" t="s">
        <v>94</v>
      </c>
      <c r="H3253">
        <v>0</v>
      </c>
      <c r="I3253">
        <v>0</v>
      </c>
      <c r="J3253">
        <f>Cálculo!$G$76</f>
        <v>0</v>
      </c>
      <c r="K3253">
        <f>Cálculo!$H$76</f>
        <v>0</v>
      </c>
    </row>
    <row r="3254" spans="1:11">
      <c r="A3254" t="s">
        <v>56</v>
      </c>
      <c r="B3254" t="s">
        <v>198</v>
      </c>
      <c r="C3254" s="7" t="s">
        <v>277</v>
      </c>
      <c r="D3254" t="s">
        <v>199</v>
      </c>
      <c r="E3254" t="s">
        <v>54</v>
      </c>
      <c r="F3254" t="s">
        <v>95</v>
      </c>
      <c r="G3254" t="s">
        <v>94</v>
      </c>
      <c r="H3254">
        <v>0.01</v>
      </c>
      <c r="I3254">
        <v>50</v>
      </c>
      <c r="J3254">
        <f>Cálculo!$G$77</f>
        <v>9.2490000000000006</v>
      </c>
      <c r="K3254">
        <f>Cálculo!$H$77</f>
        <v>60.76</v>
      </c>
    </row>
    <row r="3255" spans="1:11">
      <c r="A3255" t="s">
        <v>56</v>
      </c>
      <c r="B3255" t="s">
        <v>198</v>
      </c>
      <c r="C3255" s="7" t="s">
        <v>277</v>
      </c>
      <c r="D3255" t="s">
        <v>199</v>
      </c>
      <c r="E3255" t="s">
        <v>54</v>
      </c>
      <c r="F3255" t="s">
        <v>95</v>
      </c>
      <c r="G3255" t="s">
        <v>94</v>
      </c>
      <c r="H3255">
        <v>50.01</v>
      </c>
      <c r="I3255">
        <v>150</v>
      </c>
      <c r="J3255">
        <f>Cálculo!$G$78</f>
        <v>8.49</v>
      </c>
      <c r="K3255">
        <f>Cálculo!$H$78</f>
        <v>98.73</v>
      </c>
    </row>
    <row r="3256" spans="1:11">
      <c r="A3256" t="s">
        <v>56</v>
      </c>
      <c r="B3256" t="s">
        <v>198</v>
      </c>
      <c r="C3256" s="7" t="s">
        <v>277</v>
      </c>
      <c r="D3256" t="s">
        <v>199</v>
      </c>
      <c r="E3256" t="s">
        <v>54</v>
      </c>
      <c r="F3256" t="s">
        <v>95</v>
      </c>
      <c r="G3256" t="s">
        <v>94</v>
      </c>
      <c r="H3256">
        <v>150.01</v>
      </c>
      <c r="I3256">
        <v>500</v>
      </c>
      <c r="J3256">
        <f>Cálculo!$G$79</f>
        <v>7.9859999999999998</v>
      </c>
      <c r="K3256">
        <f>Cálculo!$H$79</f>
        <v>174.66</v>
      </c>
    </row>
    <row r="3257" spans="1:11">
      <c r="A3257" t="s">
        <v>56</v>
      </c>
      <c r="B3257" t="s">
        <v>198</v>
      </c>
      <c r="C3257" s="7" t="s">
        <v>277</v>
      </c>
      <c r="D3257" t="s">
        <v>199</v>
      </c>
      <c r="E3257" t="s">
        <v>54</v>
      </c>
      <c r="F3257" t="s">
        <v>95</v>
      </c>
      <c r="G3257" t="s">
        <v>94</v>
      </c>
      <c r="H3257">
        <v>500.01</v>
      </c>
      <c r="I3257">
        <v>2000</v>
      </c>
      <c r="J3257">
        <f>Cálculo!$G$80</f>
        <v>7.5380000000000003</v>
      </c>
      <c r="K3257">
        <f>Cálculo!$H$80</f>
        <v>398.71</v>
      </c>
    </row>
    <row r="3258" spans="1:11">
      <c r="A3258" t="s">
        <v>56</v>
      </c>
      <c r="B3258" t="s">
        <v>198</v>
      </c>
      <c r="C3258" s="7" t="s">
        <v>277</v>
      </c>
      <c r="D3258" t="s">
        <v>199</v>
      </c>
      <c r="E3258" t="s">
        <v>54</v>
      </c>
      <c r="F3258" t="s">
        <v>95</v>
      </c>
      <c r="G3258" t="s">
        <v>94</v>
      </c>
      <c r="H3258">
        <v>2000.01</v>
      </c>
      <c r="I3258">
        <v>3500</v>
      </c>
      <c r="J3258">
        <f>Cálculo!$G$81</f>
        <v>6.819</v>
      </c>
      <c r="K3258">
        <f>Cálculo!$H$81</f>
        <v>1837.86</v>
      </c>
    </row>
    <row r="3259" spans="1:11">
      <c r="A3259" t="s">
        <v>56</v>
      </c>
      <c r="B3259" t="s">
        <v>198</v>
      </c>
      <c r="C3259" s="7" t="s">
        <v>277</v>
      </c>
      <c r="D3259" t="s">
        <v>199</v>
      </c>
      <c r="E3259" t="s">
        <v>54</v>
      </c>
      <c r="F3259" t="s">
        <v>95</v>
      </c>
      <c r="G3259" t="s">
        <v>94</v>
      </c>
      <c r="H3259">
        <v>3500.01</v>
      </c>
      <c r="I3259">
        <v>50000</v>
      </c>
      <c r="J3259">
        <f>Cálculo!$G$82</f>
        <v>5.3760000000000003</v>
      </c>
      <c r="K3259">
        <f>Cálculo!$H$82</f>
        <v>6892.16</v>
      </c>
    </row>
    <row r="3260" spans="1:11">
      <c r="A3260" t="s">
        <v>56</v>
      </c>
      <c r="B3260" t="s">
        <v>198</v>
      </c>
      <c r="C3260" s="7" t="s">
        <v>277</v>
      </c>
      <c r="D3260" t="s">
        <v>199</v>
      </c>
      <c r="E3260" t="s">
        <v>54</v>
      </c>
      <c r="F3260" t="s">
        <v>95</v>
      </c>
      <c r="G3260" t="s">
        <v>94</v>
      </c>
      <c r="H3260">
        <v>50000.01</v>
      </c>
      <c r="J3260">
        <f>Cálculo!$G$83</f>
        <v>5.1479999999999997</v>
      </c>
      <c r="K3260">
        <f>Cálculo!$H$83</f>
        <v>18284.09</v>
      </c>
    </row>
    <row r="3261" spans="1:11">
      <c r="A3261" t="s">
        <v>56</v>
      </c>
      <c r="B3261" t="s">
        <v>198</v>
      </c>
      <c r="C3261" s="7" t="s">
        <v>277</v>
      </c>
      <c r="D3261" t="s">
        <v>199</v>
      </c>
      <c r="E3261" t="s">
        <v>54</v>
      </c>
      <c r="F3261" t="s">
        <v>96</v>
      </c>
      <c r="G3261" t="s">
        <v>94</v>
      </c>
      <c r="H3261">
        <v>0</v>
      </c>
      <c r="I3261">
        <v>50000</v>
      </c>
      <c r="J3261">
        <f>Cálculo!$G$86</f>
        <v>4.726</v>
      </c>
      <c r="K3261">
        <f>Cálculo!$H$86</f>
        <v>387.36</v>
      </c>
    </row>
    <row r="3262" spans="1:11">
      <c r="A3262" t="s">
        <v>56</v>
      </c>
      <c r="B3262" t="s">
        <v>198</v>
      </c>
      <c r="C3262" s="7" t="s">
        <v>277</v>
      </c>
      <c r="D3262" t="s">
        <v>199</v>
      </c>
      <c r="E3262" t="s">
        <v>54</v>
      </c>
      <c r="F3262" t="s">
        <v>96</v>
      </c>
      <c r="G3262" t="s">
        <v>94</v>
      </c>
      <c r="H3262">
        <v>50000.01</v>
      </c>
      <c r="I3262">
        <v>300000</v>
      </c>
      <c r="J3262">
        <f>Cálculo!$G$87</f>
        <v>3.5019999999999998</v>
      </c>
      <c r="K3262">
        <f>Cálculo!$H$87</f>
        <v>61597.41</v>
      </c>
    </row>
    <row r="3263" spans="1:11">
      <c r="A3263" t="s">
        <v>56</v>
      </c>
      <c r="B3263" t="s">
        <v>198</v>
      </c>
      <c r="C3263" s="7" t="s">
        <v>277</v>
      </c>
      <c r="D3263" t="s">
        <v>199</v>
      </c>
      <c r="E3263" t="s">
        <v>54</v>
      </c>
      <c r="F3263" t="s">
        <v>96</v>
      </c>
      <c r="G3263" t="s">
        <v>94</v>
      </c>
      <c r="H3263">
        <v>300000.01</v>
      </c>
      <c r="I3263">
        <v>500000</v>
      </c>
      <c r="J3263">
        <f>Cálculo!$G$88</f>
        <v>3.36</v>
      </c>
      <c r="K3263">
        <f>Cálculo!$H$88</f>
        <v>110975.06</v>
      </c>
    </row>
    <row r="3264" spans="1:11">
      <c r="A3264" t="s">
        <v>56</v>
      </c>
      <c r="B3264" t="s">
        <v>198</v>
      </c>
      <c r="C3264" s="7" t="s">
        <v>277</v>
      </c>
      <c r="D3264" t="s">
        <v>199</v>
      </c>
      <c r="E3264" t="s">
        <v>54</v>
      </c>
      <c r="F3264" t="s">
        <v>96</v>
      </c>
      <c r="G3264" t="s">
        <v>94</v>
      </c>
      <c r="H3264">
        <v>500000.01</v>
      </c>
      <c r="I3264">
        <v>1000000</v>
      </c>
      <c r="J3264">
        <f>Cálculo!$G$89</f>
        <v>3.3340000000000001</v>
      </c>
      <c r="K3264">
        <f>Cálculo!$H$89</f>
        <v>124035.06</v>
      </c>
    </row>
    <row r="3265" spans="1:11">
      <c r="A3265" t="s">
        <v>56</v>
      </c>
      <c r="B3265" t="s">
        <v>198</v>
      </c>
      <c r="C3265" s="7" t="s">
        <v>277</v>
      </c>
      <c r="D3265" t="s">
        <v>199</v>
      </c>
      <c r="E3265" t="s">
        <v>54</v>
      </c>
      <c r="F3265" t="s">
        <v>96</v>
      </c>
      <c r="G3265" t="s">
        <v>94</v>
      </c>
      <c r="H3265">
        <v>1000000.01</v>
      </c>
      <c r="I3265">
        <v>2000000</v>
      </c>
      <c r="J3265">
        <f>Cálculo!$G$90</f>
        <v>3.2810000000000001</v>
      </c>
      <c r="K3265">
        <f>Cálculo!$H$90</f>
        <v>177422.21</v>
      </c>
    </row>
    <row r="3266" spans="1:11">
      <c r="A3266" t="s">
        <v>56</v>
      </c>
      <c r="B3266" t="s">
        <v>198</v>
      </c>
      <c r="C3266" s="7" t="s">
        <v>277</v>
      </c>
      <c r="D3266" t="s">
        <v>199</v>
      </c>
      <c r="E3266" t="s">
        <v>54</v>
      </c>
      <c r="F3266" t="s">
        <v>96</v>
      </c>
      <c r="G3266" t="s">
        <v>94</v>
      </c>
      <c r="H3266">
        <v>2000000.01</v>
      </c>
      <c r="J3266">
        <f>Cálculo!$G$91</f>
        <v>3.2330000000000001</v>
      </c>
      <c r="K3266">
        <f>Cálculo!$H$91</f>
        <v>316707.87</v>
      </c>
    </row>
    <row r="3267" spans="1:11">
      <c r="A3267" t="s">
        <v>56</v>
      </c>
      <c r="B3267" t="s">
        <v>198</v>
      </c>
      <c r="C3267" s="7" t="s">
        <v>277</v>
      </c>
      <c r="D3267" t="s">
        <v>199</v>
      </c>
      <c r="E3267" t="s">
        <v>54</v>
      </c>
      <c r="F3267" t="s">
        <v>97</v>
      </c>
      <c r="G3267" t="s">
        <v>98</v>
      </c>
      <c r="J3267">
        <f>Cálculo!$G$94</f>
        <v>3.2148460000000001</v>
      </c>
    </row>
    <row r="3268" spans="1:11">
      <c r="A3268" t="s">
        <v>56</v>
      </c>
      <c r="B3268" t="s">
        <v>198</v>
      </c>
      <c r="C3268" s="7" t="s">
        <v>278</v>
      </c>
      <c r="D3268" t="s">
        <v>199</v>
      </c>
      <c r="E3268" t="s">
        <v>54</v>
      </c>
      <c r="F3268" t="s">
        <v>93</v>
      </c>
      <c r="G3268" t="s">
        <v>94</v>
      </c>
      <c r="H3268">
        <v>0</v>
      </c>
      <c r="I3268">
        <v>1</v>
      </c>
      <c r="J3268">
        <f>Cálculo!$G$66</f>
        <v>3.2869999999999999</v>
      </c>
      <c r="K3268">
        <f>Cálculo!$H$66</f>
        <v>11.39</v>
      </c>
    </row>
    <row r="3269" spans="1:11">
      <c r="A3269" t="s">
        <v>56</v>
      </c>
      <c r="B3269" t="s">
        <v>198</v>
      </c>
      <c r="C3269" s="7" t="s">
        <v>278</v>
      </c>
      <c r="D3269" t="s">
        <v>199</v>
      </c>
      <c r="E3269" t="s">
        <v>54</v>
      </c>
      <c r="F3269" t="s">
        <v>93</v>
      </c>
      <c r="G3269" t="s">
        <v>94</v>
      </c>
      <c r="H3269">
        <v>1.01</v>
      </c>
      <c r="I3269">
        <v>3</v>
      </c>
      <c r="J3269">
        <f>Cálculo!$G$67</f>
        <v>10.834</v>
      </c>
      <c r="K3269">
        <f>Cálculo!$H$67</f>
        <v>14.87</v>
      </c>
    </row>
    <row r="3270" spans="1:11">
      <c r="A3270" t="s">
        <v>56</v>
      </c>
      <c r="B3270" t="s">
        <v>198</v>
      </c>
      <c r="C3270" s="7" t="s">
        <v>278</v>
      </c>
      <c r="D3270" t="s">
        <v>199</v>
      </c>
      <c r="E3270" t="s">
        <v>54</v>
      </c>
      <c r="F3270" t="s">
        <v>93</v>
      </c>
      <c r="G3270" t="s">
        <v>94</v>
      </c>
      <c r="H3270">
        <v>3.01</v>
      </c>
      <c r="I3270">
        <v>7</v>
      </c>
      <c r="J3270">
        <f>Cálculo!$G$68</f>
        <v>5.6470000000000002</v>
      </c>
      <c r="K3270">
        <f>Cálculo!$H$68</f>
        <v>14.87</v>
      </c>
    </row>
    <row r="3271" spans="1:11">
      <c r="A3271" t="s">
        <v>56</v>
      </c>
      <c r="B3271" t="s">
        <v>198</v>
      </c>
      <c r="C3271" s="7" t="s">
        <v>278</v>
      </c>
      <c r="D3271" t="s">
        <v>199</v>
      </c>
      <c r="E3271" t="s">
        <v>54</v>
      </c>
      <c r="F3271" t="s">
        <v>93</v>
      </c>
      <c r="G3271" t="s">
        <v>94</v>
      </c>
      <c r="H3271">
        <v>7.01</v>
      </c>
      <c r="I3271">
        <v>14</v>
      </c>
      <c r="J3271">
        <f>Cálculo!$G$69</f>
        <v>9.3699999999999992</v>
      </c>
      <c r="K3271">
        <f>Cálculo!$H$69</f>
        <v>16.739999999999998</v>
      </c>
    </row>
    <row r="3272" spans="1:11">
      <c r="A3272" t="s">
        <v>56</v>
      </c>
      <c r="B3272" t="s">
        <v>198</v>
      </c>
      <c r="C3272" s="7" t="s">
        <v>278</v>
      </c>
      <c r="D3272" t="s">
        <v>199</v>
      </c>
      <c r="E3272" t="s">
        <v>54</v>
      </c>
      <c r="F3272" t="s">
        <v>93</v>
      </c>
      <c r="G3272" t="s">
        <v>94</v>
      </c>
      <c r="H3272">
        <v>14.01</v>
      </c>
      <c r="I3272">
        <v>34</v>
      </c>
      <c r="J3272">
        <f>Cálculo!$G$70</f>
        <v>11.132</v>
      </c>
      <c r="K3272">
        <f>Cálculo!$H$70</f>
        <v>18.600000000000001</v>
      </c>
    </row>
    <row r="3273" spans="1:11">
      <c r="A3273" t="s">
        <v>56</v>
      </c>
      <c r="B3273" t="s">
        <v>198</v>
      </c>
      <c r="C3273" s="7" t="s">
        <v>278</v>
      </c>
      <c r="D3273" t="s">
        <v>199</v>
      </c>
      <c r="E3273" t="s">
        <v>54</v>
      </c>
      <c r="F3273" t="s">
        <v>93</v>
      </c>
      <c r="G3273" t="s">
        <v>94</v>
      </c>
      <c r="H3273">
        <v>34.01</v>
      </c>
      <c r="I3273">
        <v>600</v>
      </c>
      <c r="J3273">
        <f>Cálculo!$G$71</f>
        <v>11.92</v>
      </c>
      <c r="K3273">
        <f>Cálculo!$H$71</f>
        <v>18.600000000000001</v>
      </c>
    </row>
    <row r="3274" spans="1:11">
      <c r="A3274" t="s">
        <v>56</v>
      </c>
      <c r="B3274" t="s">
        <v>198</v>
      </c>
      <c r="C3274" s="7" t="s">
        <v>278</v>
      </c>
      <c r="D3274" t="s">
        <v>199</v>
      </c>
      <c r="E3274" t="s">
        <v>54</v>
      </c>
      <c r="F3274" t="s">
        <v>93</v>
      </c>
      <c r="G3274" t="s">
        <v>94</v>
      </c>
      <c r="H3274">
        <v>600.01</v>
      </c>
      <c r="I3274">
        <v>1000</v>
      </c>
      <c r="J3274">
        <f>Cálculo!$G$72</f>
        <v>10.324</v>
      </c>
      <c r="K3274">
        <f>Cálculo!$H$72</f>
        <v>18.600000000000001</v>
      </c>
    </row>
    <row r="3275" spans="1:11">
      <c r="A3275" t="s">
        <v>56</v>
      </c>
      <c r="B3275" t="s">
        <v>198</v>
      </c>
      <c r="C3275" s="7" t="s">
        <v>278</v>
      </c>
      <c r="D3275" t="s">
        <v>199</v>
      </c>
      <c r="E3275" t="s">
        <v>54</v>
      </c>
      <c r="F3275" t="s">
        <v>93</v>
      </c>
      <c r="G3275" t="s">
        <v>94</v>
      </c>
      <c r="H3275">
        <v>1000.01</v>
      </c>
      <c r="J3275">
        <f>Cálculo!$G$73</f>
        <v>7.2949999999999999</v>
      </c>
      <c r="K3275">
        <f>Cálculo!$H$73</f>
        <v>18.600000000000001</v>
      </c>
    </row>
    <row r="3276" spans="1:11">
      <c r="A3276" t="s">
        <v>56</v>
      </c>
      <c r="B3276" t="s">
        <v>198</v>
      </c>
      <c r="C3276" s="7" t="s">
        <v>278</v>
      </c>
      <c r="D3276" t="s">
        <v>199</v>
      </c>
      <c r="E3276" t="s">
        <v>54</v>
      </c>
      <c r="F3276" t="s">
        <v>95</v>
      </c>
      <c r="G3276" t="s">
        <v>94</v>
      </c>
      <c r="H3276">
        <v>0</v>
      </c>
      <c r="I3276">
        <v>0</v>
      </c>
      <c r="J3276">
        <f>Cálculo!$G$76</f>
        <v>0</v>
      </c>
      <c r="K3276">
        <f>Cálculo!$H$76</f>
        <v>0</v>
      </c>
    </row>
    <row r="3277" spans="1:11">
      <c r="A3277" t="s">
        <v>56</v>
      </c>
      <c r="B3277" t="s">
        <v>198</v>
      </c>
      <c r="C3277" s="7" t="s">
        <v>278</v>
      </c>
      <c r="D3277" t="s">
        <v>199</v>
      </c>
      <c r="E3277" t="s">
        <v>54</v>
      </c>
      <c r="F3277" t="s">
        <v>95</v>
      </c>
      <c r="G3277" t="s">
        <v>94</v>
      </c>
      <c r="H3277">
        <v>0.01</v>
      </c>
      <c r="I3277">
        <v>50</v>
      </c>
      <c r="J3277">
        <f>Cálculo!$G$77</f>
        <v>9.2490000000000006</v>
      </c>
      <c r="K3277">
        <f>Cálculo!$H$77</f>
        <v>60.76</v>
      </c>
    </row>
    <row r="3278" spans="1:11">
      <c r="A3278" t="s">
        <v>56</v>
      </c>
      <c r="B3278" t="s">
        <v>198</v>
      </c>
      <c r="C3278" s="7" t="s">
        <v>278</v>
      </c>
      <c r="D3278" t="s">
        <v>199</v>
      </c>
      <c r="E3278" t="s">
        <v>54</v>
      </c>
      <c r="F3278" t="s">
        <v>95</v>
      </c>
      <c r="G3278" t="s">
        <v>94</v>
      </c>
      <c r="H3278">
        <v>50.01</v>
      </c>
      <c r="I3278">
        <v>150</v>
      </c>
      <c r="J3278">
        <f>Cálculo!$G$78</f>
        <v>8.49</v>
      </c>
      <c r="K3278">
        <f>Cálculo!$H$78</f>
        <v>98.73</v>
      </c>
    </row>
    <row r="3279" spans="1:11">
      <c r="A3279" t="s">
        <v>56</v>
      </c>
      <c r="B3279" t="s">
        <v>198</v>
      </c>
      <c r="C3279" s="7" t="s">
        <v>278</v>
      </c>
      <c r="D3279" t="s">
        <v>199</v>
      </c>
      <c r="E3279" t="s">
        <v>54</v>
      </c>
      <c r="F3279" t="s">
        <v>95</v>
      </c>
      <c r="G3279" t="s">
        <v>94</v>
      </c>
      <c r="H3279">
        <v>150.01</v>
      </c>
      <c r="I3279">
        <v>500</v>
      </c>
      <c r="J3279">
        <f>Cálculo!$G$79</f>
        <v>7.9859999999999998</v>
      </c>
      <c r="K3279">
        <f>Cálculo!$H$79</f>
        <v>174.66</v>
      </c>
    </row>
    <row r="3280" spans="1:11">
      <c r="A3280" t="s">
        <v>56</v>
      </c>
      <c r="B3280" t="s">
        <v>198</v>
      </c>
      <c r="C3280" s="7" t="s">
        <v>278</v>
      </c>
      <c r="D3280" t="s">
        <v>199</v>
      </c>
      <c r="E3280" t="s">
        <v>54</v>
      </c>
      <c r="F3280" t="s">
        <v>95</v>
      </c>
      <c r="G3280" t="s">
        <v>94</v>
      </c>
      <c r="H3280">
        <v>500.01</v>
      </c>
      <c r="I3280">
        <v>2000</v>
      </c>
      <c r="J3280">
        <f>Cálculo!$G$80</f>
        <v>7.5380000000000003</v>
      </c>
      <c r="K3280">
        <f>Cálculo!$H$80</f>
        <v>398.71</v>
      </c>
    </row>
    <row r="3281" spans="1:11">
      <c r="A3281" t="s">
        <v>56</v>
      </c>
      <c r="B3281" t="s">
        <v>198</v>
      </c>
      <c r="C3281" s="7" t="s">
        <v>278</v>
      </c>
      <c r="D3281" t="s">
        <v>199</v>
      </c>
      <c r="E3281" t="s">
        <v>54</v>
      </c>
      <c r="F3281" t="s">
        <v>95</v>
      </c>
      <c r="G3281" t="s">
        <v>94</v>
      </c>
      <c r="H3281">
        <v>2000.01</v>
      </c>
      <c r="I3281">
        <v>3500</v>
      </c>
      <c r="J3281">
        <f>Cálculo!$G$81</f>
        <v>6.819</v>
      </c>
      <c r="K3281">
        <f>Cálculo!$H$81</f>
        <v>1837.86</v>
      </c>
    </row>
    <row r="3282" spans="1:11">
      <c r="A3282" t="s">
        <v>56</v>
      </c>
      <c r="B3282" t="s">
        <v>198</v>
      </c>
      <c r="C3282" s="7" t="s">
        <v>278</v>
      </c>
      <c r="D3282" t="s">
        <v>199</v>
      </c>
      <c r="E3282" t="s">
        <v>54</v>
      </c>
      <c r="F3282" t="s">
        <v>95</v>
      </c>
      <c r="G3282" t="s">
        <v>94</v>
      </c>
      <c r="H3282">
        <v>3500.01</v>
      </c>
      <c r="I3282">
        <v>50000</v>
      </c>
      <c r="J3282">
        <f>Cálculo!$G$82</f>
        <v>5.3760000000000003</v>
      </c>
      <c r="K3282">
        <f>Cálculo!$H$82</f>
        <v>6892.16</v>
      </c>
    </row>
    <row r="3283" spans="1:11">
      <c r="A3283" t="s">
        <v>56</v>
      </c>
      <c r="B3283" t="s">
        <v>198</v>
      </c>
      <c r="C3283" s="7" t="s">
        <v>278</v>
      </c>
      <c r="D3283" t="s">
        <v>199</v>
      </c>
      <c r="E3283" t="s">
        <v>54</v>
      </c>
      <c r="F3283" t="s">
        <v>95</v>
      </c>
      <c r="G3283" t="s">
        <v>94</v>
      </c>
      <c r="H3283">
        <v>50000.01</v>
      </c>
      <c r="J3283">
        <f>Cálculo!$G$83</f>
        <v>5.1479999999999997</v>
      </c>
      <c r="K3283">
        <f>Cálculo!$H$83</f>
        <v>18284.09</v>
      </c>
    </row>
    <row r="3284" spans="1:11">
      <c r="A3284" t="s">
        <v>56</v>
      </c>
      <c r="B3284" t="s">
        <v>198</v>
      </c>
      <c r="C3284" s="7" t="s">
        <v>278</v>
      </c>
      <c r="D3284" t="s">
        <v>199</v>
      </c>
      <c r="E3284" t="s">
        <v>54</v>
      </c>
      <c r="F3284" t="s">
        <v>96</v>
      </c>
      <c r="G3284" t="s">
        <v>94</v>
      </c>
      <c r="H3284">
        <v>0</v>
      </c>
      <c r="I3284">
        <v>50000</v>
      </c>
      <c r="J3284">
        <f>Cálculo!$G$86</f>
        <v>4.726</v>
      </c>
      <c r="K3284">
        <f>Cálculo!$H$86</f>
        <v>387.36</v>
      </c>
    </row>
    <row r="3285" spans="1:11">
      <c r="A3285" t="s">
        <v>56</v>
      </c>
      <c r="B3285" t="s">
        <v>198</v>
      </c>
      <c r="C3285" s="7" t="s">
        <v>278</v>
      </c>
      <c r="D3285" t="s">
        <v>199</v>
      </c>
      <c r="E3285" t="s">
        <v>54</v>
      </c>
      <c r="F3285" t="s">
        <v>96</v>
      </c>
      <c r="G3285" t="s">
        <v>94</v>
      </c>
      <c r="H3285">
        <v>50000.01</v>
      </c>
      <c r="I3285">
        <v>300000</v>
      </c>
      <c r="J3285">
        <f>Cálculo!$G$87</f>
        <v>3.5019999999999998</v>
      </c>
      <c r="K3285">
        <f>Cálculo!$H$87</f>
        <v>61597.41</v>
      </c>
    </row>
    <row r="3286" spans="1:11">
      <c r="A3286" t="s">
        <v>56</v>
      </c>
      <c r="B3286" t="s">
        <v>198</v>
      </c>
      <c r="C3286" s="7" t="s">
        <v>278</v>
      </c>
      <c r="D3286" t="s">
        <v>199</v>
      </c>
      <c r="E3286" t="s">
        <v>54</v>
      </c>
      <c r="F3286" t="s">
        <v>96</v>
      </c>
      <c r="G3286" t="s">
        <v>94</v>
      </c>
      <c r="H3286">
        <v>300000.01</v>
      </c>
      <c r="I3286">
        <v>500000</v>
      </c>
      <c r="J3286">
        <f>Cálculo!$G$88</f>
        <v>3.36</v>
      </c>
      <c r="K3286">
        <f>Cálculo!$H$88</f>
        <v>110975.06</v>
      </c>
    </row>
    <row r="3287" spans="1:11">
      <c r="A3287" t="s">
        <v>56</v>
      </c>
      <c r="B3287" t="s">
        <v>198</v>
      </c>
      <c r="C3287" s="7" t="s">
        <v>278</v>
      </c>
      <c r="D3287" t="s">
        <v>199</v>
      </c>
      <c r="E3287" t="s">
        <v>54</v>
      </c>
      <c r="F3287" t="s">
        <v>96</v>
      </c>
      <c r="G3287" t="s">
        <v>94</v>
      </c>
      <c r="H3287">
        <v>500000.01</v>
      </c>
      <c r="I3287">
        <v>1000000</v>
      </c>
      <c r="J3287">
        <f>Cálculo!$G$89</f>
        <v>3.3340000000000001</v>
      </c>
      <c r="K3287">
        <f>Cálculo!$H$89</f>
        <v>124035.06</v>
      </c>
    </row>
    <row r="3288" spans="1:11">
      <c r="A3288" t="s">
        <v>56</v>
      </c>
      <c r="B3288" t="s">
        <v>198</v>
      </c>
      <c r="C3288" s="7" t="s">
        <v>278</v>
      </c>
      <c r="D3288" t="s">
        <v>199</v>
      </c>
      <c r="E3288" t="s">
        <v>54</v>
      </c>
      <c r="F3288" t="s">
        <v>96</v>
      </c>
      <c r="G3288" t="s">
        <v>94</v>
      </c>
      <c r="H3288">
        <v>1000000.01</v>
      </c>
      <c r="I3288">
        <v>2000000</v>
      </c>
      <c r="J3288">
        <f>Cálculo!$G$90</f>
        <v>3.2810000000000001</v>
      </c>
      <c r="K3288">
        <f>Cálculo!$H$90</f>
        <v>177422.21</v>
      </c>
    </row>
    <row r="3289" spans="1:11">
      <c r="A3289" t="s">
        <v>56</v>
      </c>
      <c r="B3289" t="s">
        <v>198</v>
      </c>
      <c r="C3289" s="7" t="s">
        <v>278</v>
      </c>
      <c r="D3289" t="s">
        <v>199</v>
      </c>
      <c r="E3289" t="s">
        <v>54</v>
      </c>
      <c r="F3289" t="s">
        <v>96</v>
      </c>
      <c r="G3289" t="s">
        <v>94</v>
      </c>
      <c r="H3289">
        <v>2000000.01</v>
      </c>
      <c r="J3289">
        <f>Cálculo!$G$91</f>
        <v>3.2330000000000001</v>
      </c>
      <c r="K3289">
        <f>Cálculo!$H$91</f>
        <v>316707.87</v>
      </c>
    </row>
    <row r="3290" spans="1:11">
      <c r="A3290" t="s">
        <v>56</v>
      </c>
      <c r="B3290" t="s">
        <v>198</v>
      </c>
      <c r="C3290" s="7" t="s">
        <v>278</v>
      </c>
      <c r="D3290" t="s">
        <v>199</v>
      </c>
      <c r="E3290" t="s">
        <v>54</v>
      </c>
      <c r="F3290" t="s">
        <v>97</v>
      </c>
      <c r="G3290" t="s">
        <v>98</v>
      </c>
      <c r="J3290">
        <f>Cálculo!$G$94</f>
        <v>3.2148460000000001</v>
      </c>
    </row>
    <row r="3291" spans="1:11">
      <c r="A3291" t="s">
        <v>56</v>
      </c>
      <c r="B3291" t="s">
        <v>198</v>
      </c>
      <c r="C3291" s="7" t="s">
        <v>279</v>
      </c>
      <c r="D3291" t="s">
        <v>199</v>
      </c>
      <c r="E3291" t="s">
        <v>54</v>
      </c>
      <c r="F3291" t="s">
        <v>93</v>
      </c>
      <c r="G3291" t="s">
        <v>94</v>
      </c>
      <c r="H3291">
        <v>0</v>
      </c>
      <c r="I3291">
        <v>1</v>
      </c>
      <c r="J3291">
        <f>Cálculo!$G$66</f>
        <v>3.2869999999999999</v>
      </c>
      <c r="K3291">
        <f>Cálculo!$H$66</f>
        <v>11.39</v>
      </c>
    </row>
    <row r="3292" spans="1:11">
      <c r="A3292" t="s">
        <v>56</v>
      </c>
      <c r="B3292" t="s">
        <v>198</v>
      </c>
      <c r="C3292" s="7" t="s">
        <v>279</v>
      </c>
      <c r="D3292" t="s">
        <v>199</v>
      </c>
      <c r="E3292" t="s">
        <v>54</v>
      </c>
      <c r="F3292" t="s">
        <v>93</v>
      </c>
      <c r="G3292" t="s">
        <v>94</v>
      </c>
      <c r="H3292">
        <v>1.01</v>
      </c>
      <c r="I3292">
        <v>3</v>
      </c>
      <c r="J3292">
        <f>Cálculo!$G$67</f>
        <v>10.834</v>
      </c>
      <c r="K3292">
        <f>Cálculo!$H$67</f>
        <v>14.87</v>
      </c>
    </row>
    <row r="3293" spans="1:11">
      <c r="A3293" t="s">
        <v>56</v>
      </c>
      <c r="B3293" t="s">
        <v>198</v>
      </c>
      <c r="C3293" s="7" t="s">
        <v>279</v>
      </c>
      <c r="D3293" t="s">
        <v>199</v>
      </c>
      <c r="E3293" t="s">
        <v>54</v>
      </c>
      <c r="F3293" t="s">
        <v>93</v>
      </c>
      <c r="G3293" t="s">
        <v>94</v>
      </c>
      <c r="H3293">
        <v>3.01</v>
      </c>
      <c r="I3293">
        <v>7</v>
      </c>
      <c r="J3293">
        <f>Cálculo!$G$68</f>
        <v>5.6470000000000002</v>
      </c>
      <c r="K3293">
        <f>Cálculo!$H$68</f>
        <v>14.87</v>
      </c>
    </row>
    <row r="3294" spans="1:11">
      <c r="A3294" t="s">
        <v>56</v>
      </c>
      <c r="B3294" t="s">
        <v>198</v>
      </c>
      <c r="C3294" s="7" t="s">
        <v>279</v>
      </c>
      <c r="D3294" t="s">
        <v>199</v>
      </c>
      <c r="E3294" t="s">
        <v>54</v>
      </c>
      <c r="F3294" t="s">
        <v>93</v>
      </c>
      <c r="G3294" t="s">
        <v>94</v>
      </c>
      <c r="H3294">
        <v>7.01</v>
      </c>
      <c r="I3294">
        <v>14</v>
      </c>
      <c r="J3294">
        <f>Cálculo!$G$69</f>
        <v>9.3699999999999992</v>
      </c>
      <c r="K3294">
        <f>Cálculo!$H$69</f>
        <v>16.739999999999998</v>
      </c>
    </row>
    <row r="3295" spans="1:11">
      <c r="A3295" t="s">
        <v>56</v>
      </c>
      <c r="B3295" t="s">
        <v>198</v>
      </c>
      <c r="C3295" s="7" t="s">
        <v>279</v>
      </c>
      <c r="D3295" t="s">
        <v>199</v>
      </c>
      <c r="E3295" t="s">
        <v>54</v>
      </c>
      <c r="F3295" t="s">
        <v>93</v>
      </c>
      <c r="G3295" t="s">
        <v>94</v>
      </c>
      <c r="H3295">
        <v>14.01</v>
      </c>
      <c r="I3295">
        <v>34</v>
      </c>
      <c r="J3295">
        <f>Cálculo!$G$70</f>
        <v>11.132</v>
      </c>
      <c r="K3295">
        <f>Cálculo!$H$70</f>
        <v>18.600000000000001</v>
      </c>
    </row>
    <row r="3296" spans="1:11">
      <c r="A3296" t="s">
        <v>56</v>
      </c>
      <c r="B3296" t="s">
        <v>198</v>
      </c>
      <c r="C3296" s="7" t="s">
        <v>279</v>
      </c>
      <c r="D3296" t="s">
        <v>199</v>
      </c>
      <c r="E3296" t="s">
        <v>54</v>
      </c>
      <c r="F3296" t="s">
        <v>93</v>
      </c>
      <c r="G3296" t="s">
        <v>94</v>
      </c>
      <c r="H3296">
        <v>34.01</v>
      </c>
      <c r="I3296">
        <v>600</v>
      </c>
      <c r="J3296">
        <f>Cálculo!$G$71</f>
        <v>11.92</v>
      </c>
      <c r="K3296">
        <f>Cálculo!$H$71</f>
        <v>18.600000000000001</v>
      </c>
    </row>
    <row r="3297" spans="1:11">
      <c r="A3297" t="s">
        <v>56</v>
      </c>
      <c r="B3297" t="s">
        <v>198</v>
      </c>
      <c r="C3297" s="7" t="s">
        <v>279</v>
      </c>
      <c r="D3297" t="s">
        <v>199</v>
      </c>
      <c r="E3297" t="s">
        <v>54</v>
      </c>
      <c r="F3297" t="s">
        <v>93</v>
      </c>
      <c r="G3297" t="s">
        <v>94</v>
      </c>
      <c r="H3297">
        <v>600.01</v>
      </c>
      <c r="I3297">
        <v>1000</v>
      </c>
      <c r="J3297">
        <f>Cálculo!$G$72</f>
        <v>10.324</v>
      </c>
      <c r="K3297">
        <f>Cálculo!$H$72</f>
        <v>18.600000000000001</v>
      </c>
    </row>
    <row r="3298" spans="1:11">
      <c r="A3298" t="s">
        <v>56</v>
      </c>
      <c r="B3298" t="s">
        <v>198</v>
      </c>
      <c r="C3298" s="7" t="s">
        <v>279</v>
      </c>
      <c r="D3298" t="s">
        <v>199</v>
      </c>
      <c r="E3298" t="s">
        <v>54</v>
      </c>
      <c r="F3298" t="s">
        <v>93</v>
      </c>
      <c r="G3298" t="s">
        <v>94</v>
      </c>
      <c r="H3298">
        <v>1000.01</v>
      </c>
      <c r="J3298">
        <f>Cálculo!$G$73</f>
        <v>7.2949999999999999</v>
      </c>
      <c r="K3298">
        <f>Cálculo!$H$73</f>
        <v>18.600000000000001</v>
      </c>
    </row>
    <row r="3299" spans="1:11">
      <c r="A3299" t="s">
        <v>56</v>
      </c>
      <c r="B3299" t="s">
        <v>198</v>
      </c>
      <c r="C3299" s="7" t="s">
        <v>279</v>
      </c>
      <c r="D3299" t="s">
        <v>199</v>
      </c>
      <c r="E3299" t="s">
        <v>54</v>
      </c>
      <c r="F3299" t="s">
        <v>95</v>
      </c>
      <c r="G3299" t="s">
        <v>94</v>
      </c>
      <c r="H3299">
        <v>0</v>
      </c>
      <c r="I3299">
        <v>0</v>
      </c>
      <c r="J3299">
        <f>Cálculo!$G$76</f>
        <v>0</v>
      </c>
      <c r="K3299">
        <f>Cálculo!$H$76</f>
        <v>0</v>
      </c>
    </row>
    <row r="3300" spans="1:11">
      <c r="A3300" t="s">
        <v>56</v>
      </c>
      <c r="B3300" t="s">
        <v>198</v>
      </c>
      <c r="C3300" s="7" t="s">
        <v>279</v>
      </c>
      <c r="D3300" t="s">
        <v>199</v>
      </c>
      <c r="E3300" t="s">
        <v>54</v>
      </c>
      <c r="F3300" t="s">
        <v>95</v>
      </c>
      <c r="G3300" t="s">
        <v>94</v>
      </c>
      <c r="H3300">
        <v>0.01</v>
      </c>
      <c r="I3300">
        <v>50</v>
      </c>
      <c r="J3300">
        <f>Cálculo!$G$77</f>
        <v>9.2490000000000006</v>
      </c>
      <c r="K3300">
        <f>Cálculo!$H$77</f>
        <v>60.76</v>
      </c>
    </row>
    <row r="3301" spans="1:11">
      <c r="A3301" t="s">
        <v>56</v>
      </c>
      <c r="B3301" t="s">
        <v>198</v>
      </c>
      <c r="C3301" s="7" t="s">
        <v>279</v>
      </c>
      <c r="D3301" t="s">
        <v>199</v>
      </c>
      <c r="E3301" t="s">
        <v>54</v>
      </c>
      <c r="F3301" t="s">
        <v>95</v>
      </c>
      <c r="G3301" t="s">
        <v>94</v>
      </c>
      <c r="H3301">
        <v>50.01</v>
      </c>
      <c r="I3301">
        <v>150</v>
      </c>
      <c r="J3301">
        <f>Cálculo!$G$78</f>
        <v>8.49</v>
      </c>
      <c r="K3301">
        <f>Cálculo!$H$78</f>
        <v>98.73</v>
      </c>
    </row>
    <row r="3302" spans="1:11">
      <c r="A3302" t="s">
        <v>56</v>
      </c>
      <c r="B3302" t="s">
        <v>198</v>
      </c>
      <c r="C3302" s="7" t="s">
        <v>279</v>
      </c>
      <c r="D3302" t="s">
        <v>199</v>
      </c>
      <c r="E3302" t="s">
        <v>54</v>
      </c>
      <c r="F3302" t="s">
        <v>95</v>
      </c>
      <c r="G3302" t="s">
        <v>94</v>
      </c>
      <c r="H3302">
        <v>150.01</v>
      </c>
      <c r="I3302">
        <v>500</v>
      </c>
      <c r="J3302">
        <f>Cálculo!$G$79</f>
        <v>7.9859999999999998</v>
      </c>
      <c r="K3302">
        <f>Cálculo!$H$79</f>
        <v>174.66</v>
      </c>
    </row>
    <row r="3303" spans="1:11">
      <c r="A3303" t="s">
        <v>56</v>
      </c>
      <c r="B3303" t="s">
        <v>198</v>
      </c>
      <c r="C3303" s="7" t="s">
        <v>279</v>
      </c>
      <c r="D3303" t="s">
        <v>199</v>
      </c>
      <c r="E3303" t="s">
        <v>54</v>
      </c>
      <c r="F3303" t="s">
        <v>95</v>
      </c>
      <c r="G3303" t="s">
        <v>94</v>
      </c>
      <c r="H3303">
        <v>500.01</v>
      </c>
      <c r="I3303">
        <v>2000</v>
      </c>
      <c r="J3303">
        <f>Cálculo!$G$80</f>
        <v>7.5380000000000003</v>
      </c>
      <c r="K3303">
        <f>Cálculo!$H$80</f>
        <v>398.71</v>
      </c>
    </row>
    <row r="3304" spans="1:11">
      <c r="A3304" t="s">
        <v>56</v>
      </c>
      <c r="B3304" t="s">
        <v>198</v>
      </c>
      <c r="C3304" s="7" t="s">
        <v>279</v>
      </c>
      <c r="D3304" t="s">
        <v>199</v>
      </c>
      <c r="E3304" t="s">
        <v>54</v>
      </c>
      <c r="F3304" t="s">
        <v>95</v>
      </c>
      <c r="G3304" t="s">
        <v>94</v>
      </c>
      <c r="H3304">
        <v>2000.01</v>
      </c>
      <c r="I3304">
        <v>3500</v>
      </c>
      <c r="J3304">
        <f>Cálculo!$G$81</f>
        <v>6.819</v>
      </c>
      <c r="K3304">
        <f>Cálculo!$H$81</f>
        <v>1837.86</v>
      </c>
    </row>
    <row r="3305" spans="1:11">
      <c r="A3305" t="s">
        <v>56</v>
      </c>
      <c r="B3305" t="s">
        <v>198</v>
      </c>
      <c r="C3305" s="7" t="s">
        <v>279</v>
      </c>
      <c r="D3305" t="s">
        <v>199</v>
      </c>
      <c r="E3305" t="s">
        <v>54</v>
      </c>
      <c r="F3305" t="s">
        <v>95</v>
      </c>
      <c r="G3305" t="s">
        <v>94</v>
      </c>
      <c r="H3305">
        <v>3500.01</v>
      </c>
      <c r="I3305">
        <v>50000</v>
      </c>
      <c r="J3305">
        <f>Cálculo!$G$82</f>
        <v>5.3760000000000003</v>
      </c>
      <c r="K3305">
        <f>Cálculo!$H$82</f>
        <v>6892.16</v>
      </c>
    </row>
    <row r="3306" spans="1:11">
      <c r="A3306" t="s">
        <v>56</v>
      </c>
      <c r="B3306" t="s">
        <v>198</v>
      </c>
      <c r="C3306" s="7" t="s">
        <v>279</v>
      </c>
      <c r="D3306" t="s">
        <v>199</v>
      </c>
      <c r="E3306" t="s">
        <v>54</v>
      </c>
      <c r="F3306" t="s">
        <v>95</v>
      </c>
      <c r="G3306" t="s">
        <v>94</v>
      </c>
      <c r="H3306">
        <v>50000.01</v>
      </c>
      <c r="J3306">
        <f>Cálculo!$G$83</f>
        <v>5.1479999999999997</v>
      </c>
      <c r="K3306">
        <f>Cálculo!$H$83</f>
        <v>18284.09</v>
      </c>
    </row>
    <row r="3307" spans="1:11">
      <c r="A3307" t="s">
        <v>56</v>
      </c>
      <c r="B3307" t="s">
        <v>198</v>
      </c>
      <c r="C3307" s="7" t="s">
        <v>279</v>
      </c>
      <c r="D3307" t="s">
        <v>199</v>
      </c>
      <c r="E3307" t="s">
        <v>54</v>
      </c>
      <c r="F3307" t="s">
        <v>96</v>
      </c>
      <c r="G3307" t="s">
        <v>94</v>
      </c>
      <c r="H3307">
        <v>0</v>
      </c>
      <c r="I3307">
        <v>50000</v>
      </c>
      <c r="J3307">
        <f>Cálculo!$G$86</f>
        <v>4.726</v>
      </c>
      <c r="K3307">
        <f>Cálculo!$H$86</f>
        <v>387.36</v>
      </c>
    </row>
    <row r="3308" spans="1:11">
      <c r="A3308" t="s">
        <v>56</v>
      </c>
      <c r="B3308" t="s">
        <v>198</v>
      </c>
      <c r="C3308" s="7" t="s">
        <v>279</v>
      </c>
      <c r="D3308" t="s">
        <v>199</v>
      </c>
      <c r="E3308" t="s">
        <v>54</v>
      </c>
      <c r="F3308" t="s">
        <v>96</v>
      </c>
      <c r="G3308" t="s">
        <v>94</v>
      </c>
      <c r="H3308">
        <v>50000.01</v>
      </c>
      <c r="I3308">
        <v>300000</v>
      </c>
      <c r="J3308">
        <f>Cálculo!$G$87</f>
        <v>3.5019999999999998</v>
      </c>
      <c r="K3308">
        <f>Cálculo!$H$87</f>
        <v>61597.41</v>
      </c>
    </row>
    <row r="3309" spans="1:11">
      <c r="A3309" t="s">
        <v>56</v>
      </c>
      <c r="B3309" t="s">
        <v>198</v>
      </c>
      <c r="C3309" s="7" t="s">
        <v>279</v>
      </c>
      <c r="D3309" t="s">
        <v>199</v>
      </c>
      <c r="E3309" t="s">
        <v>54</v>
      </c>
      <c r="F3309" t="s">
        <v>96</v>
      </c>
      <c r="G3309" t="s">
        <v>94</v>
      </c>
      <c r="H3309">
        <v>300000.01</v>
      </c>
      <c r="I3309">
        <v>500000</v>
      </c>
      <c r="J3309">
        <f>Cálculo!$G$88</f>
        <v>3.36</v>
      </c>
      <c r="K3309">
        <f>Cálculo!$H$88</f>
        <v>110975.06</v>
      </c>
    </row>
    <row r="3310" spans="1:11">
      <c r="A3310" t="s">
        <v>56</v>
      </c>
      <c r="B3310" t="s">
        <v>198</v>
      </c>
      <c r="C3310" s="7" t="s">
        <v>279</v>
      </c>
      <c r="D3310" t="s">
        <v>199</v>
      </c>
      <c r="E3310" t="s">
        <v>54</v>
      </c>
      <c r="F3310" t="s">
        <v>96</v>
      </c>
      <c r="G3310" t="s">
        <v>94</v>
      </c>
      <c r="H3310">
        <v>500000.01</v>
      </c>
      <c r="I3310">
        <v>1000000</v>
      </c>
      <c r="J3310">
        <f>Cálculo!$G$89</f>
        <v>3.3340000000000001</v>
      </c>
      <c r="K3310">
        <f>Cálculo!$H$89</f>
        <v>124035.06</v>
      </c>
    </row>
    <row r="3311" spans="1:11">
      <c r="A3311" t="s">
        <v>56</v>
      </c>
      <c r="B3311" t="s">
        <v>198</v>
      </c>
      <c r="C3311" s="7" t="s">
        <v>279</v>
      </c>
      <c r="D3311" t="s">
        <v>199</v>
      </c>
      <c r="E3311" t="s">
        <v>54</v>
      </c>
      <c r="F3311" t="s">
        <v>96</v>
      </c>
      <c r="G3311" t="s">
        <v>94</v>
      </c>
      <c r="H3311">
        <v>1000000.01</v>
      </c>
      <c r="I3311">
        <v>2000000</v>
      </c>
      <c r="J3311">
        <f>Cálculo!$G$90</f>
        <v>3.2810000000000001</v>
      </c>
      <c r="K3311">
        <f>Cálculo!$H$90</f>
        <v>177422.21</v>
      </c>
    </row>
    <row r="3312" spans="1:11">
      <c r="A3312" t="s">
        <v>56</v>
      </c>
      <c r="B3312" t="s">
        <v>198</v>
      </c>
      <c r="C3312" s="7" t="s">
        <v>279</v>
      </c>
      <c r="D3312" t="s">
        <v>199</v>
      </c>
      <c r="E3312" t="s">
        <v>54</v>
      </c>
      <c r="F3312" t="s">
        <v>96</v>
      </c>
      <c r="G3312" t="s">
        <v>94</v>
      </c>
      <c r="H3312">
        <v>2000000.01</v>
      </c>
      <c r="J3312">
        <f>Cálculo!$G$91</f>
        <v>3.2330000000000001</v>
      </c>
      <c r="K3312">
        <f>Cálculo!$H$91</f>
        <v>316707.87</v>
      </c>
    </row>
    <row r="3313" spans="1:11">
      <c r="A3313" t="s">
        <v>56</v>
      </c>
      <c r="B3313" t="s">
        <v>198</v>
      </c>
      <c r="C3313" s="7" t="s">
        <v>279</v>
      </c>
      <c r="D3313" t="s">
        <v>199</v>
      </c>
      <c r="E3313" t="s">
        <v>54</v>
      </c>
      <c r="F3313" t="s">
        <v>97</v>
      </c>
      <c r="G3313" t="s">
        <v>98</v>
      </c>
      <c r="J3313">
        <f>Cálculo!$G$94</f>
        <v>3.2148460000000001</v>
      </c>
    </row>
    <row r="3314" spans="1:11">
      <c r="A3314" t="s">
        <v>56</v>
      </c>
      <c r="B3314" t="s">
        <v>198</v>
      </c>
      <c r="C3314" s="7" t="s">
        <v>280</v>
      </c>
      <c r="D3314" t="s">
        <v>199</v>
      </c>
      <c r="E3314" t="s">
        <v>54</v>
      </c>
      <c r="F3314" t="s">
        <v>93</v>
      </c>
      <c r="G3314" t="s">
        <v>94</v>
      </c>
      <c r="H3314">
        <v>0</v>
      </c>
      <c r="I3314">
        <v>1</v>
      </c>
      <c r="J3314">
        <f>Cálculo!$G$66</f>
        <v>3.2869999999999999</v>
      </c>
      <c r="K3314">
        <f>Cálculo!$H$66</f>
        <v>11.39</v>
      </c>
    </row>
    <row r="3315" spans="1:11">
      <c r="A3315" t="s">
        <v>56</v>
      </c>
      <c r="B3315" t="s">
        <v>198</v>
      </c>
      <c r="C3315" s="7" t="s">
        <v>280</v>
      </c>
      <c r="D3315" t="s">
        <v>199</v>
      </c>
      <c r="E3315" t="s">
        <v>54</v>
      </c>
      <c r="F3315" t="s">
        <v>93</v>
      </c>
      <c r="G3315" t="s">
        <v>94</v>
      </c>
      <c r="H3315">
        <v>1.01</v>
      </c>
      <c r="I3315">
        <v>3</v>
      </c>
      <c r="J3315">
        <f>Cálculo!$G$67</f>
        <v>10.834</v>
      </c>
      <c r="K3315">
        <f>Cálculo!$H$67</f>
        <v>14.87</v>
      </c>
    </row>
    <row r="3316" spans="1:11">
      <c r="A3316" t="s">
        <v>56</v>
      </c>
      <c r="B3316" t="s">
        <v>198</v>
      </c>
      <c r="C3316" s="7" t="s">
        <v>280</v>
      </c>
      <c r="D3316" t="s">
        <v>199</v>
      </c>
      <c r="E3316" t="s">
        <v>54</v>
      </c>
      <c r="F3316" t="s">
        <v>93</v>
      </c>
      <c r="G3316" t="s">
        <v>94</v>
      </c>
      <c r="H3316">
        <v>3.01</v>
      </c>
      <c r="I3316">
        <v>7</v>
      </c>
      <c r="J3316">
        <f>Cálculo!$G$68</f>
        <v>5.6470000000000002</v>
      </c>
      <c r="K3316">
        <f>Cálculo!$H$68</f>
        <v>14.87</v>
      </c>
    </row>
    <row r="3317" spans="1:11">
      <c r="A3317" t="s">
        <v>56</v>
      </c>
      <c r="B3317" t="s">
        <v>198</v>
      </c>
      <c r="C3317" s="7" t="s">
        <v>280</v>
      </c>
      <c r="D3317" t="s">
        <v>199</v>
      </c>
      <c r="E3317" t="s">
        <v>54</v>
      </c>
      <c r="F3317" t="s">
        <v>93</v>
      </c>
      <c r="G3317" t="s">
        <v>94</v>
      </c>
      <c r="H3317">
        <v>7.01</v>
      </c>
      <c r="I3317">
        <v>14</v>
      </c>
      <c r="J3317">
        <f>Cálculo!$G$69</f>
        <v>9.3699999999999992</v>
      </c>
      <c r="K3317">
        <f>Cálculo!$H$69</f>
        <v>16.739999999999998</v>
      </c>
    </row>
    <row r="3318" spans="1:11">
      <c r="A3318" t="s">
        <v>56</v>
      </c>
      <c r="B3318" t="s">
        <v>198</v>
      </c>
      <c r="C3318" s="7" t="s">
        <v>280</v>
      </c>
      <c r="D3318" t="s">
        <v>199</v>
      </c>
      <c r="E3318" t="s">
        <v>54</v>
      </c>
      <c r="F3318" t="s">
        <v>93</v>
      </c>
      <c r="G3318" t="s">
        <v>94</v>
      </c>
      <c r="H3318">
        <v>14.01</v>
      </c>
      <c r="I3318">
        <v>34</v>
      </c>
      <c r="J3318">
        <f>Cálculo!$G$70</f>
        <v>11.132</v>
      </c>
      <c r="K3318">
        <f>Cálculo!$H$70</f>
        <v>18.600000000000001</v>
      </c>
    </row>
    <row r="3319" spans="1:11">
      <c r="A3319" t="s">
        <v>56</v>
      </c>
      <c r="B3319" t="s">
        <v>198</v>
      </c>
      <c r="C3319" s="7" t="s">
        <v>280</v>
      </c>
      <c r="D3319" t="s">
        <v>199</v>
      </c>
      <c r="E3319" t="s">
        <v>54</v>
      </c>
      <c r="F3319" t="s">
        <v>93</v>
      </c>
      <c r="G3319" t="s">
        <v>94</v>
      </c>
      <c r="H3319">
        <v>34.01</v>
      </c>
      <c r="I3319">
        <v>600</v>
      </c>
      <c r="J3319">
        <f>Cálculo!$G$71</f>
        <v>11.92</v>
      </c>
      <c r="K3319">
        <f>Cálculo!$H$71</f>
        <v>18.600000000000001</v>
      </c>
    </row>
    <row r="3320" spans="1:11">
      <c r="A3320" t="s">
        <v>56</v>
      </c>
      <c r="B3320" t="s">
        <v>198</v>
      </c>
      <c r="C3320" s="7" t="s">
        <v>280</v>
      </c>
      <c r="D3320" t="s">
        <v>199</v>
      </c>
      <c r="E3320" t="s">
        <v>54</v>
      </c>
      <c r="F3320" t="s">
        <v>93</v>
      </c>
      <c r="G3320" t="s">
        <v>94</v>
      </c>
      <c r="H3320">
        <v>600.01</v>
      </c>
      <c r="I3320">
        <v>1000</v>
      </c>
      <c r="J3320">
        <f>Cálculo!$G$72</f>
        <v>10.324</v>
      </c>
      <c r="K3320">
        <f>Cálculo!$H$72</f>
        <v>18.600000000000001</v>
      </c>
    </row>
    <row r="3321" spans="1:11">
      <c r="A3321" t="s">
        <v>56</v>
      </c>
      <c r="B3321" t="s">
        <v>198</v>
      </c>
      <c r="C3321" s="7" t="s">
        <v>280</v>
      </c>
      <c r="D3321" t="s">
        <v>199</v>
      </c>
      <c r="E3321" t="s">
        <v>54</v>
      </c>
      <c r="F3321" t="s">
        <v>93</v>
      </c>
      <c r="G3321" t="s">
        <v>94</v>
      </c>
      <c r="H3321">
        <v>1000.01</v>
      </c>
      <c r="J3321">
        <f>Cálculo!$G$73</f>
        <v>7.2949999999999999</v>
      </c>
      <c r="K3321">
        <f>Cálculo!$H$73</f>
        <v>18.600000000000001</v>
      </c>
    </row>
    <row r="3322" spans="1:11">
      <c r="A3322" t="s">
        <v>56</v>
      </c>
      <c r="B3322" t="s">
        <v>198</v>
      </c>
      <c r="C3322" s="7" t="s">
        <v>280</v>
      </c>
      <c r="D3322" t="s">
        <v>199</v>
      </c>
      <c r="E3322" t="s">
        <v>54</v>
      </c>
      <c r="F3322" t="s">
        <v>95</v>
      </c>
      <c r="G3322" t="s">
        <v>94</v>
      </c>
      <c r="H3322">
        <v>0</v>
      </c>
      <c r="I3322">
        <v>0</v>
      </c>
      <c r="J3322">
        <f>Cálculo!$G$76</f>
        <v>0</v>
      </c>
      <c r="K3322">
        <f>Cálculo!$H$76</f>
        <v>0</v>
      </c>
    </row>
    <row r="3323" spans="1:11">
      <c r="A3323" t="s">
        <v>56</v>
      </c>
      <c r="B3323" t="s">
        <v>198</v>
      </c>
      <c r="C3323" s="7" t="s">
        <v>280</v>
      </c>
      <c r="D3323" t="s">
        <v>199</v>
      </c>
      <c r="E3323" t="s">
        <v>54</v>
      </c>
      <c r="F3323" t="s">
        <v>95</v>
      </c>
      <c r="G3323" t="s">
        <v>94</v>
      </c>
      <c r="H3323">
        <v>0.01</v>
      </c>
      <c r="I3323">
        <v>50</v>
      </c>
      <c r="J3323">
        <f>Cálculo!$G$77</f>
        <v>9.2490000000000006</v>
      </c>
      <c r="K3323">
        <f>Cálculo!$H$77</f>
        <v>60.76</v>
      </c>
    </row>
    <row r="3324" spans="1:11">
      <c r="A3324" t="s">
        <v>56</v>
      </c>
      <c r="B3324" t="s">
        <v>198</v>
      </c>
      <c r="C3324" s="7" t="s">
        <v>280</v>
      </c>
      <c r="D3324" t="s">
        <v>199</v>
      </c>
      <c r="E3324" t="s">
        <v>54</v>
      </c>
      <c r="F3324" t="s">
        <v>95</v>
      </c>
      <c r="G3324" t="s">
        <v>94</v>
      </c>
      <c r="H3324">
        <v>50.01</v>
      </c>
      <c r="I3324">
        <v>150</v>
      </c>
      <c r="J3324">
        <f>Cálculo!$G$78</f>
        <v>8.49</v>
      </c>
      <c r="K3324">
        <f>Cálculo!$H$78</f>
        <v>98.73</v>
      </c>
    </row>
    <row r="3325" spans="1:11">
      <c r="A3325" t="s">
        <v>56</v>
      </c>
      <c r="B3325" t="s">
        <v>198</v>
      </c>
      <c r="C3325" s="7" t="s">
        <v>280</v>
      </c>
      <c r="D3325" t="s">
        <v>199</v>
      </c>
      <c r="E3325" t="s">
        <v>54</v>
      </c>
      <c r="F3325" t="s">
        <v>95</v>
      </c>
      <c r="G3325" t="s">
        <v>94</v>
      </c>
      <c r="H3325">
        <v>150.01</v>
      </c>
      <c r="I3325">
        <v>500</v>
      </c>
      <c r="J3325">
        <f>Cálculo!$G$79</f>
        <v>7.9859999999999998</v>
      </c>
      <c r="K3325">
        <f>Cálculo!$H$79</f>
        <v>174.66</v>
      </c>
    </row>
    <row r="3326" spans="1:11">
      <c r="A3326" t="s">
        <v>56</v>
      </c>
      <c r="B3326" t="s">
        <v>198</v>
      </c>
      <c r="C3326" s="7" t="s">
        <v>280</v>
      </c>
      <c r="D3326" t="s">
        <v>199</v>
      </c>
      <c r="E3326" t="s">
        <v>54</v>
      </c>
      <c r="F3326" t="s">
        <v>95</v>
      </c>
      <c r="G3326" t="s">
        <v>94</v>
      </c>
      <c r="H3326">
        <v>500.01</v>
      </c>
      <c r="I3326">
        <v>2000</v>
      </c>
      <c r="J3326">
        <f>Cálculo!$G$80</f>
        <v>7.5380000000000003</v>
      </c>
      <c r="K3326">
        <f>Cálculo!$H$80</f>
        <v>398.71</v>
      </c>
    </row>
    <row r="3327" spans="1:11">
      <c r="A3327" t="s">
        <v>56</v>
      </c>
      <c r="B3327" t="s">
        <v>198</v>
      </c>
      <c r="C3327" s="7" t="s">
        <v>280</v>
      </c>
      <c r="D3327" t="s">
        <v>199</v>
      </c>
      <c r="E3327" t="s">
        <v>54</v>
      </c>
      <c r="F3327" t="s">
        <v>95</v>
      </c>
      <c r="G3327" t="s">
        <v>94</v>
      </c>
      <c r="H3327">
        <v>2000.01</v>
      </c>
      <c r="I3327">
        <v>3500</v>
      </c>
      <c r="J3327">
        <f>Cálculo!$G$81</f>
        <v>6.819</v>
      </c>
      <c r="K3327">
        <f>Cálculo!$H$81</f>
        <v>1837.86</v>
      </c>
    </row>
    <row r="3328" spans="1:11">
      <c r="A3328" t="s">
        <v>56</v>
      </c>
      <c r="B3328" t="s">
        <v>198</v>
      </c>
      <c r="C3328" s="7" t="s">
        <v>280</v>
      </c>
      <c r="D3328" t="s">
        <v>199</v>
      </c>
      <c r="E3328" t="s">
        <v>54</v>
      </c>
      <c r="F3328" t="s">
        <v>95</v>
      </c>
      <c r="G3328" t="s">
        <v>94</v>
      </c>
      <c r="H3328">
        <v>3500.01</v>
      </c>
      <c r="I3328">
        <v>50000</v>
      </c>
      <c r="J3328">
        <f>Cálculo!$G$82</f>
        <v>5.3760000000000003</v>
      </c>
      <c r="K3328">
        <f>Cálculo!$H$82</f>
        <v>6892.16</v>
      </c>
    </row>
    <row r="3329" spans="1:11">
      <c r="A3329" t="s">
        <v>56</v>
      </c>
      <c r="B3329" t="s">
        <v>198</v>
      </c>
      <c r="C3329" s="7" t="s">
        <v>280</v>
      </c>
      <c r="D3329" t="s">
        <v>199</v>
      </c>
      <c r="E3329" t="s">
        <v>54</v>
      </c>
      <c r="F3329" t="s">
        <v>95</v>
      </c>
      <c r="G3329" t="s">
        <v>94</v>
      </c>
      <c r="H3329">
        <v>50000.01</v>
      </c>
      <c r="J3329">
        <f>Cálculo!$G$83</f>
        <v>5.1479999999999997</v>
      </c>
      <c r="K3329">
        <f>Cálculo!$H$83</f>
        <v>18284.09</v>
      </c>
    </row>
    <row r="3330" spans="1:11">
      <c r="A3330" t="s">
        <v>56</v>
      </c>
      <c r="B3330" t="s">
        <v>198</v>
      </c>
      <c r="C3330" s="7" t="s">
        <v>280</v>
      </c>
      <c r="D3330" t="s">
        <v>199</v>
      </c>
      <c r="E3330" t="s">
        <v>54</v>
      </c>
      <c r="F3330" t="s">
        <v>96</v>
      </c>
      <c r="G3330" t="s">
        <v>94</v>
      </c>
      <c r="H3330">
        <v>0</v>
      </c>
      <c r="I3330">
        <v>50000</v>
      </c>
      <c r="J3330">
        <f>Cálculo!$G$86</f>
        <v>4.726</v>
      </c>
      <c r="K3330">
        <f>Cálculo!$H$86</f>
        <v>387.36</v>
      </c>
    </row>
    <row r="3331" spans="1:11">
      <c r="A3331" t="s">
        <v>56</v>
      </c>
      <c r="B3331" t="s">
        <v>198</v>
      </c>
      <c r="C3331" s="7" t="s">
        <v>280</v>
      </c>
      <c r="D3331" t="s">
        <v>199</v>
      </c>
      <c r="E3331" t="s">
        <v>54</v>
      </c>
      <c r="F3331" t="s">
        <v>96</v>
      </c>
      <c r="G3331" t="s">
        <v>94</v>
      </c>
      <c r="H3331">
        <v>50000.01</v>
      </c>
      <c r="I3331">
        <v>300000</v>
      </c>
      <c r="J3331">
        <f>Cálculo!$G$87</f>
        <v>3.5019999999999998</v>
      </c>
      <c r="K3331">
        <f>Cálculo!$H$87</f>
        <v>61597.41</v>
      </c>
    </row>
    <row r="3332" spans="1:11">
      <c r="A3332" t="s">
        <v>56</v>
      </c>
      <c r="B3332" t="s">
        <v>198</v>
      </c>
      <c r="C3332" s="7" t="s">
        <v>280</v>
      </c>
      <c r="D3332" t="s">
        <v>199</v>
      </c>
      <c r="E3332" t="s">
        <v>54</v>
      </c>
      <c r="F3332" t="s">
        <v>96</v>
      </c>
      <c r="G3332" t="s">
        <v>94</v>
      </c>
      <c r="H3332">
        <v>300000.01</v>
      </c>
      <c r="I3332">
        <v>500000</v>
      </c>
      <c r="J3332">
        <f>Cálculo!$G$88</f>
        <v>3.36</v>
      </c>
      <c r="K3332">
        <f>Cálculo!$H$88</f>
        <v>110975.06</v>
      </c>
    </row>
    <row r="3333" spans="1:11">
      <c r="A3333" t="s">
        <v>56</v>
      </c>
      <c r="B3333" t="s">
        <v>198</v>
      </c>
      <c r="C3333" s="7" t="s">
        <v>280</v>
      </c>
      <c r="D3333" t="s">
        <v>199</v>
      </c>
      <c r="E3333" t="s">
        <v>54</v>
      </c>
      <c r="F3333" t="s">
        <v>96</v>
      </c>
      <c r="G3333" t="s">
        <v>94</v>
      </c>
      <c r="H3333">
        <v>500000.01</v>
      </c>
      <c r="I3333">
        <v>1000000</v>
      </c>
      <c r="J3333">
        <f>Cálculo!$G$89</f>
        <v>3.3340000000000001</v>
      </c>
      <c r="K3333">
        <f>Cálculo!$H$89</f>
        <v>124035.06</v>
      </c>
    </row>
    <row r="3334" spans="1:11">
      <c r="A3334" t="s">
        <v>56</v>
      </c>
      <c r="B3334" t="s">
        <v>198</v>
      </c>
      <c r="C3334" s="7" t="s">
        <v>280</v>
      </c>
      <c r="D3334" t="s">
        <v>199</v>
      </c>
      <c r="E3334" t="s">
        <v>54</v>
      </c>
      <c r="F3334" t="s">
        <v>96</v>
      </c>
      <c r="G3334" t="s">
        <v>94</v>
      </c>
      <c r="H3334">
        <v>1000000.01</v>
      </c>
      <c r="I3334">
        <v>2000000</v>
      </c>
      <c r="J3334">
        <f>Cálculo!$G$90</f>
        <v>3.2810000000000001</v>
      </c>
      <c r="K3334">
        <f>Cálculo!$H$90</f>
        <v>177422.21</v>
      </c>
    </row>
    <row r="3335" spans="1:11">
      <c r="A3335" t="s">
        <v>56</v>
      </c>
      <c r="B3335" t="s">
        <v>198</v>
      </c>
      <c r="C3335" s="7" t="s">
        <v>280</v>
      </c>
      <c r="D3335" t="s">
        <v>199</v>
      </c>
      <c r="E3335" t="s">
        <v>54</v>
      </c>
      <c r="F3335" t="s">
        <v>96</v>
      </c>
      <c r="G3335" t="s">
        <v>94</v>
      </c>
      <c r="H3335">
        <v>2000000.01</v>
      </c>
      <c r="J3335">
        <f>Cálculo!$G$91</f>
        <v>3.2330000000000001</v>
      </c>
      <c r="K3335">
        <f>Cálculo!$H$91</f>
        <v>316707.87</v>
      </c>
    </row>
    <row r="3336" spans="1:11">
      <c r="A3336" t="s">
        <v>56</v>
      </c>
      <c r="B3336" t="s">
        <v>198</v>
      </c>
      <c r="C3336" s="7" t="s">
        <v>280</v>
      </c>
      <c r="D3336" t="s">
        <v>199</v>
      </c>
      <c r="E3336" t="s">
        <v>54</v>
      </c>
      <c r="F3336" t="s">
        <v>97</v>
      </c>
      <c r="G3336" t="s">
        <v>98</v>
      </c>
      <c r="J3336">
        <f>Cálculo!$G$94</f>
        <v>3.2148460000000001</v>
      </c>
    </row>
    <row r="3337" spans="1:11">
      <c r="A3337" t="s">
        <v>56</v>
      </c>
      <c r="B3337" t="s">
        <v>198</v>
      </c>
      <c r="C3337" s="7" t="s">
        <v>281</v>
      </c>
      <c r="D3337" t="s">
        <v>199</v>
      </c>
      <c r="E3337" t="s">
        <v>54</v>
      </c>
      <c r="F3337" t="s">
        <v>93</v>
      </c>
      <c r="G3337" t="s">
        <v>94</v>
      </c>
      <c r="H3337">
        <v>0</v>
      </c>
      <c r="I3337">
        <v>1</v>
      </c>
      <c r="J3337">
        <f>Cálculo!$G$66</f>
        <v>3.2869999999999999</v>
      </c>
      <c r="K3337">
        <f>Cálculo!$H$66</f>
        <v>11.39</v>
      </c>
    </row>
    <row r="3338" spans="1:11">
      <c r="A3338" t="s">
        <v>56</v>
      </c>
      <c r="B3338" t="s">
        <v>198</v>
      </c>
      <c r="C3338" s="7" t="s">
        <v>281</v>
      </c>
      <c r="D3338" t="s">
        <v>199</v>
      </c>
      <c r="E3338" t="s">
        <v>54</v>
      </c>
      <c r="F3338" t="s">
        <v>93</v>
      </c>
      <c r="G3338" t="s">
        <v>94</v>
      </c>
      <c r="H3338">
        <v>1.01</v>
      </c>
      <c r="I3338">
        <v>3</v>
      </c>
      <c r="J3338">
        <f>Cálculo!$G$67</f>
        <v>10.834</v>
      </c>
      <c r="K3338">
        <f>Cálculo!$H$67</f>
        <v>14.87</v>
      </c>
    </row>
    <row r="3339" spans="1:11">
      <c r="A3339" t="s">
        <v>56</v>
      </c>
      <c r="B3339" t="s">
        <v>198</v>
      </c>
      <c r="C3339" s="7" t="s">
        <v>281</v>
      </c>
      <c r="D3339" t="s">
        <v>199</v>
      </c>
      <c r="E3339" t="s">
        <v>54</v>
      </c>
      <c r="F3339" t="s">
        <v>93</v>
      </c>
      <c r="G3339" t="s">
        <v>94</v>
      </c>
      <c r="H3339">
        <v>3.01</v>
      </c>
      <c r="I3339">
        <v>7</v>
      </c>
      <c r="J3339">
        <f>Cálculo!$G$68</f>
        <v>5.6470000000000002</v>
      </c>
      <c r="K3339">
        <f>Cálculo!$H$68</f>
        <v>14.87</v>
      </c>
    </row>
    <row r="3340" spans="1:11">
      <c r="A3340" t="s">
        <v>56</v>
      </c>
      <c r="B3340" t="s">
        <v>198</v>
      </c>
      <c r="C3340" s="7" t="s">
        <v>281</v>
      </c>
      <c r="D3340" t="s">
        <v>199</v>
      </c>
      <c r="E3340" t="s">
        <v>54</v>
      </c>
      <c r="F3340" t="s">
        <v>93</v>
      </c>
      <c r="G3340" t="s">
        <v>94</v>
      </c>
      <c r="H3340">
        <v>7.01</v>
      </c>
      <c r="I3340">
        <v>14</v>
      </c>
      <c r="J3340">
        <f>Cálculo!$G$69</f>
        <v>9.3699999999999992</v>
      </c>
      <c r="K3340">
        <f>Cálculo!$H$69</f>
        <v>16.739999999999998</v>
      </c>
    </row>
    <row r="3341" spans="1:11">
      <c r="A3341" t="s">
        <v>56</v>
      </c>
      <c r="B3341" t="s">
        <v>198</v>
      </c>
      <c r="C3341" s="7" t="s">
        <v>281</v>
      </c>
      <c r="D3341" t="s">
        <v>199</v>
      </c>
      <c r="E3341" t="s">
        <v>54</v>
      </c>
      <c r="F3341" t="s">
        <v>93</v>
      </c>
      <c r="G3341" t="s">
        <v>94</v>
      </c>
      <c r="H3341">
        <v>14.01</v>
      </c>
      <c r="I3341">
        <v>34</v>
      </c>
      <c r="J3341">
        <f>Cálculo!$G$70</f>
        <v>11.132</v>
      </c>
      <c r="K3341">
        <f>Cálculo!$H$70</f>
        <v>18.600000000000001</v>
      </c>
    </row>
    <row r="3342" spans="1:11">
      <c r="A3342" t="s">
        <v>56</v>
      </c>
      <c r="B3342" t="s">
        <v>198</v>
      </c>
      <c r="C3342" s="7" t="s">
        <v>281</v>
      </c>
      <c r="D3342" t="s">
        <v>199</v>
      </c>
      <c r="E3342" t="s">
        <v>54</v>
      </c>
      <c r="F3342" t="s">
        <v>93</v>
      </c>
      <c r="G3342" t="s">
        <v>94</v>
      </c>
      <c r="H3342">
        <v>34.01</v>
      </c>
      <c r="I3342">
        <v>600</v>
      </c>
      <c r="J3342">
        <f>Cálculo!$G$71</f>
        <v>11.92</v>
      </c>
      <c r="K3342">
        <f>Cálculo!$H$71</f>
        <v>18.600000000000001</v>
      </c>
    </row>
    <row r="3343" spans="1:11">
      <c r="A3343" t="s">
        <v>56</v>
      </c>
      <c r="B3343" t="s">
        <v>198</v>
      </c>
      <c r="C3343" s="7" t="s">
        <v>281</v>
      </c>
      <c r="D3343" t="s">
        <v>199</v>
      </c>
      <c r="E3343" t="s">
        <v>54</v>
      </c>
      <c r="F3343" t="s">
        <v>93</v>
      </c>
      <c r="G3343" t="s">
        <v>94</v>
      </c>
      <c r="H3343">
        <v>600.01</v>
      </c>
      <c r="I3343">
        <v>1000</v>
      </c>
      <c r="J3343">
        <f>Cálculo!$G$72</f>
        <v>10.324</v>
      </c>
      <c r="K3343">
        <f>Cálculo!$H$72</f>
        <v>18.600000000000001</v>
      </c>
    </row>
    <row r="3344" spans="1:11">
      <c r="A3344" t="s">
        <v>56</v>
      </c>
      <c r="B3344" t="s">
        <v>198</v>
      </c>
      <c r="C3344" s="7" t="s">
        <v>281</v>
      </c>
      <c r="D3344" t="s">
        <v>199</v>
      </c>
      <c r="E3344" t="s">
        <v>54</v>
      </c>
      <c r="F3344" t="s">
        <v>93</v>
      </c>
      <c r="G3344" t="s">
        <v>94</v>
      </c>
      <c r="H3344">
        <v>1000.01</v>
      </c>
      <c r="J3344">
        <f>Cálculo!$G$73</f>
        <v>7.2949999999999999</v>
      </c>
      <c r="K3344">
        <f>Cálculo!$H$73</f>
        <v>18.600000000000001</v>
      </c>
    </row>
    <row r="3345" spans="1:11">
      <c r="A3345" t="s">
        <v>56</v>
      </c>
      <c r="B3345" t="s">
        <v>198</v>
      </c>
      <c r="C3345" s="7" t="s">
        <v>281</v>
      </c>
      <c r="D3345" t="s">
        <v>199</v>
      </c>
      <c r="E3345" t="s">
        <v>54</v>
      </c>
      <c r="F3345" t="s">
        <v>95</v>
      </c>
      <c r="G3345" t="s">
        <v>94</v>
      </c>
      <c r="H3345">
        <v>0</v>
      </c>
      <c r="I3345">
        <v>0</v>
      </c>
      <c r="J3345">
        <f>Cálculo!$G$76</f>
        <v>0</v>
      </c>
      <c r="K3345">
        <f>Cálculo!$H$76</f>
        <v>0</v>
      </c>
    </row>
    <row r="3346" spans="1:11">
      <c r="A3346" t="s">
        <v>56</v>
      </c>
      <c r="B3346" t="s">
        <v>198</v>
      </c>
      <c r="C3346" s="7" t="s">
        <v>281</v>
      </c>
      <c r="D3346" t="s">
        <v>199</v>
      </c>
      <c r="E3346" t="s">
        <v>54</v>
      </c>
      <c r="F3346" t="s">
        <v>95</v>
      </c>
      <c r="G3346" t="s">
        <v>94</v>
      </c>
      <c r="H3346">
        <v>0.01</v>
      </c>
      <c r="I3346">
        <v>50</v>
      </c>
      <c r="J3346">
        <f>Cálculo!$G$77</f>
        <v>9.2490000000000006</v>
      </c>
      <c r="K3346">
        <f>Cálculo!$H$77</f>
        <v>60.76</v>
      </c>
    </row>
    <row r="3347" spans="1:11">
      <c r="A3347" t="s">
        <v>56</v>
      </c>
      <c r="B3347" t="s">
        <v>198</v>
      </c>
      <c r="C3347" s="7" t="s">
        <v>281</v>
      </c>
      <c r="D3347" t="s">
        <v>199</v>
      </c>
      <c r="E3347" t="s">
        <v>54</v>
      </c>
      <c r="F3347" t="s">
        <v>95</v>
      </c>
      <c r="G3347" t="s">
        <v>94</v>
      </c>
      <c r="H3347">
        <v>50.01</v>
      </c>
      <c r="I3347">
        <v>150</v>
      </c>
      <c r="J3347">
        <f>Cálculo!$G$78</f>
        <v>8.49</v>
      </c>
      <c r="K3347">
        <f>Cálculo!$H$78</f>
        <v>98.73</v>
      </c>
    </row>
    <row r="3348" spans="1:11">
      <c r="A3348" t="s">
        <v>56</v>
      </c>
      <c r="B3348" t="s">
        <v>198</v>
      </c>
      <c r="C3348" s="7" t="s">
        <v>281</v>
      </c>
      <c r="D3348" t="s">
        <v>199</v>
      </c>
      <c r="E3348" t="s">
        <v>54</v>
      </c>
      <c r="F3348" t="s">
        <v>95</v>
      </c>
      <c r="G3348" t="s">
        <v>94</v>
      </c>
      <c r="H3348">
        <v>150.01</v>
      </c>
      <c r="I3348">
        <v>500</v>
      </c>
      <c r="J3348">
        <f>Cálculo!$G$79</f>
        <v>7.9859999999999998</v>
      </c>
      <c r="K3348">
        <f>Cálculo!$H$79</f>
        <v>174.66</v>
      </c>
    </row>
    <row r="3349" spans="1:11">
      <c r="A3349" t="s">
        <v>56</v>
      </c>
      <c r="B3349" t="s">
        <v>198</v>
      </c>
      <c r="C3349" s="7" t="s">
        <v>281</v>
      </c>
      <c r="D3349" t="s">
        <v>199</v>
      </c>
      <c r="E3349" t="s">
        <v>54</v>
      </c>
      <c r="F3349" t="s">
        <v>95</v>
      </c>
      <c r="G3349" t="s">
        <v>94</v>
      </c>
      <c r="H3349">
        <v>500.01</v>
      </c>
      <c r="I3349">
        <v>2000</v>
      </c>
      <c r="J3349">
        <f>Cálculo!$G$80</f>
        <v>7.5380000000000003</v>
      </c>
      <c r="K3349">
        <f>Cálculo!$H$80</f>
        <v>398.71</v>
      </c>
    </row>
    <row r="3350" spans="1:11">
      <c r="A3350" t="s">
        <v>56</v>
      </c>
      <c r="B3350" t="s">
        <v>198</v>
      </c>
      <c r="C3350" s="7" t="s">
        <v>281</v>
      </c>
      <c r="D3350" t="s">
        <v>199</v>
      </c>
      <c r="E3350" t="s">
        <v>54</v>
      </c>
      <c r="F3350" t="s">
        <v>95</v>
      </c>
      <c r="G3350" t="s">
        <v>94</v>
      </c>
      <c r="H3350">
        <v>2000.01</v>
      </c>
      <c r="I3350">
        <v>3500</v>
      </c>
      <c r="J3350">
        <f>Cálculo!$G$81</f>
        <v>6.819</v>
      </c>
      <c r="K3350">
        <f>Cálculo!$H$81</f>
        <v>1837.86</v>
      </c>
    </row>
    <row r="3351" spans="1:11">
      <c r="A3351" t="s">
        <v>56</v>
      </c>
      <c r="B3351" t="s">
        <v>198</v>
      </c>
      <c r="C3351" s="7" t="s">
        <v>281</v>
      </c>
      <c r="D3351" t="s">
        <v>199</v>
      </c>
      <c r="E3351" t="s">
        <v>54</v>
      </c>
      <c r="F3351" t="s">
        <v>95</v>
      </c>
      <c r="G3351" t="s">
        <v>94</v>
      </c>
      <c r="H3351">
        <v>3500.01</v>
      </c>
      <c r="I3351">
        <v>50000</v>
      </c>
      <c r="J3351">
        <f>Cálculo!$G$82</f>
        <v>5.3760000000000003</v>
      </c>
      <c r="K3351">
        <f>Cálculo!$H$82</f>
        <v>6892.16</v>
      </c>
    </row>
    <row r="3352" spans="1:11">
      <c r="A3352" t="s">
        <v>56</v>
      </c>
      <c r="B3352" t="s">
        <v>198</v>
      </c>
      <c r="C3352" s="7" t="s">
        <v>281</v>
      </c>
      <c r="D3352" t="s">
        <v>199</v>
      </c>
      <c r="E3352" t="s">
        <v>54</v>
      </c>
      <c r="F3352" t="s">
        <v>95</v>
      </c>
      <c r="G3352" t="s">
        <v>94</v>
      </c>
      <c r="H3352">
        <v>50000.01</v>
      </c>
      <c r="J3352">
        <f>Cálculo!$G$83</f>
        <v>5.1479999999999997</v>
      </c>
      <c r="K3352">
        <f>Cálculo!$H$83</f>
        <v>18284.09</v>
      </c>
    </row>
    <row r="3353" spans="1:11">
      <c r="A3353" t="s">
        <v>56</v>
      </c>
      <c r="B3353" t="s">
        <v>198</v>
      </c>
      <c r="C3353" s="7" t="s">
        <v>281</v>
      </c>
      <c r="D3353" t="s">
        <v>199</v>
      </c>
      <c r="E3353" t="s">
        <v>54</v>
      </c>
      <c r="F3353" t="s">
        <v>96</v>
      </c>
      <c r="G3353" t="s">
        <v>94</v>
      </c>
      <c r="H3353">
        <v>0</v>
      </c>
      <c r="I3353">
        <v>50000</v>
      </c>
      <c r="J3353">
        <f>Cálculo!$G$86</f>
        <v>4.726</v>
      </c>
      <c r="K3353">
        <f>Cálculo!$H$86</f>
        <v>387.36</v>
      </c>
    </row>
    <row r="3354" spans="1:11">
      <c r="A3354" t="s">
        <v>56</v>
      </c>
      <c r="B3354" t="s">
        <v>198</v>
      </c>
      <c r="C3354" s="7" t="s">
        <v>281</v>
      </c>
      <c r="D3354" t="s">
        <v>199</v>
      </c>
      <c r="E3354" t="s">
        <v>54</v>
      </c>
      <c r="F3354" t="s">
        <v>96</v>
      </c>
      <c r="G3354" t="s">
        <v>94</v>
      </c>
      <c r="H3354">
        <v>50000.01</v>
      </c>
      <c r="I3354">
        <v>300000</v>
      </c>
      <c r="J3354">
        <f>Cálculo!$G$87</f>
        <v>3.5019999999999998</v>
      </c>
      <c r="K3354">
        <f>Cálculo!$H$87</f>
        <v>61597.41</v>
      </c>
    </row>
    <row r="3355" spans="1:11">
      <c r="A3355" t="s">
        <v>56</v>
      </c>
      <c r="B3355" t="s">
        <v>198</v>
      </c>
      <c r="C3355" s="7" t="s">
        <v>281</v>
      </c>
      <c r="D3355" t="s">
        <v>199</v>
      </c>
      <c r="E3355" t="s">
        <v>54</v>
      </c>
      <c r="F3355" t="s">
        <v>96</v>
      </c>
      <c r="G3355" t="s">
        <v>94</v>
      </c>
      <c r="H3355">
        <v>300000.01</v>
      </c>
      <c r="I3355">
        <v>500000</v>
      </c>
      <c r="J3355">
        <f>Cálculo!$G$88</f>
        <v>3.36</v>
      </c>
      <c r="K3355">
        <f>Cálculo!$H$88</f>
        <v>110975.06</v>
      </c>
    </row>
    <row r="3356" spans="1:11">
      <c r="A3356" t="s">
        <v>56</v>
      </c>
      <c r="B3356" t="s">
        <v>198</v>
      </c>
      <c r="C3356" s="7" t="s">
        <v>281</v>
      </c>
      <c r="D3356" t="s">
        <v>199</v>
      </c>
      <c r="E3356" t="s">
        <v>54</v>
      </c>
      <c r="F3356" t="s">
        <v>96</v>
      </c>
      <c r="G3356" t="s">
        <v>94</v>
      </c>
      <c r="H3356">
        <v>500000.01</v>
      </c>
      <c r="I3356">
        <v>1000000</v>
      </c>
      <c r="J3356">
        <f>Cálculo!$G$89</f>
        <v>3.3340000000000001</v>
      </c>
      <c r="K3356">
        <f>Cálculo!$H$89</f>
        <v>124035.06</v>
      </c>
    </row>
    <row r="3357" spans="1:11">
      <c r="A3357" t="s">
        <v>56</v>
      </c>
      <c r="B3357" t="s">
        <v>198</v>
      </c>
      <c r="C3357" s="7" t="s">
        <v>281</v>
      </c>
      <c r="D3357" t="s">
        <v>199</v>
      </c>
      <c r="E3357" t="s">
        <v>54</v>
      </c>
      <c r="F3357" t="s">
        <v>96</v>
      </c>
      <c r="G3357" t="s">
        <v>94</v>
      </c>
      <c r="H3357">
        <v>1000000.01</v>
      </c>
      <c r="I3357">
        <v>2000000</v>
      </c>
      <c r="J3357">
        <f>Cálculo!$G$90</f>
        <v>3.2810000000000001</v>
      </c>
      <c r="K3357">
        <f>Cálculo!$H$90</f>
        <v>177422.21</v>
      </c>
    </row>
    <row r="3358" spans="1:11">
      <c r="A3358" t="s">
        <v>56</v>
      </c>
      <c r="B3358" t="s">
        <v>198</v>
      </c>
      <c r="C3358" s="7" t="s">
        <v>281</v>
      </c>
      <c r="D3358" t="s">
        <v>199</v>
      </c>
      <c r="E3358" t="s">
        <v>54</v>
      </c>
      <c r="F3358" t="s">
        <v>96</v>
      </c>
      <c r="G3358" t="s">
        <v>94</v>
      </c>
      <c r="H3358">
        <v>2000000.01</v>
      </c>
      <c r="J3358">
        <f>Cálculo!$G$91</f>
        <v>3.2330000000000001</v>
      </c>
      <c r="K3358">
        <f>Cálculo!$H$91</f>
        <v>316707.87</v>
      </c>
    </row>
    <row r="3359" spans="1:11">
      <c r="A3359" t="s">
        <v>56</v>
      </c>
      <c r="B3359" t="s">
        <v>198</v>
      </c>
      <c r="C3359" s="7" t="s">
        <v>281</v>
      </c>
      <c r="D3359" t="s">
        <v>199</v>
      </c>
      <c r="E3359" t="s">
        <v>54</v>
      </c>
      <c r="F3359" t="s">
        <v>97</v>
      </c>
      <c r="G3359" t="s">
        <v>98</v>
      </c>
      <c r="J3359">
        <f>Cálculo!$G$94</f>
        <v>3.2148460000000001</v>
      </c>
    </row>
    <row r="3360" spans="1:11">
      <c r="A3360" t="s">
        <v>56</v>
      </c>
      <c r="B3360" t="s">
        <v>198</v>
      </c>
      <c r="C3360" s="7" t="s">
        <v>282</v>
      </c>
      <c r="D3360" t="s">
        <v>199</v>
      </c>
      <c r="E3360" t="s">
        <v>54</v>
      </c>
      <c r="F3360" t="s">
        <v>93</v>
      </c>
      <c r="G3360" t="s">
        <v>94</v>
      </c>
      <c r="H3360">
        <v>0</v>
      </c>
      <c r="I3360">
        <v>1</v>
      </c>
      <c r="J3360">
        <f>Cálculo!$G$66</f>
        <v>3.2869999999999999</v>
      </c>
      <c r="K3360">
        <f>Cálculo!$H$66</f>
        <v>11.39</v>
      </c>
    </row>
    <row r="3361" spans="1:11">
      <c r="A3361" t="s">
        <v>56</v>
      </c>
      <c r="B3361" t="s">
        <v>198</v>
      </c>
      <c r="C3361" s="7" t="s">
        <v>282</v>
      </c>
      <c r="D3361" t="s">
        <v>199</v>
      </c>
      <c r="E3361" t="s">
        <v>54</v>
      </c>
      <c r="F3361" t="s">
        <v>93</v>
      </c>
      <c r="G3361" t="s">
        <v>94</v>
      </c>
      <c r="H3361">
        <v>1.01</v>
      </c>
      <c r="I3361">
        <v>3</v>
      </c>
      <c r="J3361">
        <f>Cálculo!$G$67</f>
        <v>10.834</v>
      </c>
      <c r="K3361">
        <f>Cálculo!$H$67</f>
        <v>14.87</v>
      </c>
    </row>
    <row r="3362" spans="1:11">
      <c r="A3362" t="s">
        <v>56</v>
      </c>
      <c r="B3362" t="s">
        <v>198</v>
      </c>
      <c r="C3362" s="7" t="s">
        <v>282</v>
      </c>
      <c r="D3362" t="s">
        <v>199</v>
      </c>
      <c r="E3362" t="s">
        <v>54</v>
      </c>
      <c r="F3362" t="s">
        <v>93</v>
      </c>
      <c r="G3362" t="s">
        <v>94</v>
      </c>
      <c r="H3362">
        <v>3.01</v>
      </c>
      <c r="I3362">
        <v>7</v>
      </c>
      <c r="J3362">
        <f>Cálculo!$G$68</f>
        <v>5.6470000000000002</v>
      </c>
      <c r="K3362">
        <f>Cálculo!$H$68</f>
        <v>14.87</v>
      </c>
    </row>
    <row r="3363" spans="1:11">
      <c r="A3363" t="s">
        <v>56</v>
      </c>
      <c r="B3363" t="s">
        <v>198</v>
      </c>
      <c r="C3363" s="7" t="s">
        <v>282</v>
      </c>
      <c r="D3363" t="s">
        <v>199</v>
      </c>
      <c r="E3363" t="s">
        <v>54</v>
      </c>
      <c r="F3363" t="s">
        <v>93</v>
      </c>
      <c r="G3363" t="s">
        <v>94</v>
      </c>
      <c r="H3363">
        <v>7.01</v>
      </c>
      <c r="I3363">
        <v>14</v>
      </c>
      <c r="J3363">
        <f>Cálculo!$G$69</f>
        <v>9.3699999999999992</v>
      </c>
      <c r="K3363">
        <f>Cálculo!$H$69</f>
        <v>16.739999999999998</v>
      </c>
    </row>
    <row r="3364" spans="1:11">
      <c r="A3364" t="s">
        <v>56</v>
      </c>
      <c r="B3364" t="s">
        <v>198</v>
      </c>
      <c r="C3364" s="7" t="s">
        <v>282</v>
      </c>
      <c r="D3364" t="s">
        <v>199</v>
      </c>
      <c r="E3364" t="s">
        <v>54</v>
      </c>
      <c r="F3364" t="s">
        <v>93</v>
      </c>
      <c r="G3364" t="s">
        <v>94</v>
      </c>
      <c r="H3364">
        <v>14.01</v>
      </c>
      <c r="I3364">
        <v>34</v>
      </c>
      <c r="J3364">
        <f>Cálculo!$G$70</f>
        <v>11.132</v>
      </c>
      <c r="K3364">
        <f>Cálculo!$H$70</f>
        <v>18.600000000000001</v>
      </c>
    </row>
    <row r="3365" spans="1:11">
      <c r="A3365" t="s">
        <v>56</v>
      </c>
      <c r="B3365" t="s">
        <v>198</v>
      </c>
      <c r="C3365" s="7" t="s">
        <v>282</v>
      </c>
      <c r="D3365" t="s">
        <v>199</v>
      </c>
      <c r="E3365" t="s">
        <v>54</v>
      </c>
      <c r="F3365" t="s">
        <v>93</v>
      </c>
      <c r="G3365" t="s">
        <v>94</v>
      </c>
      <c r="H3365">
        <v>34.01</v>
      </c>
      <c r="I3365">
        <v>600</v>
      </c>
      <c r="J3365">
        <f>Cálculo!$G$71</f>
        <v>11.92</v>
      </c>
      <c r="K3365">
        <f>Cálculo!$H$71</f>
        <v>18.600000000000001</v>
      </c>
    </row>
    <row r="3366" spans="1:11">
      <c r="A3366" t="s">
        <v>56</v>
      </c>
      <c r="B3366" t="s">
        <v>198</v>
      </c>
      <c r="C3366" s="7" t="s">
        <v>282</v>
      </c>
      <c r="D3366" t="s">
        <v>199</v>
      </c>
      <c r="E3366" t="s">
        <v>54</v>
      </c>
      <c r="F3366" t="s">
        <v>93</v>
      </c>
      <c r="G3366" t="s">
        <v>94</v>
      </c>
      <c r="H3366">
        <v>600.01</v>
      </c>
      <c r="I3366">
        <v>1000</v>
      </c>
      <c r="J3366">
        <f>Cálculo!$G$72</f>
        <v>10.324</v>
      </c>
      <c r="K3366">
        <f>Cálculo!$H$72</f>
        <v>18.600000000000001</v>
      </c>
    </row>
    <row r="3367" spans="1:11">
      <c r="A3367" t="s">
        <v>56</v>
      </c>
      <c r="B3367" t="s">
        <v>198</v>
      </c>
      <c r="C3367" s="7" t="s">
        <v>282</v>
      </c>
      <c r="D3367" t="s">
        <v>199</v>
      </c>
      <c r="E3367" t="s">
        <v>54</v>
      </c>
      <c r="F3367" t="s">
        <v>93</v>
      </c>
      <c r="G3367" t="s">
        <v>94</v>
      </c>
      <c r="H3367">
        <v>1000.01</v>
      </c>
      <c r="J3367">
        <f>Cálculo!$G$73</f>
        <v>7.2949999999999999</v>
      </c>
      <c r="K3367">
        <f>Cálculo!$H$73</f>
        <v>18.600000000000001</v>
      </c>
    </row>
    <row r="3368" spans="1:11">
      <c r="A3368" t="s">
        <v>56</v>
      </c>
      <c r="B3368" t="s">
        <v>198</v>
      </c>
      <c r="C3368" s="7" t="s">
        <v>282</v>
      </c>
      <c r="D3368" t="s">
        <v>199</v>
      </c>
      <c r="E3368" t="s">
        <v>54</v>
      </c>
      <c r="F3368" t="s">
        <v>95</v>
      </c>
      <c r="G3368" t="s">
        <v>94</v>
      </c>
      <c r="H3368">
        <v>0</v>
      </c>
      <c r="I3368">
        <v>0</v>
      </c>
      <c r="J3368">
        <f>Cálculo!$G$76</f>
        <v>0</v>
      </c>
      <c r="K3368">
        <f>Cálculo!$H$76</f>
        <v>0</v>
      </c>
    </row>
    <row r="3369" spans="1:11">
      <c r="A3369" t="s">
        <v>56</v>
      </c>
      <c r="B3369" t="s">
        <v>198</v>
      </c>
      <c r="C3369" s="7" t="s">
        <v>282</v>
      </c>
      <c r="D3369" t="s">
        <v>199</v>
      </c>
      <c r="E3369" t="s">
        <v>54</v>
      </c>
      <c r="F3369" t="s">
        <v>95</v>
      </c>
      <c r="G3369" t="s">
        <v>94</v>
      </c>
      <c r="H3369">
        <v>0.01</v>
      </c>
      <c r="I3369">
        <v>50</v>
      </c>
      <c r="J3369">
        <f>Cálculo!$G$77</f>
        <v>9.2490000000000006</v>
      </c>
      <c r="K3369">
        <f>Cálculo!$H$77</f>
        <v>60.76</v>
      </c>
    </row>
    <row r="3370" spans="1:11">
      <c r="A3370" t="s">
        <v>56</v>
      </c>
      <c r="B3370" t="s">
        <v>198</v>
      </c>
      <c r="C3370" s="7" t="s">
        <v>282</v>
      </c>
      <c r="D3370" t="s">
        <v>199</v>
      </c>
      <c r="E3370" t="s">
        <v>54</v>
      </c>
      <c r="F3370" t="s">
        <v>95</v>
      </c>
      <c r="G3370" t="s">
        <v>94</v>
      </c>
      <c r="H3370">
        <v>50.01</v>
      </c>
      <c r="I3370">
        <v>150</v>
      </c>
      <c r="J3370">
        <f>Cálculo!$G$78</f>
        <v>8.49</v>
      </c>
      <c r="K3370">
        <f>Cálculo!$H$78</f>
        <v>98.73</v>
      </c>
    </row>
    <row r="3371" spans="1:11">
      <c r="A3371" t="s">
        <v>56</v>
      </c>
      <c r="B3371" t="s">
        <v>198</v>
      </c>
      <c r="C3371" s="7" t="s">
        <v>282</v>
      </c>
      <c r="D3371" t="s">
        <v>199</v>
      </c>
      <c r="E3371" t="s">
        <v>54</v>
      </c>
      <c r="F3371" t="s">
        <v>95</v>
      </c>
      <c r="G3371" t="s">
        <v>94</v>
      </c>
      <c r="H3371">
        <v>150.01</v>
      </c>
      <c r="I3371">
        <v>500</v>
      </c>
      <c r="J3371">
        <f>Cálculo!$G$79</f>
        <v>7.9859999999999998</v>
      </c>
      <c r="K3371">
        <f>Cálculo!$H$79</f>
        <v>174.66</v>
      </c>
    </row>
    <row r="3372" spans="1:11">
      <c r="A3372" t="s">
        <v>56</v>
      </c>
      <c r="B3372" t="s">
        <v>198</v>
      </c>
      <c r="C3372" s="7" t="s">
        <v>282</v>
      </c>
      <c r="D3372" t="s">
        <v>199</v>
      </c>
      <c r="E3372" t="s">
        <v>54</v>
      </c>
      <c r="F3372" t="s">
        <v>95</v>
      </c>
      <c r="G3372" t="s">
        <v>94</v>
      </c>
      <c r="H3372">
        <v>500.01</v>
      </c>
      <c r="I3372">
        <v>2000</v>
      </c>
      <c r="J3372">
        <f>Cálculo!$G$80</f>
        <v>7.5380000000000003</v>
      </c>
      <c r="K3372">
        <f>Cálculo!$H$80</f>
        <v>398.71</v>
      </c>
    </row>
    <row r="3373" spans="1:11">
      <c r="A3373" t="s">
        <v>56</v>
      </c>
      <c r="B3373" t="s">
        <v>198</v>
      </c>
      <c r="C3373" s="7" t="s">
        <v>282</v>
      </c>
      <c r="D3373" t="s">
        <v>199</v>
      </c>
      <c r="E3373" t="s">
        <v>54</v>
      </c>
      <c r="F3373" t="s">
        <v>95</v>
      </c>
      <c r="G3373" t="s">
        <v>94</v>
      </c>
      <c r="H3373">
        <v>2000.01</v>
      </c>
      <c r="I3373">
        <v>3500</v>
      </c>
      <c r="J3373">
        <f>Cálculo!$G$81</f>
        <v>6.819</v>
      </c>
      <c r="K3373">
        <f>Cálculo!$H$81</f>
        <v>1837.86</v>
      </c>
    </row>
    <row r="3374" spans="1:11">
      <c r="A3374" t="s">
        <v>56</v>
      </c>
      <c r="B3374" t="s">
        <v>198</v>
      </c>
      <c r="C3374" s="7" t="s">
        <v>282</v>
      </c>
      <c r="D3374" t="s">
        <v>199</v>
      </c>
      <c r="E3374" t="s">
        <v>54</v>
      </c>
      <c r="F3374" t="s">
        <v>95</v>
      </c>
      <c r="G3374" t="s">
        <v>94</v>
      </c>
      <c r="H3374">
        <v>3500.01</v>
      </c>
      <c r="I3374">
        <v>50000</v>
      </c>
      <c r="J3374">
        <f>Cálculo!$G$82</f>
        <v>5.3760000000000003</v>
      </c>
      <c r="K3374">
        <f>Cálculo!$H$82</f>
        <v>6892.16</v>
      </c>
    </row>
    <row r="3375" spans="1:11">
      <c r="A3375" t="s">
        <v>56</v>
      </c>
      <c r="B3375" t="s">
        <v>198</v>
      </c>
      <c r="C3375" s="7" t="s">
        <v>282</v>
      </c>
      <c r="D3375" t="s">
        <v>199</v>
      </c>
      <c r="E3375" t="s">
        <v>54</v>
      </c>
      <c r="F3375" t="s">
        <v>95</v>
      </c>
      <c r="G3375" t="s">
        <v>94</v>
      </c>
      <c r="H3375">
        <v>50000.01</v>
      </c>
      <c r="J3375">
        <f>Cálculo!$G$83</f>
        <v>5.1479999999999997</v>
      </c>
      <c r="K3375">
        <f>Cálculo!$H$83</f>
        <v>18284.09</v>
      </c>
    </row>
    <row r="3376" spans="1:11">
      <c r="A3376" t="s">
        <v>56</v>
      </c>
      <c r="B3376" t="s">
        <v>198</v>
      </c>
      <c r="C3376" s="7" t="s">
        <v>282</v>
      </c>
      <c r="D3376" t="s">
        <v>199</v>
      </c>
      <c r="E3376" t="s">
        <v>54</v>
      </c>
      <c r="F3376" t="s">
        <v>96</v>
      </c>
      <c r="G3376" t="s">
        <v>94</v>
      </c>
      <c r="H3376">
        <v>0</v>
      </c>
      <c r="I3376">
        <v>50000</v>
      </c>
      <c r="J3376">
        <f>Cálculo!$G$86</f>
        <v>4.726</v>
      </c>
      <c r="K3376">
        <f>Cálculo!$H$86</f>
        <v>387.36</v>
      </c>
    </row>
    <row r="3377" spans="1:11">
      <c r="A3377" t="s">
        <v>56</v>
      </c>
      <c r="B3377" t="s">
        <v>198</v>
      </c>
      <c r="C3377" s="7" t="s">
        <v>282</v>
      </c>
      <c r="D3377" t="s">
        <v>199</v>
      </c>
      <c r="E3377" t="s">
        <v>54</v>
      </c>
      <c r="F3377" t="s">
        <v>96</v>
      </c>
      <c r="G3377" t="s">
        <v>94</v>
      </c>
      <c r="H3377">
        <v>50000.01</v>
      </c>
      <c r="I3377">
        <v>300000</v>
      </c>
      <c r="J3377">
        <f>Cálculo!$G$87</f>
        <v>3.5019999999999998</v>
      </c>
      <c r="K3377">
        <f>Cálculo!$H$87</f>
        <v>61597.41</v>
      </c>
    </row>
    <row r="3378" spans="1:11">
      <c r="A3378" t="s">
        <v>56</v>
      </c>
      <c r="B3378" t="s">
        <v>198</v>
      </c>
      <c r="C3378" s="7" t="s">
        <v>282</v>
      </c>
      <c r="D3378" t="s">
        <v>199</v>
      </c>
      <c r="E3378" t="s">
        <v>54</v>
      </c>
      <c r="F3378" t="s">
        <v>96</v>
      </c>
      <c r="G3378" t="s">
        <v>94</v>
      </c>
      <c r="H3378">
        <v>300000.01</v>
      </c>
      <c r="I3378">
        <v>500000</v>
      </c>
      <c r="J3378">
        <f>Cálculo!$G$88</f>
        <v>3.36</v>
      </c>
      <c r="K3378">
        <f>Cálculo!$H$88</f>
        <v>110975.06</v>
      </c>
    </row>
    <row r="3379" spans="1:11">
      <c r="A3379" t="s">
        <v>56</v>
      </c>
      <c r="B3379" t="s">
        <v>198</v>
      </c>
      <c r="C3379" s="7" t="s">
        <v>282</v>
      </c>
      <c r="D3379" t="s">
        <v>199</v>
      </c>
      <c r="E3379" t="s">
        <v>54</v>
      </c>
      <c r="F3379" t="s">
        <v>96</v>
      </c>
      <c r="G3379" t="s">
        <v>94</v>
      </c>
      <c r="H3379">
        <v>500000.01</v>
      </c>
      <c r="I3379">
        <v>1000000</v>
      </c>
      <c r="J3379">
        <f>Cálculo!$G$89</f>
        <v>3.3340000000000001</v>
      </c>
      <c r="K3379">
        <f>Cálculo!$H$89</f>
        <v>124035.06</v>
      </c>
    </row>
    <row r="3380" spans="1:11">
      <c r="A3380" t="s">
        <v>56</v>
      </c>
      <c r="B3380" t="s">
        <v>198</v>
      </c>
      <c r="C3380" s="7" t="s">
        <v>282</v>
      </c>
      <c r="D3380" t="s">
        <v>199</v>
      </c>
      <c r="E3380" t="s">
        <v>54</v>
      </c>
      <c r="F3380" t="s">
        <v>96</v>
      </c>
      <c r="G3380" t="s">
        <v>94</v>
      </c>
      <c r="H3380">
        <v>1000000.01</v>
      </c>
      <c r="I3380">
        <v>2000000</v>
      </c>
      <c r="J3380">
        <f>Cálculo!$G$90</f>
        <v>3.2810000000000001</v>
      </c>
      <c r="K3380">
        <f>Cálculo!$H$90</f>
        <v>177422.21</v>
      </c>
    </row>
    <row r="3381" spans="1:11">
      <c r="A3381" t="s">
        <v>56</v>
      </c>
      <c r="B3381" t="s">
        <v>198</v>
      </c>
      <c r="C3381" s="7" t="s">
        <v>282</v>
      </c>
      <c r="D3381" t="s">
        <v>199</v>
      </c>
      <c r="E3381" t="s">
        <v>54</v>
      </c>
      <c r="F3381" t="s">
        <v>96</v>
      </c>
      <c r="G3381" t="s">
        <v>94</v>
      </c>
      <c r="H3381">
        <v>2000000.01</v>
      </c>
      <c r="J3381">
        <f>Cálculo!$G$91</f>
        <v>3.2330000000000001</v>
      </c>
      <c r="K3381">
        <f>Cálculo!$H$91</f>
        <v>316707.87</v>
      </c>
    </row>
    <row r="3382" spans="1:11">
      <c r="A3382" t="s">
        <v>56</v>
      </c>
      <c r="B3382" t="s">
        <v>198</v>
      </c>
      <c r="C3382" s="7" t="s">
        <v>282</v>
      </c>
      <c r="D3382" t="s">
        <v>199</v>
      </c>
      <c r="E3382" t="s">
        <v>54</v>
      </c>
      <c r="F3382" t="s">
        <v>97</v>
      </c>
      <c r="G3382" t="s">
        <v>98</v>
      </c>
      <c r="J3382">
        <f>Cálculo!$G$94</f>
        <v>3.2148460000000001</v>
      </c>
    </row>
    <row r="3383" spans="1:11">
      <c r="A3383" t="s">
        <v>56</v>
      </c>
      <c r="B3383" t="s">
        <v>198</v>
      </c>
      <c r="C3383" s="7" t="s">
        <v>283</v>
      </c>
      <c r="D3383" t="s">
        <v>199</v>
      </c>
      <c r="E3383" t="s">
        <v>54</v>
      </c>
      <c r="F3383" t="s">
        <v>93</v>
      </c>
      <c r="G3383" t="s">
        <v>94</v>
      </c>
      <c r="H3383">
        <v>0</v>
      </c>
      <c r="I3383">
        <v>1</v>
      </c>
      <c r="J3383">
        <f>Cálculo!$G$66</f>
        <v>3.2869999999999999</v>
      </c>
      <c r="K3383">
        <f>Cálculo!$H$66</f>
        <v>11.39</v>
      </c>
    </row>
    <row r="3384" spans="1:11">
      <c r="A3384" t="s">
        <v>56</v>
      </c>
      <c r="B3384" t="s">
        <v>198</v>
      </c>
      <c r="C3384" s="7" t="s">
        <v>283</v>
      </c>
      <c r="D3384" t="s">
        <v>199</v>
      </c>
      <c r="E3384" t="s">
        <v>54</v>
      </c>
      <c r="F3384" t="s">
        <v>93</v>
      </c>
      <c r="G3384" t="s">
        <v>94</v>
      </c>
      <c r="H3384">
        <v>1.01</v>
      </c>
      <c r="I3384">
        <v>3</v>
      </c>
      <c r="J3384">
        <f>Cálculo!$G$67</f>
        <v>10.834</v>
      </c>
      <c r="K3384">
        <f>Cálculo!$H$67</f>
        <v>14.87</v>
      </c>
    </row>
    <row r="3385" spans="1:11">
      <c r="A3385" t="s">
        <v>56</v>
      </c>
      <c r="B3385" t="s">
        <v>198</v>
      </c>
      <c r="C3385" s="7" t="s">
        <v>283</v>
      </c>
      <c r="D3385" t="s">
        <v>199</v>
      </c>
      <c r="E3385" t="s">
        <v>54</v>
      </c>
      <c r="F3385" t="s">
        <v>93</v>
      </c>
      <c r="G3385" t="s">
        <v>94</v>
      </c>
      <c r="H3385">
        <v>3.01</v>
      </c>
      <c r="I3385">
        <v>7</v>
      </c>
      <c r="J3385">
        <f>Cálculo!$G$68</f>
        <v>5.6470000000000002</v>
      </c>
      <c r="K3385">
        <f>Cálculo!$H$68</f>
        <v>14.87</v>
      </c>
    </row>
    <row r="3386" spans="1:11">
      <c r="A3386" t="s">
        <v>56</v>
      </c>
      <c r="B3386" t="s">
        <v>198</v>
      </c>
      <c r="C3386" s="7" t="s">
        <v>283</v>
      </c>
      <c r="D3386" t="s">
        <v>199</v>
      </c>
      <c r="E3386" t="s">
        <v>54</v>
      </c>
      <c r="F3386" t="s">
        <v>93</v>
      </c>
      <c r="G3386" t="s">
        <v>94</v>
      </c>
      <c r="H3386">
        <v>7.01</v>
      </c>
      <c r="I3386">
        <v>14</v>
      </c>
      <c r="J3386">
        <f>Cálculo!$G$69</f>
        <v>9.3699999999999992</v>
      </c>
      <c r="K3386">
        <f>Cálculo!$H$69</f>
        <v>16.739999999999998</v>
      </c>
    </row>
    <row r="3387" spans="1:11">
      <c r="A3387" t="s">
        <v>56</v>
      </c>
      <c r="B3387" t="s">
        <v>198</v>
      </c>
      <c r="C3387" s="7" t="s">
        <v>283</v>
      </c>
      <c r="D3387" t="s">
        <v>199</v>
      </c>
      <c r="E3387" t="s">
        <v>54</v>
      </c>
      <c r="F3387" t="s">
        <v>93</v>
      </c>
      <c r="G3387" t="s">
        <v>94</v>
      </c>
      <c r="H3387">
        <v>14.01</v>
      </c>
      <c r="I3387">
        <v>34</v>
      </c>
      <c r="J3387">
        <f>Cálculo!$G$70</f>
        <v>11.132</v>
      </c>
      <c r="K3387">
        <f>Cálculo!$H$70</f>
        <v>18.600000000000001</v>
      </c>
    </row>
    <row r="3388" spans="1:11">
      <c r="A3388" t="s">
        <v>56</v>
      </c>
      <c r="B3388" t="s">
        <v>198</v>
      </c>
      <c r="C3388" s="7" t="s">
        <v>283</v>
      </c>
      <c r="D3388" t="s">
        <v>199</v>
      </c>
      <c r="E3388" t="s">
        <v>54</v>
      </c>
      <c r="F3388" t="s">
        <v>93</v>
      </c>
      <c r="G3388" t="s">
        <v>94</v>
      </c>
      <c r="H3388">
        <v>34.01</v>
      </c>
      <c r="I3388">
        <v>600</v>
      </c>
      <c r="J3388">
        <f>Cálculo!$G$71</f>
        <v>11.92</v>
      </c>
      <c r="K3388">
        <f>Cálculo!$H$71</f>
        <v>18.600000000000001</v>
      </c>
    </row>
    <row r="3389" spans="1:11">
      <c r="A3389" t="s">
        <v>56</v>
      </c>
      <c r="B3389" t="s">
        <v>198</v>
      </c>
      <c r="C3389" s="7" t="s">
        <v>283</v>
      </c>
      <c r="D3389" t="s">
        <v>199</v>
      </c>
      <c r="E3389" t="s">
        <v>54</v>
      </c>
      <c r="F3389" t="s">
        <v>93</v>
      </c>
      <c r="G3389" t="s">
        <v>94</v>
      </c>
      <c r="H3389">
        <v>600.01</v>
      </c>
      <c r="I3389">
        <v>1000</v>
      </c>
      <c r="J3389">
        <f>Cálculo!$G$72</f>
        <v>10.324</v>
      </c>
      <c r="K3389">
        <f>Cálculo!$H$72</f>
        <v>18.600000000000001</v>
      </c>
    </row>
    <row r="3390" spans="1:11">
      <c r="A3390" t="s">
        <v>56</v>
      </c>
      <c r="B3390" t="s">
        <v>198</v>
      </c>
      <c r="C3390" s="7" t="s">
        <v>283</v>
      </c>
      <c r="D3390" t="s">
        <v>199</v>
      </c>
      <c r="E3390" t="s">
        <v>54</v>
      </c>
      <c r="F3390" t="s">
        <v>93</v>
      </c>
      <c r="G3390" t="s">
        <v>94</v>
      </c>
      <c r="H3390">
        <v>1000.01</v>
      </c>
      <c r="J3390">
        <f>Cálculo!$G$73</f>
        <v>7.2949999999999999</v>
      </c>
      <c r="K3390">
        <f>Cálculo!$H$73</f>
        <v>18.600000000000001</v>
      </c>
    </row>
    <row r="3391" spans="1:11">
      <c r="A3391" t="s">
        <v>56</v>
      </c>
      <c r="B3391" t="s">
        <v>198</v>
      </c>
      <c r="C3391" s="7" t="s">
        <v>283</v>
      </c>
      <c r="D3391" t="s">
        <v>199</v>
      </c>
      <c r="E3391" t="s">
        <v>54</v>
      </c>
      <c r="F3391" t="s">
        <v>95</v>
      </c>
      <c r="G3391" t="s">
        <v>94</v>
      </c>
      <c r="H3391">
        <v>0</v>
      </c>
      <c r="I3391">
        <v>0</v>
      </c>
      <c r="J3391">
        <f>Cálculo!$G$76</f>
        <v>0</v>
      </c>
      <c r="K3391">
        <f>Cálculo!$H$76</f>
        <v>0</v>
      </c>
    </row>
    <row r="3392" spans="1:11">
      <c r="A3392" t="s">
        <v>56</v>
      </c>
      <c r="B3392" t="s">
        <v>198</v>
      </c>
      <c r="C3392" s="7" t="s">
        <v>283</v>
      </c>
      <c r="D3392" t="s">
        <v>199</v>
      </c>
      <c r="E3392" t="s">
        <v>54</v>
      </c>
      <c r="F3392" t="s">
        <v>95</v>
      </c>
      <c r="G3392" t="s">
        <v>94</v>
      </c>
      <c r="H3392">
        <v>0.01</v>
      </c>
      <c r="I3392">
        <v>50</v>
      </c>
      <c r="J3392">
        <f>Cálculo!$G$77</f>
        <v>9.2490000000000006</v>
      </c>
      <c r="K3392">
        <f>Cálculo!$H$77</f>
        <v>60.76</v>
      </c>
    </row>
    <row r="3393" spans="1:11">
      <c r="A3393" t="s">
        <v>56</v>
      </c>
      <c r="B3393" t="s">
        <v>198</v>
      </c>
      <c r="C3393" s="7" t="s">
        <v>283</v>
      </c>
      <c r="D3393" t="s">
        <v>199</v>
      </c>
      <c r="E3393" t="s">
        <v>54</v>
      </c>
      <c r="F3393" t="s">
        <v>95</v>
      </c>
      <c r="G3393" t="s">
        <v>94</v>
      </c>
      <c r="H3393">
        <v>50.01</v>
      </c>
      <c r="I3393">
        <v>150</v>
      </c>
      <c r="J3393">
        <f>Cálculo!$G$78</f>
        <v>8.49</v>
      </c>
      <c r="K3393">
        <f>Cálculo!$H$78</f>
        <v>98.73</v>
      </c>
    </row>
    <row r="3394" spans="1:11">
      <c r="A3394" t="s">
        <v>56</v>
      </c>
      <c r="B3394" t="s">
        <v>198</v>
      </c>
      <c r="C3394" s="7" t="s">
        <v>283</v>
      </c>
      <c r="D3394" t="s">
        <v>199</v>
      </c>
      <c r="E3394" t="s">
        <v>54</v>
      </c>
      <c r="F3394" t="s">
        <v>95</v>
      </c>
      <c r="G3394" t="s">
        <v>94</v>
      </c>
      <c r="H3394">
        <v>150.01</v>
      </c>
      <c r="I3394">
        <v>500</v>
      </c>
      <c r="J3394">
        <f>Cálculo!$G$79</f>
        <v>7.9859999999999998</v>
      </c>
      <c r="K3394">
        <f>Cálculo!$H$79</f>
        <v>174.66</v>
      </c>
    </row>
    <row r="3395" spans="1:11">
      <c r="A3395" t="s">
        <v>56</v>
      </c>
      <c r="B3395" t="s">
        <v>198</v>
      </c>
      <c r="C3395" s="7" t="s">
        <v>283</v>
      </c>
      <c r="D3395" t="s">
        <v>199</v>
      </c>
      <c r="E3395" t="s">
        <v>54</v>
      </c>
      <c r="F3395" t="s">
        <v>95</v>
      </c>
      <c r="G3395" t="s">
        <v>94</v>
      </c>
      <c r="H3395">
        <v>500.01</v>
      </c>
      <c r="I3395">
        <v>2000</v>
      </c>
      <c r="J3395">
        <f>Cálculo!$G$80</f>
        <v>7.5380000000000003</v>
      </c>
      <c r="K3395">
        <f>Cálculo!$H$80</f>
        <v>398.71</v>
      </c>
    </row>
    <row r="3396" spans="1:11">
      <c r="A3396" t="s">
        <v>56</v>
      </c>
      <c r="B3396" t="s">
        <v>198</v>
      </c>
      <c r="C3396" s="7" t="s">
        <v>283</v>
      </c>
      <c r="D3396" t="s">
        <v>199</v>
      </c>
      <c r="E3396" t="s">
        <v>54</v>
      </c>
      <c r="F3396" t="s">
        <v>95</v>
      </c>
      <c r="G3396" t="s">
        <v>94</v>
      </c>
      <c r="H3396">
        <v>2000.01</v>
      </c>
      <c r="I3396">
        <v>3500</v>
      </c>
      <c r="J3396">
        <f>Cálculo!$G$81</f>
        <v>6.819</v>
      </c>
      <c r="K3396">
        <f>Cálculo!$H$81</f>
        <v>1837.86</v>
      </c>
    </row>
    <row r="3397" spans="1:11">
      <c r="A3397" t="s">
        <v>56</v>
      </c>
      <c r="B3397" t="s">
        <v>198</v>
      </c>
      <c r="C3397" s="7" t="s">
        <v>283</v>
      </c>
      <c r="D3397" t="s">
        <v>199</v>
      </c>
      <c r="E3397" t="s">
        <v>54</v>
      </c>
      <c r="F3397" t="s">
        <v>95</v>
      </c>
      <c r="G3397" t="s">
        <v>94</v>
      </c>
      <c r="H3397">
        <v>3500.01</v>
      </c>
      <c r="I3397">
        <v>50000</v>
      </c>
      <c r="J3397">
        <f>Cálculo!$G$82</f>
        <v>5.3760000000000003</v>
      </c>
      <c r="K3397">
        <f>Cálculo!$H$82</f>
        <v>6892.16</v>
      </c>
    </row>
    <row r="3398" spans="1:11">
      <c r="A3398" t="s">
        <v>56</v>
      </c>
      <c r="B3398" t="s">
        <v>198</v>
      </c>
      <c r="C3398" s="7" t="s">
        <v>283</v>
      </c>
      <c r="D3398" t="s">
        <v>199</v>
      </c>
      <c r="E3398" t="s">
        <v>54</v>
      </c>
      <c r="F3398" t="s">
        <v>95</v>
      </c>
      <c r="G3398" t="s">
        <v>94</v>
      </c>
      <c r="H3398">
        <v>50000.01</v>
      </c>
      <c r="J3398">
        <f>Cálculo!$G$83</f>
        <v>5.1479999999999997</v>
      </c>
      <c r="K3398">
        <f>Cálculo!$H$83</f>
        <v>18284.09</v>
      </c>
    </row>
    <row r="3399" spans="1:11">
      <c r="A3399" t="s">
        <v>56</v>
      </c>
      <c r="B3399" t="s">
        <v>198</v>
      </c>
      <c r="C3399" s="7" t="s">
        <v>283</v>
      </c>
      <c r="D3399" t="s">
        <v>199</v>
      </c>
      <c r="E3399" t="s">
        <v>54</v>
      </c>
      <c r="F3399" t="s">
        <v>96</v>
      </c>
      <c r="G3399" t="s">
        <v>94</v>
      </c>
      <c r="H3399">
        <v>0</v>
      </c>
      <c r="I3399">
        <v>50000</v>
      </c>
      <c r="J3399">
        <f>Cálculo!$G$86</f>
        <v>4.726</v>
      </c>
      <c r="K3399">
        <f>Cálculo!$H$86</f>
        <v>387.36</v>
      </c>
    </row>
    <row r="3400" spans="1:11">
      <c r="A3400" t="s">
        <v>56</v>
      </c>
      <c r="B3400" t="s">
        <v>198</v>
      </c>
      <c r="C3400" s="7" t="s">
        <v>283</v>
      </c>
      <c r="D3400" t="s">
        <v>199</v>
      </c>
      <c r="E3400" t="s">
        <v>54</v>
      </c>
      <c r="F3400" t="s">
        <v>96</v>
      </c>
      <c r="G3400" t="s">
        <v>94</v>
      </c>
      <c r="H3400">
        <v>50000.01</v>
      </c>
      <c r="I3400">
        <v>300000</v>
      </c>
      <c r="J3400">
        <f>Cálculo!$G$87</f>
        <v>3.5019999999999998</v>
      </c>
      <c r="K3400">
        <f>Cálculo!$H$87</f>
        <v>61597.41</v>
      </c>
    </row>
    <row r="3401" spans="1:11">
      <c r="A3401" t="s">
        <v>56</v>
      </c>
      <c r="B3401" t="s">
        <v>198</v>
      </c>
      <c r="C3401" s="7" t="s">
        <v>283</v>
      </c>
      <c r="D3401" t="s">
        <v>199</v>
      </c>
      <c r="E3401" t="s">
        <v>54</v>
      </c>
      <c r="F3401" t="s">
        <v>96</v>
      </c>
      <c r="G3401" t="s">
        <v>94</v>
      </c>
      <c r="H3401">
        <v>300000.01</v>
      </c>
      <c r="I3401">
        <v>500000</v>
      </c>
      <c r="J3401">
        <f>Cálculo!$G$88</f>
        <v>3.36</v>
      </c>
      <c r="K3401">
        <f>Cálculo!$H$88</f>
        <v>110975.06</v>
      </c>
    </row>
    <row r="3402" spans="1:11">
      <c r="A3402" t="s">
        <v>56</v>
      </c>
      <c r="B3402" t="s">
        <v>198</v>
      </c>
      <c r="C3402" s="7" t="s">
        <v>283</v>
      </c>
      <c r="D3402" t="s">
        <v>199</v>
      </c>
      <c r="E3402" t="s">
        <v>54</v>
      </c>
      <c r="F3402" t="s">
        <v>96</v>
      </c>
      <c r="G3402" t="s">
        <v>94</v>
      </c>
      <c r="H3402">
        <v>500000.01</v>
      </c>
      <c r="I3402">
        <v>1000000</v>
      </c>
      <c r="J3402">
        <f>Cálculo!$G$89</f>
        <v>3.3340000000000001</v>
      </c>
      <c r="K3402">
        <f>Cálculo!$H$89</f>
        <v>124035.06</v>
      </c>
    </row>
    <row r="3403" spans="1:11">
      <c r="A3403" t="s">
        <v>56</v>
      </c>
      <c r="B3403" t="s">
        <v>198</v>
      </c>
      <c r="C3403" s="7" t="s">
        <v>283</v>
      </c>
      <c r="D3403" t="s">
        <v>199</v>
      </c>
      <c r="E3403" t="s">
        <v>54</v>
      </c>
      <c r="F3403" t="s">
        <v>96</v>
      </c>
      <c r="G3403" t="s">
        <v>94</v>
      </c>
      <c r="H3403">
        <v>1000000.01</v>
      </c>
      <c r="I3403">
        <v>2000000</v>
      </c>
      <c r="J3403">
        <f>Cálculo!$G$90</f>
        <v>3.2810000000000001</v>
      </c>
      <c r="K3403">
        <f>Cálculo!$H$90</f>
        <v>177422.21</v>
      </c>
    </row>
    <row r="3404" spans="1:11">
      <c r="A3404" t="s">
        <v>56</v>
      </c>
      <c r="B3404" t="s">
        <v>198</v>
      </c>
      <c r="C3404" s="7" t="s">
        <v>283</v>
      </c>
      <c r="D3404" t="s">
        <v>199</v>
      </c>
      <c r="E3404" t="s">
        <v>54</v>
      </c>
      <c r="F3404" t="s">
        <v>96</v>
      </c>
      <c r="G3404" t="s">
        <v>94</v>
      </c>
      <c r="H3404">
        <v>2000000.01</v>
      </c>
      <c r="J3404">
        <f>Cálculo!$G$91</f>
        <v>3.2330000000000001</v>
      </c>
      <c r="K3404">
        <f>Cálculo!$H$91</f>
        <v>316707.87</v>
      </c>
    </row>
    <row r="3405" spans="1:11">
      <c r="A3405" t="s">
        <v>56</v>
      </c>
      <c r="B3405" t="s">
        <v>198</v>
      </c>
      <c r="C3405" s="7" t="s">
        <v>283</v>
      </c>
      <c r="D3405" t="s">
        <v>199</v>
      </c>
      <c r="E3405" t="s">
        <v>54</v>
      </c>
      <c r="F3405" t="s">
        <v>97</v>
      </c>
      <c r="G3405" t="s">
        <v>98</v>
      </c>
      <c r="J3405">
        <f>Cálculo!$G$94</f>
        <v>3.2148460000000001</v>
      </c>
    </row>
    <row r="3406" spans="1:11">
      <c r="A3406" t="s">
        <v>56</v>
      </c>
      <c r="B3406" t="s">
        <v>198</v>
      </c>
      <c r="C3406" s="7" t="s">
        <v>284</v>
      </c>
      <c r="D3406" t="s">
        <v>199</v>
      </c>
      <c r="E3406" t="s">
        <v>54</v>
      </c>
      <c r="F3406" t="s">
        <v>93</v>
      </c>
      <c r="G3406" t="s">
        <v>94</v>
      </c>
      <c r="H3406">
        <v>0</v>
      </c>
      <c r="I3406">
        <v>1</v>
      </c>
      <c r="J3406">
        <f>Cálculo!$G$66</f>
        <v>3.2869999999999999</v>
      </c>
      <c r="K3406">
        <f>Cálculo!$H$66</f>
        <v>11.39</v>
      </c>
    </row>
    <row r="3407" spans="1:11">
      <c r="A3407" t="s">
        <v>56</v>
      </c>
      <c r="B3407" t="s">
        <v>198</v>
      </c>
      <c r="C3407" s="7" t="s">
        <v>284</v>
      </c>
      <c r="D3407" t="s">
        <v>199</v>
      </c>
      <c r="E3407" t="s">
        <v>54</v>
      </c>
      <c r="F3407" t="s">
        <v>93</v>
      </c>
      <c r="G3407" t="s">
        <v>94</v>
      </c>
      <c r="H3407">
        <v>1.01</v>
      </c>
      <c r="I3407">
        <v>3</v>
      </c>
      <c r="J3407">
        <f>Cálculo!$G$67</f>
        <v>10.834</v>
      </c>
      <c r="K3407">
        <f>Cálculo!$H$67</f>
        <v>14.87</v>
      </c>
    </row>
    <row r="3408" spans="1:11">
      <c r="A3408" t="s">
        <v>56</v>
      </c>
      <c r="B3408" t="s">
        <v>198</v>
      </c>
      <c r="C3408" s="7" t="s">
        <v>284</v>
      </c>
      <c r="D3408" t="s">
        <v>199</v>
      </c>
      <c r="E3408" t="s">
        <v>54</v>
      </c>
      <c r="F3408" t="s">
        <v>93</v>
      </c>
      <c r="G3408" t="s">
        <v>94</v>
      </c>
      <c r="H3408">
        <v>3.01</v>
      </c>
      <c r="I3408">
        <v>7</v>
      </c>
      <c r="J3408">
        <f>Cálculo!$G$68</f>
        <v>5.6470000000000002</v>
      </c>
      <c r="K3408">
        <f>Cálculo!$H$68</f>
        <v>14.87</v>
      </c>
    </row>
    <row r="3409" spans="1:11">
      <c r="A3409" t="s">
        <v>56</v>
      </c>
      <c r="B3409" t="s">
        <v>198</v>
      </c>
      <c r="C3409" s="7" t="s">
        <v>284</v>
      </c>
      <c r="D3409" t="s">
        <v>199</v>
      </c>
      <c r="E3409" t="s">
        <v>54</v>
      </c>
      <c r="F3409" t="s">
        <v>93</v>
      </c>
      <c r="G3409" t="s">
        <v>94</v>
      </c>
      <c r="H3409">
        <v>7.01</v>
      </c>
      <c r="I3409">
        <v>14</v>
      </c>
      <c r="J3409">
        <f>Cálculo!$G$69</f>
        <v>9.3699999999999992</v>
      </c>
      <c r="K3409">
        <f>Cálculo!$H$69</f>
        <v>16.739999999999998</v>
      </c>
    </row>
    <row r="3410" spans="1:11">
      <c r="A3410" t="s">
        <v>56</v>
      </c>
      <c r="B3410" t="s">
        <v>198</v>
      </c>
      <c r="C3410" s="7" t="s">
        <v>284</v>
      </c>
      <c r="D3410" t="s">
        <v>199</v>
      </c>
      <c r="E3410" t="s">
        <v>54</v>
      </c>
      <c r="F3410" t="s">
        <v>93</v>
      </c>
      <c r="G3410" t="s">
        <v>94</v>
      </c>
      <c r="H3410">
        <v>14.01</v>
      </c>
      <c r="I3410">
        <v>34</v>
      </c>
      <c r="J3410">
        <f>Cálculo!$G$70</f>
        <v>11.132</v>
      </c>
      <c r="K3410">
        <f>Cálculo!$H$70</f>
        <v>18.600000000000001</v>
      </c>
    </row>
    <row r="3411" spans="1:11">
      <c r="A3411" t="s">
        <v>56</v>
      </c>
      <c r="B3411" t="s">
        <v>198</v>
      </c>
      <c r="C3411" s="7" t="s">
        <v>284</v>
      </c>
      <c r="D3411" t="s">
        <v>199</v>
      </c>
      <c r="E3411" t="s">
        <v>54</v>
      </c>
      <c r="F3411" t="s">
        <v>93</v>
      </c>
      <c r="G3411" t="s">
        <v>94</v>
      </c>
      <c r="H3411">
        <v>34.01</v>
      </c>
      <c r="I3411">
        <v>600</v>
      </c>
      <c r="J3411">
        <f>Cálculo!$G$71</f>
        <v>11.92</v>
      </c>
      <c r="K3411">
        <f>Cálculo!$H$71</f>
        <v>18.600000000000001</v>
      </c>
    </row>
    <row r="3412" spans="1:11">
      <c r="A3412" t="s">
        <v>56</v>
      </c>
      <c r="B3412" t="s">
        <v>198</v>
      </c>
      <c r="C3412" s="7" t="s">
        <v>284</v>
      </c>
      <c r="D3412" t="s">
        <v>199</v>
      </c>
      <c r="E3412" t="s">
        <v>54</v>
      </c>
      <c r="F3412" t="s">
        <v>93</v>
      </c>
      <c r="G3412" t="s">
        <v>94</v>
      </c>
      <c r="H3412">
        <v>600.01</v>
      </c>
      <c r="I3412">
        <v>1000</v>
      </c>
      <c r="J3412">
        <f>Cálculo!$G$72</f>
        <v>10.324</v>
      </c>
      <c r="K3412">
        <f>Cálculo!$H$72</f>
        <v>18.600000000000001</v>
      </c>
    </row>
    <row r="3413" spans="1:11">
      <c r="A3413" t="s">
        <v>56</v>
      </c>
      <c r="B3413" t="s">
        <v>198</v>
      </c>
      <c r="C3413" s="7" t="s">
        <v>284</v>
      </c>
      <c r="D3413" t="s">
        <v>199</v>
      </c>
      <c r="E3413" t="s">
        <v>54</v>
      </c>
      <c r="F3413" t="s">
        <v>93</v>
      </c>
      <c r="G3413" t="s">
        <v>94</v>
      </c>
      <c r="H3413">
        <v>1000.01</v>
      </c>
      <c r="J3413">
        <f>Cálculo!$G$73</f>
        <v>7.2949999999999999</v>
      </c>
      <c r="K3413">
        <f>Cálculo!$H$73</f>
        <v>18.600000000000001</v>
      </c>
    </row>
    <row r="3414" spans="1:11">
      <c r="A3414" t="s">
        <v>56</v>
      </c>
      <c r="B3414" t="s">
        <v>198</v>
      </c>
      <c r="C3414" s="7" t="s">
        <v>284</v>
      </c>
      <c r="D3414" t="s">
        <v>199</v>
      </c>
      <c r="E3414" t="s">
        <v>54</v>
      </c>
      <c r="F3414" t="s">
        <v>95</v>
      </c>
      <c r="G3414" t="s">
        <v>94</v>
      </c>
      <c r="H3414">
        <v>0</v>
      </c>
      <c r="I3414">
        <v>0</v>
      </c>
      <c r="J3414">
        <f>Cálculo!$G$76</f>
        <v>0</v>
      </c>
      <c r="K3414">
        <f>Cálculo!$H$76</f>
        <v>0</v>
      </c>
    </row>
    <row r="3415" spans="1:11">
      <c r="A3415" t="s">
        <v>56</v>
      </c>
      <c r="B3415" t="s">
        <v>198</v>
      </c>
      <c r="C3415" s="7" t="s">
        <v>284</v>
      </c>
      <c r="D3415" t="s">
        <v>199</v>
      </c>
      <c r="E3415" t="s">
        <v>54</v>
      </c>
      <c r="F3415" t="s">
        <v>95</v>
      </c>
      <c r="G3415" t="s">
        <v>94</v>
      </c>
      <c r="H3415">
        <v>0.01</v>
      </c>
      <c r="I3415">
        <v>50</v>
      </c>
      <c r="J3415">
        <f>Cálculo!$G$77</f>
        <v>9.2490000000000006</v>
      </c>
      <c r="K3415">
        <f>Cálculo!$H$77</f>
        <v>60.76</v>
      </c>
    </row>
    <row r="3416" spans="1:11">
      <c r="A3416" t="s">
        <v>56</v>
      </c>
      <c r="B3416" t="s">
        <v>198</v>
      </c>
      <c r="C3416" s="7" t="s">
        <v>284</v>
      </c>
      <c r="D3416" t="s">
        <v>199</v>
      </c>
      <c r="E3416" t="s">
        <v>54</v>
      </c>
      <c r="F3416" t="s">
        <v>95</v>
      </c>
      <c r="G3416" t="s">
        <v>94</v>
      </c>
      <c r="H3416">
        <v>50.01</v>
      </c>
      <c r="I3416">
        <v>150</v>
      </c>
      <c r="J3416">
        <f>Cálculo!$G$78</f>
        <v>8.49</v>
      </c>
      <c r="K3416">
        <f>Cálculo!$H$78</f>
        <v>98.73</v>
      </c>
    </row>
    <row r="3417" spans="1:11">
      <c r="A3417" t="s">
        <v>56</v>
      </c>
      <c r="B3417" t="s">
        <v>198</v>
      </c>
      <c r="C3417" s="7" t="s">
        <v>284</v>
      </c>
      <c r="D3417" t="s">
        <v>199</v>
      </c>
      <c r="E3417" t="s">
        <v>54</v>
      </c>
      <c r="F3417" t="s">
        <v>95</v>
      </c>
      <c r="G3417" t="s">
        <v>94</v>
      </c>
      <c r="H3417">
        <v>150.01</v>
      </c>
      <c r="I3417">
        <v>500</v>
      </c>
      <c r="J3417">
        <f>Cálculo!$G$79</f>
        <v>7.9859999999999998</v>
      </c>
      <c r="K3417">
        <f>Cálculo!$H$79</f>
        <v>174.66</v>
      </c>
    </row>
    <row r="3418" spans="1:11">
      <c r="A3418" t="s">
        <v>56</v>
      </c>
      <c r="B3418" t="s">
        <v>198</v>
      </c>
      <c r="C3418" s="7" t="s">
        <v>284</v>
      </c>
      <c r="D3418" t="s">
        <v>199</v>
      </c>
      <c r="E3418" t="s">
        <v>54</v>
      </c>
      <c r="F3418" t="s">
        <v>95</v>
      </c>
      <c r="G3418" t="s">
        <v>94</v>
      </c>
      <c r="H3418">
        <v>500.01</v>
      </c>
      <c r="I3418">
        <v>2000</v>
      </c>
      <c r="J3418">
        <f>Cálculo!$G$80</f>
        <v>7.5380000000000003</v>
      </c>
      <c r="K3418">
        <f>Cálculo!$H$80</f>
        <v>398.71</v>
      </c>
    </row>
    <row r="3419" spans="1:11">
      <c r="A3419" t="s">
        <v>56</v>
      </c>
      <c r="B3419" t="s">
        <v>198</v>
      </c>
      <c r="C3419" s="7" t="s">
        <v>284</v>
      </c>
      <c r="D3419" t="s">
        <v>199</v>
      </c>
      <c r="E3419" t="s">
        <v>54</v>
      </c>
      <c r="F3419" t="s">
        <v>95</v>
      </c>
      <c r="G3419" t="s">
        <v>94</v>
      </c>
      <c r="H3419">
        <v>2000.01</v>
      </c>
      <c r="I3419">
        <v>3500</v>
      </c>
      <c r="J3419">
        <f>Cálculo!$G$81</f>
        <v>6.819</v>
      </c>
      <c r="K3419">
        <f>Cálculo!$H$81</f>
        <v>1837.86</v>
      </c>
    </row>
    <row r="3420" spans="1:11">
      <c r="A3420" t="s">
        <v>56</v>
      </c>
      <c r="B3420" t="s">
        <v>198</v>
      </c>
      <c r="C3420" s="7" t="s">
        <v>284</v>
      </c>
      <c r="D3420" t="s">
        <v>199</v>
      </c>
      <c r="E3420" t="s">
        <v>54</v>
      </c>
      <c r="F3420" t="s">
        <v>95</v>
      </c>
      <c r="G3420" t="s">
        <v>94</v>
      </c>
      <c r="H3420">
        <v>3500.01</v>
      </c>
      <c r="I3420">
        <v>50000</v>
      </c>
      <c r="J3420">
        <f>Cálculo!$G$82</f>
        <v>5.3760000000000003</v>
      </c>
      <c r="K3420">
        <f>Cálculo!$H$82</f>
        <v>6892.16</v>
      </c>
    </row>
    <row r="3421" spans="1:11">
      <c r="A3421" t="s">
        <v>56</v>
      </c>
      <c r="B3421" t="s">
        <v>198</v>
      </c>
      <c r="C3421" s="7" t="s">
        <v>284</v>
      </c>
      <c r="D3421" t="s">
        <v>199</v>
      </c>
      <c r="E3421" t="s">
        <v>54</v>
      </c>
      <c r="F3421" t="s">
        <v>95</v>
      </c>
      <c r="G3421" t="s">
        <v>94</v>
      </c>
      <c r="H3421">
        <v>50000.01</v>
      </c>
      <c r="J3421">
        <f>Cálculo!$G$83</f>
        <v>5.1479999999999997</v>
      </c>
      <c r="K3421">
        <f>Cálculo!$H$83</f>
        <v>18284.09</v>
      </c>
    </row>
    <row r="3422" spans="1:11">
      <c r="A3422" t="s">
        <v>56</v>
      </c>
      <c r="B3422" t="s">
        <v>198</v>
      </c>
      <c r="C3422" s="7" t="s">
        <v>284</v>
      </c>
      <c r="D3422" t="s">
        <v>199</v>
      </c>
      <c r="E3422" t="s">
        <v>54</v>
      </c>
      <c r="F3422" t="s">
        <v>96</v>
      </c>
      <c r="G3422" t="s">
        <v>94</v>
      </c>
      <c r="H3422">
        <v>0</v>
      </c>
      <c r="I3422">
        <v>50000</v>
      </c>
      <c r="J3422">
        <f>Cálculo!$G$86</f>
        <v>4.726</v>
      </c>
      <c r="K3422">
        <f>Cálculo!$H$86</f>
        <v>387.36</v>
      </c>
    </row>
    <row r="3423" spans="1:11">
      <c r="A3423" t="s">
        <v>56</v>
      </c>
      <c r="B3423" t="s">
        <v>198</v>
      </c>
      <c r="C3423" s="7" t="s">
        <v>284</v>
      </c>
      <c r="D3423" t="s">
        <v>199</v>
      </c>
      <c r="E3423" t="s">
        <v>54</v>
      </c>
      <c r="F3423" t="s">
        <v>96</v>
      </c>
      <c r="G3423" t="s">
        <v>94</v>
      </c>
      <c r="H3423">
        <v>50000.01</v>
      </c>
      <c r="I3423">
        <v>300000</v>
      </c>
      <c r="J3423">
        <f>Cálculo!$G$87</f>
        <v>3.5019999999999998</v>
      </c>
      <c r="K3423">
        <f>Cálculo!$H$87</f>
        <v>61597.41</v>
      </c>
    </row>
    <row r="3424" spans="1:11">
      <c r="A3424" t="s">
        <v>56</v>
      </c>
      <c r="B3424" t="s">
        <v>198</v>
      </c>
      <c r="C3424" s="7" t="s">
        <v>284</v>
      </c>
      <c r="D3424" t="s">
        <v>199</v>
      </c>
      <c r="E3424" t="s">
        <v>54</v>
      </c>
      <c r="F3424" t="s">
        <v>96</v>
      </c>
      <c r="G3424" t="s">
        <v>94</v>
      </c>
      <c r="H3424">
        <v>300000.01</v>
      </c>
      <c r="I3424">
        <v>500000</v>
      </c>
      <c r="J3424">
        <f>Cálculo!$G$88</f>
        <v>3.36</v>
      </c>
      <c r="K3424">
        <f>Cálculo!$H$88</f>
        <v>110975.06</v>
      </c>
    </row>
    <row r="3425" spans="1:11">
      <c r="A3425" t="s">
        <v>56</v>
      </c>
      <c r="B3425" t="s">
        <v>198</v>
      </c>
      <c r="C3425" s="7" t="s">
        <v>284</v>
      </c>
      <c r="D3425" t="s">
        <v>199</v>
      </c>
      <c r="E3425" t="s">
        <v>54</v>
      </c>
      <c r="F3425" t="s">
        <v>96</v>
      </c>
      <c r="G3425" t="s">
        <v>94</v>
      </c>
      <c r="H3425">
        <v>500000.01</v>
      </c>
      <c r="I3425">
        <v>1000000</v>
      </c>
      <c r="J3425">
        <f>Cálculo!$G$89</f>
        <v>3.3340000000000001</v>
      </c>
      <c r="K3425">
        <f>Cálculo!$H$89</f>
        <v>124035.06</v>
      </c>
    </row>
    <row r="3426" spans="1:11">
      <c r="A3426" t="s">
        <v>56</v>
      </c>
      <c r="B3426" t="s">
        <v>198</v>
      </c>
      <c r="C3426" s="7" t="s">
        <v>284</v>
      </c>
      <c r="D3426" t="s">
        <v>199</v>
      </c>
      <c r="E3426" t="s">
        <v>54</v>
      </c>
      <c r="F3426" t="s">
        <v>96</v>
      </c>
      <c r="G3426" t="s">
        <v>94</v>
      </c>
      <c r="H3426">
        <v>1000000.01</v>
      </c>
      <c r="I3426">
        <v>2000000</v>
      </c>
      <c r="J3426">
        <f>Cálculo!$G$90</f>
        <v>3.2810000000000001</v>
      </c>
      <c r="K3426">
        <f>Cálculo!$H$90</f>
        <v>177422.21</v>
      </c>
    </row>
    <row r="3427" spans="1:11">
      <c r="A3427" t="s">
        <v>56</v>
      </c>
      <c r="B3427" t="s">
        <v>198</v>
      </c>
      <c r="C3427" s="7" t="s">
        <v>284</v>
      </c>
      <c r="D3427" t="s">
        <v>199</v>
      </c>
      <c r="E3427" t="s">
        <v>54</v>
      </c>
      <c r="F3427" t="s">
        <v>96</v>
      </c>
      <c r="G3427" t="s">
        <v>94</v>
      </c>
      <c r="H3427">
        <v>2000000.01</v>
      </c>
      <c r="J3427">
        <f>Cálculo!$G$91</f>
        <v>3.2330000000000001</v>
      </c>
      <c r="K3427">
        <f>Cálculo!$H$91</f>
        <v>316707.87</v>
      </c>
    </row>
    <row r="3428" spans="1:11">
      <c r="A3428" t="s">
        <v>56</v>
      </c>
      <c r="B3428" t="s">
        <v>198</v>
      </c>
      <c r="C3428" s="7" t="s">
        <v>284</v>
      </c>
      <c r="D3428" t="s">
        <v>199</v>
      </c>
      <c r="E3428" t="s">
        <v>54</v>
      </c>
      <c r="F3428" t="s">
        <v>97</v>
      </c>
      <c r="G3428" t="s">
        <v>98</v>
      </c>
      <c r="J3428">
        <f>Cálculo!$G$94</f>
        <v>3.2148460000000001</v>
      </c>
    </row>
    <row r="3429" spans="1:11">
      <c r="A3429" t="s">
        <v>56</v>
      </c>
      <c r="B3429" t="s">
        <v>198</v>
      </c>
      <c r="C3429" s="7" t="s">
        <v>285</v>
      </c>
      <c r="D3429" t="s">
        <v>199</v>
      </c>
      <c r="E3429" t="s">
        <v>54</v>
      </c>
      <c r="F3429" t="s">
        <v>93</v>
      </c>
      <c r="G3429" t="s">
        <v>94</v>
      </c>
      <c r="H3429">
        <v>0</v>
      </c>
      <c r="I3429">
        <v>1</v>
      </c>
      <c r="J3429">
        <f>Cálculo!$G$66</f>
        <v>3.2869999999999999</v>
      </c>
      <c r="K3429">
        <f>Cálculo!$H$66</f>
        <v>11.39</v>
      </c>
    </row>
    <row r="3430" spans="1:11">
      <c r="A3430" t="s">
        <v>56</v>
      </c>
      <c r="B3430" t="s">
        <v>198</v>
      </c>
      <c r="C3430" s="7" t="s">
        <v>285</v>
      </c>
      <c r="D3430" t="s">
        <v>199</v>
      </c>
      <c r="E3430" t="s">
        <v>54</v>
      </c>
      <c r="F3430" t="s">
        <v>93</v>
      </c>
      <c r="G3430" t="s">
        <v>94</v>
      </c>
      <c r="H3430">
        <v>1.01</v>
      </c>
      <c r="I3430">
        <v>3</v>
      </c>
      <c r="J3430">
        <f>Cálculo!$G$67</f>
        <v>10.834</v>
      </c>
      <c r="K3430">
        <f>Cálculo!$H$67</f>
        <v>14.87</v>
      </c>
    </row>
    <row r="3431" spans="1:11">
      <c r="A3431" t="s">
        <v>56</v>
      </c>
      <c r="B3431" t="s">
        <v>198</v>
      </c>
      <c r="C3431" s="7" t="s">
        <v>285</v>
      </c>
      <c r="D3431" t="s">
        <v>199</v>
      </c>
      <c r="E3431" t="s">
        <v>54</v>
      </c>
      <c r="F3431" t="s">
        <v>93</v>
      </c>
      <c r="G3431" t="s">
        <v>94</v>
      </c>
      <c r="H3431">
        <v>3.01</v>
      </c>
      <c r="I3431">
        <v>7</v>
      </c>
      <c r="J3431">
        <f>Cálculo!$G$68</f>
        <v>5.6470000000000002</v>
      </c>
      <c r="K3431">
        <f>Cálculo!$H$68</f>
        <v>14.87</v>
      </c>
    </row>
    <row r="3432" spans="1:11">
      <c r="A3432" t="s">
        <v>56</v>
      </c>
      <c r="B3432" t="s">
        <v>198</v>
      </c>
      <c r="C3432" s="7" t="s">
        <v>285</v>
      </c>
      <c r="D3432" t="s">
        <v>199</v>
      </c>
      <c r="E3432" t="s">
        <v>54</v>
      </c>
      <c r="F3432" t="s">
        <v>93</v>
      </c>
      <c r="G3432" t="s">
        <v>94</v>
      </c>
      <c r="H3432">
        <v>7.01</v>
      </c>
      <c r="I3432">
        <v>14</v>
      </c>
      <c r="J3432">
        <f>Cálculo!$G$69</f>
        <v>9.3699999999999992</v>
      </c>
      <c r="K3432">
        <f>Cálculo!$H$69</f>
        <v>16.739999999999998</v>
      </c>
    </row>
    <row r="3433" spans="1:11">
      <c r="A3433" t="s">
        <v>56</v>
      </c>
      <c r="B3433" t="s">
        <v>198</v>
      </c>
      <c r="C3433" s="7" t="s">
        <v>285</v>
      </c>
      <c r="D3433" t="s">
        <v>199</v>
      </c>
      <c r="E3433" t="s">
        <v>54</v>
      </c>
      <c r="F3433" t="s">
        <v>93</v>
      </c>
      <c r="G3433" t="s">
        <v>94</v>
      </c>
      <c r="H3433">
        <v>14.01</v>
      </c>
      <c r="I3433">
        <v>34</v>
      </c>
      <c r="J3433">
        <f>Cálculo!$G$70</f>
        <v>11.132</v>
      </c>
      <c r="K3433">
        <f>Cálculo!$H$70</f>
        <v>18.600000000000001</v>
      </c>
    </row>
    <row r="3434" spans="1:11">
      <c r="A3434" t="s">
        <v>56</v>
      </c>
      <c r="B3434" t="s">
        <v>198</v>
      </c>
      <c r="C3434" s="7" t="s">
        <v>285</v>
      </c>
      <c r="D3434" t="s">
        <v>199</v>
      </c>
      <c r="E3434" t="s">
        <v>54</v>
      </c>
      <c r="F3434" t="s">
        <v>93</v>
      </c>
      <c r="G3434" t="s">
        <v>94</v>
      </c>
      <c r="H3434">
        <v>34.01</v>
      </c>
      <c r="I3434">
        <v>600</v>
      </c>
      <c r="J3434">
        <f>Cálculo!$G$71</f>
        <v>11.92</v>
      </c>
      <c r="K3434">
        <f>Cálculo!$H$71</f>
        <v>18.600000000000001</v>
      </c>
    </row>
    <row r="3435" spans="1:11">
      <c r="A3435" t="s">
        <v>56</v>
      </c>
      <c r="B3435" t="s">
        <v>198</v>
      </c>
      <c r="C3435" s="7" t="s">
        <v>285</v>
      </c>
      <c r="D3435" t="s">
        <v>199</v>
      </c>
      <c r="E3435" t="s">
        <v>54</v>
      </c>
      <c r="F3435" t="s">
        <v>93</v>
      </c>
      <c r="G3435" t="s">
        <v>94</v>
      </c>
      <c r="H3435">
        <v>600.01</v>
      </c>
      <c r="I3435">
        <v>1000</v>
      </c>
      <c r="J3435">
        <f>Cálculo!$G$72</f>
        <v>10.324</v>
      </c>
      <c r="K3435">
        <f>Cálculo!$H$72</f>
        <v>18.600000000000001</v>
      </c>
    </row>
    <row r="3436" spans="1:11">
      <c r="A3436" t="s">
        <v>56</v>
      </c>
      <c r="B3436" t="s">
        <v>198</v>
      </c>
      <c r="C3436" s="7" t="s">
        <v>285</v>
      </c>
      <c r="D3436" t="s">
        <v>199</v>
      </c>
      <c r="E3436" t="s">
        <v>54</v>
      </c>
      <c r="F3436" t="s">
        <v>93</v>
      </c>
      <c r="G3436" t="s">
        <v>94</v>
      </c>
      <c r="H3436">
        <v>1000.01</v>
      </c>
      <c r="J3436">
        <f>Cálculo!$G$73</f>
        <v>7.2949999999999999</v>
      </c>
      <c r="K3436">
        <f>Cálculo!$H$73</f>
        <v>18.600000000000001</v>
      </c>
    </row>
    <row r="3437" spans="1:11">
      <c r="A3437" t="s">
        <v>56</v>
      </c>
      <c r="B3437" t="s">
        <v>198</v>
      </c>
      <c r="C3437" s="7" t="s">
        <v>285</v>
      </c>
      <c r="D3437" t="s">
        <v>199</v>
      </c>
      <c r="E3437" t="s">
        <v>54</v>
      </c>
      <c r="F3437" t="s">
        <v>95</v>
      </c>
      <c r="G3437" t="s">
        <v>94</v>
      </c>
      <c r="H3437">
        <v>0</v>
      </c>
      <c r="I3437">
        <v>0</v>
      </c>
      <c r="J3437">
        <f>Cálculo!$G$76</f>
        <v>0</v>
      </c>
      <c r="K3437">
        <f>Cálculo!$H$76</f>
        <v>0</v>
      </c>
    </row>
    <row r="3438" spans="1:11">
      <c r="A3438" t="s">
        <v>56</v>
      </c>
      <c r="B3438" t="s">
        <v>198</v>
      </c>
      <c r="C3438" s="7" t="s">
        <v>285</v>
      </c>
      <c r="D3438" t="s">
        <v>199</v>
      </c>
      <c r="E3438" t="s">
        <v>54</v>
      </c>
      <c r="F3438" t="s">
        <v>95</v>
      </c>
      <c r="G3438" t="s">
        <v>94</v>
      </c>
      <c r="H3438">
        <v>0.01</v>
      </c>
      <c r="I3438">
        <v>50</v>
      </c>
      <c r="J3438">
        <f>Cálculo!$G$77</f>
        <v>9.2490000000000006</v>
      </c>
      <c r="K3438">
        <f>Cálculo!$H$77</f>
        <v>60.76</v>
      </c>
    </row>
    <row r="3439" spans="1:11">
      <c r="A3439" t="s">
        <v>56</v>
      </c>
      <c r="B3439" t="s">
        <v>198</v>
      </c>
      <c r="C3439" s="7" t="s">
        <v>285</v>
      </c>
      <c r="D3439" t="s">
        <v>199</v>
      </c>
      <c r="E3439" t="s">
        <v>54</v>
      </c>
      <c r="F3439" t="s">
        <v>95</v>
      </c>
      <c r="G3439" t="s">
        <v>94</v>
      </c>
      <c r="H3439">
        <v>50.01</v>
      </c>
      <c r="I3439">
        <v>150</v>
      </c>
      <c r="J3439">
        <f>Cálculo!$G$78</f>
        <v>8.49</v>
      </c>
      <c r="K3439">
        <f>Cálculo!$H$78</f>
        <v>98.73</v>
      </c>
    </row>
    <row r="3440" spans="1:11">
      <c r="A3440" t="s">
        <v>56</v>
      </c>
      <c r="B3440" t="s">
        <v>198</v>
      </c>
      <c r="C3440" s="7" t="s">
        <v>285</v>
      </c>
      <c r="D3440" t="s">
        <v>199</v>
      </c>
      <c r="E3440" t="s">
        <v>54</v>
      </c>
      <c r="F3440" t="s">
        <v>95</v>
      </c>
      <c r="G3440" t="s">
        <v>94</v>
      </c>
      <c r="H3440">
        <v>150.01</v>
      </c>
      <c r="I3440">
        <v>500</v>
      </c>
      <c r="J3440">
        <f>Cálculo!$G$79</f>
        <v>7.9859999999999998</v>
      </c>
      <c r="K3440">
        <f>Cálculo!$H$79</f>
        <v>174.66</v>
      </c>
    </row>
    <row r="3441" spans="1:11">
      <c r="A3441" t="s">
        <v>56</v>
      </c>
      <c r="B3441" t="s">
        <v>198</v>
      </c>
      <c r="C3441" s="7" t="s">
        <v>285</v>
      </c>
      <c r="D3441" t="s">
        <v>199</v>
      </c>
      <c r="E3441" t="s">
        <v>54</v>
      </c>
      <c r="F3441" t="s">
        <v>95</v>
      </c>
      <c r="G3441" t="s">
        <v>94</v>
      </c>
      <c r="H3441">
        <v>500.01</v>
      </c>
      <c r="I3441">
        <v>2000</v>
      </c>
      <c r="J3441">
        <f>Cálculo!$G$80</f>
        <v>7.5380000000000003</v>
      </c>
      <c r="K3441">
        <f>Cálculo!$H$80</f>
        <v>398.71</v>
      </c>
    </row>
    <row r="3442" spans="1:11">
      <c r="A3442" t="s">
        <v>56</v>
      </c>
      <c r="B3442" t="s">
        <v>198</v>
      </c>
      <c r="C3442" s="7" t="s">
        <v>285</v>
      </c>
      <c r="D3442" t="s">
        <v>199</v>
      </c>
      <c r="E3442" t="s">
        <v>54</v>
      </c>
      <c r="F3442" t="s">
        <v>95</v>
      </c>
      <c r="G3442" t="s">
        <v>94</v>
      </c>
      <c r="H3442">
        <v>2000.01</v>
      </c>
      <c r="I3442">
        <v>3500</v>
      </c>
      <c r="J3442">
        <f>Cálculo!$G$81</f>
        <v>6.819</v>
      </c>
      <c r="K3442">
        <f>Cálculo!$H$81</f>
        <v>1837.86</v>
      </c>
    </row>
    <row r="3443" spans="1:11">
      <c r="A3443" t="s">
        <v>56</v>
      </c>
      <c r="B3443" t="s">
        <v>198</v>
      </c>
      <c r="C3443" s="7" t="s">
        <v>285</v>
      </c>
      <c r="D3443" t="s">
        <v>199</v>
      </c>
      <c r="E3443" t="s">
        <v>54</v>
      </c>
      <c r="F3443" t="s">
        <v>95</v>
      </c>
      <c r="G3443" t="s">
        <v>94</v>
      </c>
      <c r="H3443">
        <v>3500.01</v>
      </c>
      <c r="I3443">
        <v>50000</v>
      </c>
      <c r="J3443">
        <f>Cálculo!$G$82</f>
        <v>5.3760000000000003</v>
      </c>
      <c r="K3443">
        <f>Cálculo!$H$82</f>
        <v>6892.16</v>
      </c>
    </row>
    <row r="3444" spans="1:11">
      <c r="A3444" t="s">
        <v>56</v>
      </c>
      <c r="B3444" t="s">
        <v>198</v>
      </c>
      <c r="C3444" s="7" t="s">
        <v>285</v>
      </c>
      <c r="D3444" t="s">
        <v>199</v>
      </c>
      <c r="E3444" t="s">
        <v>54</v>
      </c>
      <c r="F3444" t="s">
        <v>95</v>
      </c>
      <c r="G3444" t="s">
        <v>94</v>
      </c>
      <c r="H3444">
        <v>50000.01</v>
      </c>
      <c r="J3444">
        <f>Cálculo!$G$83</f>
        <v>5.1479999999999997</v>
      </c>
      <c r="K3444">
        <f>Cálculo!$H$83</f>
        <v>18284.09</v>
      </c>
    </row>
    <row r="3445" spans="1:11">
      <c r="A3445" t="s">
        <v>56</v>
      </c>
      <c r="B3445" t="s">
        <v>198</v>
      </c>
      <c r="C3445" s="7" t="s">
        <v>285</v>
      </c>
      <c r="D3445" t="s">
        <v>199</v>
      </c>
      <c r="E3445" t="s">
        <v>54</v>
      </c>
      <c r="F3445" t="s">
        <v>96</v>
      </c>
      <c r="G3445" t="s">
        <v>94</v>
      </c>
      <c r="H3445">
        <v>0</v>
      </c>
      <c r="I3445">
        <v>50000</v>
      </c>
      <c r="J3445">
        <f>Cálculo!$G$86</f>
        <v>4.726</v>
      </c>
      <c r="K3445">
        <f>Cálculo!$H$86</f>
        <v>387.36</v>
      </c>
    </row>
    <row r="3446" spans="1:11">
      <c r="A3446" t="s">
        <v>56</v>
      </c>
      <c r="B3446" t="s">
        <v>198</v>
      </c>
      <c r="C3446" s="7" t="s">
        <v>285</v>
      </c>
      <c r="D3446" t="s">
        <v>199</v>
      </c>
      <c r="E3446" t="s">
        <v>54</v>
      </c>
      <c r="F3446" t="s">
        <v>96</v>
      </c>
      <c r="G3446" t="s">
        <v>94</v>
      </c>
      <c r="H3446">
        <v>50000.01</v>
      </c>
      <c r="I3446">
        <v>300000</v>
      </c>
      <c r="J3446">
        <f>Cálculo!$G$87</f>
        <v>3.5019999999999998</v>
      </c>
      <c r="K3446">
        <f>Cálculo!$H$87</f>
        <v>61597.41</v>
      </c>
    </row>
    <row r="3447" spans="1:11">
      <c r="A3447" t="s">
        <v>56</v>
      </c>
      <c r="B3447" t="s">
        <v>198</v>
      </c>
      <c r="C3447" s="7" t="s">
        <v>285</v>
      </c>
      <c r="D3447" t="s">
        <v>199</v>
      </c>
      <c r="E3447" t="s">
        <v>54</v>
      </c>
      <c r="F3447" t="s">
        <v>96</v>
      </c>
      <c r="G3447" t="s">
        <v>94</v>
      </c>
      <c r="H3447">
        <v>300000.01</v>
      </c>
      <c r="I3447">
        <v>500000</v>
      </c>
      <c r="J3447">
        <f>Cálculo!$G$88</f>
        <v>3.36</v>
      </c>
      <c r="K3447">
        <f>Cálculo!$H$88</f>
        <v>110975.06</v>
      </c>
    </row>
    <row r="3448" spans="1:11">
      <c r="A3448" t="s">
        <v>56</v>
      </c>
      <c r="B3448" t="s">
        <v>198</v>
      </c>
      <c r="C3448" s="7" t="s">
        <v>285</v>
      </c>
      <c r="D3448" t="s">
        <v>199</v>
      </c>
      <c r="E3448" t="s">
        <v>54</v>
      </c>
      <c r="F3448" t="s">
        <v>96</v>
      </c>
      <c r="G3448" t="s">
        <v>94</v>
      </c>
      <c r="H3448">
        <v>500000.01</v>
      </c>
      <c r="I3448">
        <v>1000000</v>
      </c>
      <c r="J3448">
        <f>Cálculo!$G$89</f>
        <v>3.3340000000000001</v>
      </c>
      <c r="K3448">
        <f>Cálculo!$H$89</f>
        <v>124035.06</v>
      </c>
    </row>
    <row r="3449" spans="1:11">
      <c r="A3449" t="s">
        <v>56</v>
      </c>
      <c r="B3449" t="s">
        <v>198</v>
      </c>
      <c r="C3449" s="7" t="s">
        <v>285</v>
      </c>
      <c r="D3449" t="s">
        <v>199</v>
      </c>
      <c r="E3449" t="s">
        <v>54</v>
      </c>
      <c r="F3449" t="s">
        <v>96</v>
      </c>
      <c r="G3449" t="s">
        <v>94</v>
      </c>
      <c r="H3449">
        <v>1000000.01</v>
      </c>
      <c r="I3449">
        <v>2000000</v>
      </c>
      <c r="J3449">
        <f>Cálculo!$G$90</f>
        <v>3.2810000000000001</v>
      </c>
      <c r="K3449">
        <f>Cálculo!$H$90</f>
        <v>177422.21</v>
      </c>
    </row>
    <row r="3450" spans="1:11">
      <c r="A3450" t="s">
        <v>56</v>
      </c>
      <c r="B3450" t="s">
        <v>198</v>
      </c>
      <c r="C3450" s="7" t="s">
        <v>285</v>
      </c>
      <c r="D3450" t="s">
        <v>199</v>
      </c>
      <c r="E3450" t="s">
        <v>54</v>
      </c>
      <c r="F3450" t="s">
        <v>96</v>
      </c>
      <c r="G3450" t="s">
        <v>94</v>
      </c>
      <c r="H3450">
        <v>2000000.01</v>
      </c>
      <c r="J3450">
        <f>Cálculo!$G$91</f>
        <v>3.2330000000000001</v>
      </c>
      <c r="K3450">
        <f>Cálculo!$H$91</f>
        <v>316707.87</v>
      </c>
    </row>
    <row r="3451" spans="1:11">
      <c r="A3451" t="s">
        <v>56</v>
      </c>
      <c r="B3451" t="s">
        <v>198</v>
      </c>
      <c r="C3451" s="7" t="s">
        <v>285</v>
      </c>
      <c r="D3451" t="s">
        <v>199</v>
      </c>
      <c r="E3451" t="s">
        <v>54</v>
      </c>
      <c r="F3451" t="s">
        <v>97</v>
      </c>
      <c r="G3451" t="s">
        <v>98</v>
      </c>
      <c r="J3451">
        <f>Cálculo!$G$94</f>
        <v>3.2148460000000001</v>
      </c>
    </row>
    <row r="3452" spans="1:11">
      <c r="A3452" t="s">
        <v>56</v>
      </c>
      <c r="B3452" t="s">
        <v>198</v>
      </c>
      <c r="C3452" s="7" t="s">
        <v>286</v>
      </c>
      <c r="D3452" t="s">
        <v>199</v>
      </c>
      <c r="E3452" t="s">
        <v>54</v>
      </c>
      <c r="F3452" t="s">
        <v>93</v>
      </c>
      <c r="G3452" t="s">
        <v>94</v>
      </c>
      <c r="H3452">
        <v>0</v>
      </c>
      <c r="I3452">
        <v>1</v>
      </c>
      <c r="J3452">
        <f>Cálculo!$G$66</f>
        <v>3.2869999999999999</v>
      </c>
      <c r="K3452">
        <f>Cálculo!$H$66</f>
        <v>11.39</v>
      </c>
    </row>
    <row r="3453" spans="1:11">
      <c r="A3453" t="s">
        <v>56</v>
      </c>
      <c r="B3453" t="s">
        <v>198</v>
      </c>
      <c r="C3453" s="7" t="s">
        <v>286</v>
      </c>
      <c r="D3453" t="s">
        <v>199</v>
      </c>
      <c r="E3453" t="s">
        <v>54</v>
      </c>
      <c r="F3453" t="s">
        <v>93</v>
      </c>
      <c r="G3453" t="s">
        <v>94</v>
      </c>
      <c r="H3453">
        <v>1.01</v>
      </c>
      <c r="I3453">
        <v>3</v>
      </c>
      <c r="J3453">
        <f>Cálculo!$G$67</f>
        <v>10.834</v>
      </c>
      <c r="K3453">
        <f>Cálculo!$H$67</f>
        <v>14.87</v>
      </c>
    </row>
    <row r="3454" spans="1:11">
      <c r="A3454" t="s">
        <v>56</v>
      </c>
      <c r="B3454" t="s">
        <v>198</v>
      </c>
      <c r="C3454" s="7" t="s">
        <v>286</v>
      </c>
      <c r="D3454" t="s">
        <v>199</v>
      </c>
      <c r="E3454" t="s">
        <v>54</v>
      </c>
      <c r="F3454" t="s">
        <v>93</v>
      </c>
      <c r="G3454" t="s">
        <v>94</v>
      </c>
      <c r="H3454">
        <v>3.01</v>
      </c>
      <c r="I3454">
        <v>7</v>
      </c>
      <c r="J3454">
        <f>Cálculo!$G$68</f>
        <v>5.6470000000000002</v>
      </c>
      <c r="K3454">
        <f>Cálculo!$H$68</f>
        <v>14.87</v>
      </c>
    </row>
    <row r="3455" spans="1:11">
      <c r="A3455" t="s">
        <v>56</v>
      </c>
      <c r="B3455" t="s">
        <v>198</v>
      </c>
      <c r="C3455" s="7" t="s">
        <v>286</v>
      </c>
      <c r="D3455" t="s">
        <v>199</v>
      </c>
      <c r="E3455" t="s">
        <v>54</v>
      </c>
      <c r="F3455" t="s">
        <v>93</v>
      </c>
      <c r="G3455" t="s">
        <v>94</v>
      </c>
      <c r="H3455">
        <v>7.01</v>
      </c>
      <c r="I3455">
        <v>14</v>
      </c>
      <c r="J3455">
        <f>Cálculo!$G$69</f>
        <v>9.3699999999999992</v>
      </c>
      <c r="K3455">
        <f>Cálculo!$H$69</f>
        <v>16.739999999999998</v>
      </c>
    </row>
    <row r="3456" spans="1:11">
      <c r="A3456" t="s">
        <v>56</v>
      </c>
      <c r="B3456" t="s">
        <v>198</v>
      </c>
      <c r="C3456" s="7" t="s">
        <v>286</v>
      </c>
      <c r="D3456" t="s">
        <v>199</v>
      </c>
      <c r="E3456" t="s">
        <v>54</v>
      </c>
      <c r="F3456" t="s">
        <v>93</v>
      </c>
      <c r="G3456" t="s">
        <v>94</v>
      </c>
      <c r="H3456">
        <v>14.01</v>
      </c>
      <c r="I3456">
        <v>34</v>
      </c>
      <c r="J3456">
        <f>Cálculo!$G$70</f>
        <v>11.132</v>
      </c>
      <c r="K3456">
        <f>Cálculo!$H$70</f>
        <v>18.600000000000001</v>
      </c>
    </row>
    <row r="3457" spans="1:11">
      <c r="A3457" t="s">
        <v>56</v>
      </c>
      <c r="B3457" t="s">
        <v>198</v>
      </c>
      <c r="C3457" s="7" t="s">
        <v>286</v>
      </c>
      <c r="D3457" t="s">
        <v>199</v>
      </c>
      <c r="E3457" t="s">
        <v>54</v>
      </c>
      <c r="F3457" t="s">
        <v>93</v>
      </c>
      <c r="G3457" t="s">
        <v>94</v>
      </c>
      <c r="H3457">
        <v>34.01</v>
      </c>
      <c r="I3457">
        <v>600</v>
      </c>
      <c r="J3457">
        <f>Cálculo!$G$71</f>
        <v>11.92</v>
      </c>
      <c r="K3457">
        <f>Cálculo!$H$71</f>
        <v>18.600000000000001</v>
      </c>
    </row>
    <row r="3458" spans="1:11">
      <c r="A3458" t="s">
        <v>56</v>
      </c>
      <c r="B3458" t="s">
        <v>198</v>
      </c>
      <c r="C3458" s="7" t="s">
        <v>286</v>
      </c>
      <c r="D3458" t="s">
        <v>199</v>
      </c>
      <c r="E3458" t="s">
        <v>54</v>
      </c>
      <c r="F3458" t="s">
        <v>93</v>
      </c>
      <c r="G3458" t="s">
        <v>94</v>
      </c>
      <c r="H3458">
        <v>600.01</v>
      </c>
      <c r="I3458">
        <v>1000</v>
      </c>
      <c r="J3458">
        <f>Cálculo!$G$72</f>
        <v>10.324</v>
      </c>
      <c r="K3458">
        <f>Cálculo!$H$72</f>
        <v>18.600000000000001</v>
      </c>
    </row>
    <row r="3459" spans="1:11">
      <c r="A3459" t="s">
        <v>56</v>
      </c>
      <c r="B3459" t="s">
        <v>198</v>
      </c>
      <c r="C3459" s="7" t="s">
        <v>286</v>
      </c>
      <c r="D3459" t="s">
        <v>199</v>
      </c>
      <c r="E3459" t="s">
        <v>54</v>
      </c>
      <c r="F3459" t="s">
        <v>93</v>
      </c>
      <c r="G3459" t="s">
        <v>94</v>
      </c>
      <c r="H3459">
        <v>1000.01</v>
      </c>
      <c r="J3459">
        <f>Cálculo!$G$73</f>
        <v>7.2949999999999999</v>
      </c>
      <c r="K3459">
        <f>Cálculo!$H$73</f>
        <v>18.600000000000001</v>
      </c>
    </row>
    <row r="3460" spans="1:11">
      <c r="A3460" t="s">
        <v>56</v>
      </c>
      <c r="B3460" t="s">
        <v>198</v>
      </c>
      <c r="C3460" s="7" t="s">
        <v>286</v>
      </c>
      <c r="D3460" t="s">
        <v>199</v>
      </c>
      <c r="E3460" t="s">
        <v>54</v>
      </c>
      <c r="F3460" t="s">
        <v>95</v>
      </c>
      <c r="G3460" t="s">
        <v>94</v>
      </c>
      <c r="H3460">
        <v>0</v>
      </c>
      <c r="I3460">
        <v>0</v>
      </c>
      <c r="J3460">
        <f>Cálculo!$G$76</f>
        <v>0</v>
      </c>
      <c r="K3460">
        <f>Cálculo!$H$76</f>
        <v>0</v>
      </c>
    </row>
    <row r="3461" spans="1:11">
      <c r="A3461" t="s">
        <v>56</v>
      </c>
      <c r="B3461" t="s">
        <v>198</v>
      </c>
      <c r="C3461" s="7" t="s">
        <v>286</v>
      </c>
      <c r="D3461" t="s">
        <v>199</v>
      </c>
      <c r="E3461" t="s">
        <v>54</v>
      </c>
      <c r="F3461" t="s">
        <v>95</v>
      </c>
      <c r="G3461" t="s">
        <v>94</v>
      </c>
      <c r="H3461">
        <v>0.01</v>
      </c>
      <c r="I3461">
        <v>50</v>
      </c>
      <c r="J3461">
        <f>Cálculo!$G$77</f>
        <v>9.2490000000000006</v>
      </c>
      <c r="K3461">
        <f>Cálculo!$H$77</f>
        <v>60.76</v>
      </c>
    </row>
    <row r="3462" spans="1:11">
      <c r="A3462" t="s">
        <v>56</v>
      </c>
      <c r="B3462" t="s">
        <v>198</v>
      </c>
      <c r="C3462" s="7" t="s">
        <v>286</v>
      </c>
      <c r="D3462" t="s">
        <v>199</v>
      </c>
      <c r="E3462" t="s">
        <v>54</v>
      </c>
      <c r="F3462" t="s">
        <v>95</v>
      </c>
      <c r="G3462" t="s">
        <v>94</v>
      </c>
      <c r="H3462">
        <v>50.01</v>
      </c>
      <c r="I3462">
        <v>150</v>
      </c>
      <c r="J3462">
        <f>Cálculo!$G$78</f>
        <v>8.49</v>
      </c>
      <c r="K3462">
        <f>Cálculo!$H$78</f>
        <v>98.73</v>
      </c>
    </row>
    <row r="3463" spans="1:11">
      <c r="A3463" t="s">
        <v>56</v>
      </c>
      <c r="B3463" t="s">
        <v>198</v>
      </c>
      <c r="C3463" s="7" t="s">
        <v>286</v>
      </c>
      <c r="D3463" t="s">
        <v>199</v>
      </c>
      <c r="E3463" t="s">
        <v>54</v>
      </c>
      <c r="F3463" t="s">
        <v>95</v>
      </c>
      <c r="G3463" t="s">
        <v>94</v>
      </c>
      <c r="H3463">
        <v>150.01</v>
      </c>
      <c r="I3463">
        <v>500</v>
      </c>
      <c r="J3463">
        <f>Cálculo!$G$79</f>
        <v>7.9859999999999998</v>
      </c>
      <c r="K3463">
        <f>Cálculo!$H$79</f>
        <v>174.66</v>
      </c>
    </row>
    <row r="3464" spans="1:11">
      <c r="A3464" t="s">
        <v>56</v>
      </c>
      <c r="B3464" t="s">
        <v>198</v>
      </c>
      <c r="C3464" s="7" t="s">
        <v>286</v>
      </c>
      <c r="D3464" t="s">
        <v>199</v>
      </c>
      <c r="E3464" t="s">
        <v>54</v>
      </c>
      <c r="F3464" t="s">
        <v>95</v>
      </c>
      <c r="G3464" t="s">
        <v>94</v>
      </c>
      <c r="H3464">
        <v>500.01</v>
      </c>
      <c r="I3464">
        <v>2000</v>
      </c>
      <c r="J3464">
        <f>Cálculo!$G$80</f>
        <v>7.5380000000000003</v>
      </c>
      <c r="K3464">
        <f>Cálculo!$H$80</f>
        <v>398.71</v>
      </c>
    </row>
    <row r="3465" spans="1:11">
      <c r="A3465" t="s">
        <v>56</v>
      </c>
      <c r="B3465" t="s">
        <v>198</v>
      </c>
      <c r="C3465" s="7" t="s">
        <v>286</v>
      </c>
      <c r="D3465" t="s">
        <v>199</v>
      </c>
      <c r="E3465" t="s">
        <v>54</v>
      </c>
      <c r="F3465" t="s">
        <v>95</v>
      </c>
      <c r="G3465" t="s">
        <v>94</v>
      </c>
      <c r="H3465">
        <v>2000.01</v>
      </c>
      <c r="I3465">
        <v>3500</v>
      </c>
      <c r="J3465">
        <f>Cálculo!$G$81</f>
        <v>6.819</v>
      </c>
      <c r="K3465">
        <f>Cálculo!$H$81</f>
        <v>1837.86</v>
      </c>
    </row>
    <row r="3466" spans="1:11">
      <c r="A3466" t="s">
        <v>56</v>
      </c>
      <c r="B3466" t="s">
        <v>198</v>
      </c>
      <c r="C3466" s="7" t="s">
        <v>286</v>
      </c>
      <c r="D3466" t="s">
        <v>199</v>
      </c>
      <c r="E3466" t="s">
        <v>54</v>
      </c>
      <c r="F3466" t="s">
        <v>95</v>
      </c>
      <c r="G3466" t="s">
        <v>94</v>
      </c>
      <c r="H3466">
        <v>3500.01</v>
      </c>
      <c r="I3466">
        <v>50000</v>
      </c>
      <c r="J3466">
        <f>Cálculo!$G$82</f>
        <v>5.3760000000000003</v>
      </c>
      <c r="K3466">
        <f>Cálculo!$H$82</f>
        <v>6892.16</v>
      </c>
    </row>
    <row r="3467" spans="1:11">
      <c r="A3467" t="s">
        <v>56</v>
      </c>
      <c r="B3467" t="s">
        <v>198</v>
      </c>
      <c r="C3467" s="7" t="s">
        <v>286</v>
      </c>
      <c r="D3467" t="s">
        <v>199</v>
      </c>
      <c r="E3467" t="s">
        <v>54</v>
      </c>
      <c r="F3467" t="s">
        <v>95</v>
      </c>
      <c r="G3467" t="s">
        <v>94</v>
      </c>
      <c r="H3467">
        <v>50000.01</v>
      </c>
      <c r="J3467">
        <f>Cálculo!$G$83</f>
        <v>5.1479999999999997</v>
      </c>
      <c r="K3467">
        <f>Cálculo!$H$83</f>
        <v>18284.09</v>
      </c>
    </row>
    <row r="3468" spans="1:11">
      <c r="A3468" t="s">
        <v>56</v>
      </c>
      <c r="B3468" t="s">
        <v>198</v>
      </c>
      <c r="C3468" s="7" t="s">
        <v>286</v>
      </c>
      <c r="D3468" t="s">
        <v>199</v>
      </c>
      <c r="E3468" t="s">
        <v>54</v>
      </c>
      <c r="F3468" t="s">
        <v>96</v>
      </c>
      <c r="G3468" t="s">
        <v>94</v>
      </c>
      <c r="H3468">
        <v>0</v>
      </c>
      <c r="I3468">
        <v>50000</v>
      </c>
      <c r="J3468">
        <f>Cálculo!$G$86</f>
        <v>4.726</v>
      </c>
      <c r="K3468">
        <f>Cálculo!$H$86</f>
        <v>387.36</v>
      </c>
    </row>
    <row r="3469" spans="1:11">
      <c r="A3469" t="s">
        <v>56</v>
      </c>
      <c r="B3469" t="s">
        <v>198</v>
      </c>
      <c r="C3469" s="7" t="s">
        <v>286</v>
      </c>
      <c r="D3469" t="s">
        <v>199</v>
      </c>
      <c r="E3469" t="s">
        <v>54</v>
      </c>
      <c r="F3469" t="s">
        <v>96</v>
      </c>
      <c r="G3469" t="s">
        <v>94</v>
      </c>
      <c r="H3469">
        <v>50000.01</v>
      </c>
      <c r="I3469">
        <v>300000</v>
      </c>
      <c r="J3469">
        <f>Cálculo!$G$87</f>
        <v>3.5019999999999998</v>
      </c>
      <c r="K3469">
        <f>Cálculo!$H$87</f>
        <v>61597.41</v>
      </c>
    </row>
    <row r="3470" spans="1:11">
      <c r="A3470" t="s">
        <v>56</v>
      </c>
      <c r="B3470" t="s">
        <v>198</v>
      </c>
      <c r="C3470" s="7" t="s">
        <v>286</v>
      </c>
      <c r="D3470" t="s">
        <v>199</v>
      </c>
      <c r="E3470" t="s">
        <v>54</v>
      </c>
      <c r="F3470" t="s">
        <v>96</v>
      </c>
      <c r="G3470" t="s">
        <v>94</v>
      </c>
      <c r="H3470">
        <v>300000.01</v>
      </c>
      <c r="I3470">
        <v>500000</v>
      </c>
      <c r="J3470">
        <f>Cálculo!$G$88</f>
        <v>3.36</v>
      </c>
      <c r="K3470">
        <f>Cálculo!$H$88</f>
        <v>110975.06</v>
      </c>
    </row>
    <row r="3471" spans="1:11">
      <c r="A3471" t="s">
        <v>56</v>
      </c>
      <c r="B3471" t="s">
        <v>198</v>
      </c>
      <c r="C3471" s="7" t="s">
        <v>286</v>
      </c>
      <c r="D3471" t="s">
        <v>199</v>
      </c>
      <c r="E3471" t="s">
        <v>54</v>
      </c>
      <c r="F3471" t="s">
        <v>96</v>
      </c>
      <c r="G3471" t="s">
        <v>94</v>
      </c>
      <c r="H3471">
        <v>500000.01</v>
      </c>
      <c r="I3471">
        <v>1000000</v>
      </c>
      <c r="J3471">
        <f>Cálculo!$G$89</f>
        <v>3.3340000000000001</v>
      </c>
      <c r="K3471">
        <f>Cálculo!$H$89</f>
        <v>124035.06</v>
      </c>
    </row>
    <row r="3472" spans="1:11">
      <c r="A3472" t="s">
        <v>56</v>
      </c>
      <c r="B3472" t="s">
        <v>198</v>
      </c>
      <c r="C3472" s="7" t="s">
        <v>286</v>
      </c>
      <c r="D3472" t="s">
        <v>199</v>
      </c>
      <c r="E3472" t="s">
        <v>54</v>
      </c>
      <c r="F3472" t="s">
        <v>96</v>
      </c>
      <c r="G3472" t="s">
        <v>94</v>
      </c>
      <c r="H3472">
        <v>1000000.01</v>
      </c>
      <c r="I3472">
        <v>2000000</v>
      </c>
      <c r="J3472">
        <f>Cálculo!$G$90</f>
        <v>3.2810000000000001</v>
      </c>
      <c r="K3472">
        <f>Cálculo!$H$90</f>
        <v>177422.21</v>
      </c>
    </row>
    <row r="3473" spans="1:11">
      <c r="A3473" t="s">
        <v>56</v>
      </c>
      <c r="B3473" t="s">
        <v>198</v>
      </c>
      <c r="C3473" s="7" t="s">
        <v>286</v>
      </c>
      <c r="D3473" t="s">
        <v>199</v>
      </c>
      <c r="E3473" t="s">
        <v>54</v>
      </c>
      <c r="F3473" t="s">
        <v>96</v>
      </c>
      <c r="G3473" t="s">
        <v>94</v>
      </c>
      <c r="H3473">
        <v>2000000.01</v>
      </c>
      <c r="J3473">
        <f>Cálculo!$G$91</f>
        <v>3.2330000000000001</v>
      </c>
      <c r="K3473">
        <f>Cálculo!$H$91</f>
        <v>316707.87</v>
      </c>
    </row>
    <row r="3474" spans="1:11">
      <c r="A3474" t="s">
        <v>56</v>
      </c>
      <c r="B3474" t="s">
        <v>198</v>
      </c>
      <c r="C3474" s="7" t="s">
        <v>286</v>
      </c>
      <c r="D3474" t="s">
        <v>199</v>
      </c>
      <c r="E3474" t="s">
        <v>54</v>
      </c>
      <c r="F3474" t="s">
        <v>97</v>
      </c>
      <c r="G3474" t="s">
        <v>98</v>
      </c>
      <c r="J3474">
        <f>Cálculo!$G$94</f>
        <v>3.2148460000000001</v>
      </c>
    </row>
    <row r="3475" spans="1:11">
      <c r="A3475" t="s">
        <v>56</v>
      </c>
      <c r="B3475" t="s">
        <v>198</v>
      </c>
      <c r="C3475" s="7" t="s">
        <v>287</v>
      </c>
      <c r="D3475" t="s">
        <v>199</v>
      </c>
      <c r="E3475" t="s">
        <v>54</v>
      </c>
      <c r="F3475" t="s">
        <v>93</v>
      </c>
      <c r="G3475" t="s">
        <v>94</v>
      </c>
      <c r="H3475">
        <v>0</v>
      </c>
      <c r="I3475">
        <v>1</v>
      </c>
      <c r="J3475">
        <f>Cálculo!$G$66</f>
        <v>3.2869999999999999</v>
      </c>
      <c r="K3475">
        <f>Cálculo!$H$66</f>
        <v>11.39</v>
      </c>
    </row>
    <row r="3476" spans="1:11">
      <c r="A3476" t="s">
        <v>56</v>
      </c>
      <c r="B3476" t="s">
        <v>198</v>
      </c>
      <c r="C3476" s="7" t="s">
        <v>287</v>
      </c>
      <c r="D3476" t="s">
        <v>199</v>
      </c>
      <c r="E3476" t="s">
        <v>54</v>
      </c>
      <c r="F3476" t="s">
        <v>93</v>
      </c>
      <c r="G3476" t="s">
        <v>94</v>
      </c>
      <c r="H3476">
        <v>1.01</v>
      </c>
      <c r="I3476">
        <v>3</v>
      </c>
      <c r="J3476">
        <f>Cálculo!$G$67</f>
        <v>10.834</v>
      </c>
      <c r="K3476">
        <f>Cálculo!$H$67</f>
        <v>14.87</v>
      </c>
    </row>
    <row r="3477" spans="1:11">
      <c r="A3477" t="s">
        <v>56</v>
      </c>
      <c r="B3477" t="s">
        <v>198</v>
      </c>
      <c r="C3477" s="7" t="s">
        <v>287</v>
      </c>
      <c r="D3477" t="s">
        <v>199</v>
      </c>
      <c r="E3477" t="s">
        <v>54</v>
      </c>
      <c r="F3477" t="s">
        <v>93</v>
      </c>
      <c r="G3477" t="s">
        <v>94</v>
      </c>
      <c r="H3477">
        <v>3.01</v>
      </c>
      <c r="I3477">
        <v>7</v>
      </c>
      <c r="J3477">
        <f>Cálculo!$G$68</f>
        <v>5.6470000000000002</v>
      </c>
      <c r="K3477">
        <f>Cálculo!$H$68</f>
        <v>14.87</v>
      </c>
    </row>
    <row r="3478" spans="1:11">
      <c r="A3478" t="s">
        <v>56</v>
      </c>
      <c r="B3478" t="s">
        <v>198</v>
      </c>
      <c r="C3478" s="7" t="s">
        <v>287</v>
      </c>
      <c r="D3478" t="s">
        <v>199</v>
      </c>
      <c r="E3478" t="s">
        <v>54</v>
      </c>
      <c r="F3478" t="s">
        <v>93</v>
      </c>
      <c r="G3478" t="s">
        <v>94</v>
      </c>
      <c r="H3478">
        <v>7.01</v>
      </c>
      <c r="I3478">
        <v>14</v>
      </c>
      <c r="J3478">
        <f>Cálculo!$G$69</f>
        <v>9.3699999999999992</v>
      </c>
      <c r="K3478">
        <f>Cálculo!$H$69</f>
        <v>16.739999999999998</v>
      </c>
    </row>
    <row r="3479" spans="1:11">
      <c r="A3479" t="s">
        <v>56</v>
      </c>
      <c r="B3479" t="s">
        <v>198</v>
      </c>
      <c r="C3479" s="7" t="s">
        <v>287</v>
      </c>
      <c r="D3479" t="s">
        <v>199</v>
      </c>
      <c r="E3479" t="s">
        <v>54</v>
      </c>
      <c r="F3479" t="s">
        <v>93</v>
      </c>
      <c r="G3479" t="s">
        <v>94</v>
      </c>
      <c r="H3479">
        <v>14.01</v>
      </c>
      <c r="I3479">
        <v>34</v>
      </c>
      <c r="J3479">
        <f>Cálculo!$G$70</f>
        <v>11.132</v>
      </c>
      <c r="K3479">
        <f>Cálculo!$H$70</f>
        <v>18.600000000000001</v>
      </c>
    </row>
    <row r="3480" spans="1:11">
      <c r="A3480" t="s">
        <v>56</v>
      </c>
      <c r="B3480" t="s">
        <v>198</v>
      </c>
      <c r="C3480" s="7" t="s">
        <v>287</v>
      </c>
      <c r="D3480" t="s">
        <v>199</v>
      </c>
      <c r="E3480" t="s">
        <v>54</v>
      </c>
      <c r="F3480" t="s">
        <v>93</v>
      </c>
      <c r="G3480" t="s">
        <v>94</v>
      </c>
      <c r="H3480">
        <v>34.01</v>
      </c>
      <c r="I3480">
        <v>600</v>
      </c>
      <c r="J3480">
        <f>Cálculo!$G$71</f>
        <v>11.92</v>
      </c>
      <c r="K3480">
        <f>Cálculo!$H$71</f>
        <v>18.600000000000001</v>
      </c>
    </row>
    <row r="3481" spans="1:11">
      <c r="A3481" t="s">
        <v>56</v>
      </c>
      <c r="B3481" t="s">
        <v>198</v>
      </c>
      <c r="C3481" s="7" t="s">
        <v>287</v>
      </c>
      <c r="D3481" t="s">
        <v>199</v>
      </c>
      <c r="E3481" t="s">
        <v>54</v>
      </c>
      <c r="F3481" t="s">
        <v>93</v>
      </c>
      <c r="G3481" t="s">
        <v>94</v>
      </c>
      <c r="H3481">
        <v>600.01</v>
      </c>
      <c r="I3481">
        <v>1000</v>
      </c>
      <c r="J3481">
        <f>Cálculo!$G$72</f>
        <v>10.324</v>
      </c>
      <c r="K3481">
        <f>Cálculo!$H$72</f>
        <v>18.600000000000001</v>
      </c>
    </row>
    <row r="3482" spans="1:11">
      <c r="A3482" t="s">
        <v>56</v>
      </c>
      <c r="B3482" t="s">
        <v>198</v>
      </c>
      <c r="C3482" s="7" t="s">
        <v>287</v>
      </c>
      <c r="D3482" t="s">
        <v>199</v>
      </c>
      <c r="E3482" t="s">
        <v>54</v>
      </c>
      <c r="F3482" t="s">
        <v>93</v>
      </c>
      <c r="G3482" t="s">
        <v>94</v>
      </c>
      <c r="H3482">
        <v>1000.01</v>
      </c>
      <c r="J3482">
        <f>Cálculo!$G$73</f>
        <v>7.2949999999999999</v>
      </c>
      <c r="K3482">
        <f>Cálculo!$H$73</f>
        <v>18.600000000000001</v>
      </c>
    </row>
    <row r="3483" spans="1:11">
      <c r="A3483" t="s">
        <v>56</v>
      </c>
      <c r="B3483" t="s">
        <v>198</v>
      </c>
      <c r="C3483" s="7" t="s">
        <v>287</v>
      </c>
      <c r="D3483" t="s">
        <v>199</v>
      </c>
      <c r="E3483" t="s">
        <v>54</v>
      </c>
      <c r="F3483" t="s">
        <v>95</v>
      </c>
      <c r="G3483" t="s">
        <v>94</v>
      </c>
      <c r="H3483">
        <v>0</v>
      </c>
      <c r="I3483">
        <v>0</v>
      </c>
      <c r="J3483">
        <f>Cálculo!$G$76</f>
        <v>0</v>
      </c>
      <c r="K3483">
        <f>Cálculo!$H$76</f>
        <v>0</v>
      </c>
    </row>
    <row r="3484" spans="1:11">
      <c r="A3484" t="s">
        <v>56</v>
      </c>
      <c r="B3484" t="s">
        <v>198</v>
      </c>
      <c r="C3484" s="7" t="s">
        <v>287</v>
      </c>
      <c r="D3484" t="s">
        <v>199</v>
      </c>
      <c r="E3484" t="s">
        <v>54</v>
      </c>
      <c r="F3484" t="s">
        <v>95</v>
      </c>
      <c r="G3484" t="s">
        <v>94</v>
      </c>
      <c r="H3484">
        <v>0.01</v>
      </c>
      <c r="I3484">
        <v>50</v>
      </c>
      <c r="J3484">
        <f>Cálculo!$G$77</f>
        <v>9.2490000000000006</v>
      </c>
      <c r="K3484">
        <f>Cálculo!$H$77</f>
        <v>60.76</v>
      </c>
    </row>
    <row r="3485" spans="1:11">
      <c r="A3485" t="s">
        <v>56</v>
      </c>
      <c r="B3485" t="s">
        <v>198</v>
      </c>
      <c r="C3485" s="7" t="s">
        <v>287</v>
      </c>
      <c r="D3485" t="s">
        <v>199</v>
      </c>
      <c r="E3485" t="s">
        <v>54</v>
      </c>
      <c r="F3485" t="s">
        <v>95</v>
      </c>
      <c r="G3485" t="s">
        <v>94</v>
      </c>
      <c r="H3485">
        <v>50.01</v>
      </c>
      <c r="I3485">
        <v>150</v>
      </c>
      <c r="J3485">
        <f>Cálculo!$G$78</f>
        <v>8.49</v>
      </c>
      <c r="K3485">
        <f>Cálculo!$H$78</f>
        <v>98.73</v>
      </c>
    </row>
    <row r="3486" spans="1:11">
      <c r="A3486" t="s">
        <v>56</v>
      </c>
      <c r="B3486" t="s">
        <v>198</v>
      </c>
      <c r="C3486" s="7" t="s">
        <v>287</v>
      </c>
      <c r="D3486" t="s">
        <v>199</v>
      </c>
      <c r="E3486" t="s">
        <v>54</v>
      </c>
      <c r="F3486" t="s">
        <v>95</v>
      </c>
      <c r="G3486" t="s">
        <v>94</v>
      </c>
      <c r="H3486">
        <v>150.01</v>
      </c>
      <c r="I3486">
        <v>500</v>
      </c>
      <c r="J3486">
        <f>Cálculo!$G$79</f>
        <v>7.9859999999999998</v>
      </c>
      <c r="K3486">
        <f>Cálculo!$H$79</f>
        <v>174.66</v>
      </c>
    </row>
    <row r="3487" spans="1:11">
      <c r="A3487" t="s">
        <v>56</v>
      </c>
      <c r="B3487" t="s">
        <v>198</v>
      </c>
      <c r="C3487" s="7" t="s">
        <v>287</v>
      </c>
      <c r="D3487" t="s">
        <v>199</v>
      </c>
      <c r="E3487" t="s">
        <v>54</v>
      </c>
      <c r="F3487" t="s">
        <v>95</v>
      </c>
      <c r="G3487" t="s">
        <v>94</v>
      </c>
      <c r="H3487">
        <v>500.01</v>
      </c>
      <c r="I3487">
        <v>2000</v>
      </c>
      <c r="J3487">
        <f>Cálculo!$G$80</f>
        <v>7.5380000000000003</v>
      </c>
      <c r="K3487">
        <f>Cálculo!$H$80</f>
        <v>398.71</v>
      </c>
    </row>
    <row r="3488" spans="1:11">
      <c r="A3488" t="s">
        <v>56</v>
      </c>
      <c r="B3488" t="s">
        <v>198</v>
      </c>
      <c r="C3488" s="7" t="s">
        <v>287</v>
      </c>
      <c r="D3488" t="s">
        <v>199</v>
      </c>
      <c r="E3488" t="s">
        <v>54</v>
      </c>
      <c r="F3488" t="s">
        <v>95</v>
      </c>
      <c r="G3488" t="s">
        <v>94</v>
      </c>
      <c r="H3488">
        <v>2000.01</v>
      </c>
      <c r="I3488">
        <v>3500</v>
      </c>
      <c r="J3488">
        <f>Cálculo!$G$81</f>
        <v>6.819</v>
      </c>
      <c r="K3488">
        <f>Cálculo!$H$81</f>
        <v>1837.86</v>
      </c>
    </row>
    <row r="3489" spans="1:11">
      <c r="A3489" t="s">
        <v>56</v>
      </c>
      <c r="B3489" t="s">
        <v>198</v>
      </c>
      <c r="C3489" s="7" t="s">
        <v>287</v>
      </c>
      <c r="D3489" t="s">
        <v>199</v>
      </c>
      <c r="E3489" t="s">
        <v>54</v>
      </c>
      <c r="F3489" t="s">
        <v>95</v>
      </c>
      <c r="G3489" t="s">
        <v>94</v>
      </c>
      <c r="H3489">
        <v>3500.01</v>
      </c>
      <c r="I3489">
        <v>50000</v>
      </c>
      <c r="J3489">
        <f>Cálculo!$G$82</f>
        <v>5.3760000000000003</v>
      </c>
      <c r="K3489">
        <f>Cálculo!$H$82</f>
        <v>6892.16</v>
      </c>
    </row>
    <row r="3490" spans="1:11">
      <c r="A3490" t="s">
        <v>56</v>
      </c>
      <c r="B3490" t="s">
        <v>198</v>
      </c>
      <c r="C3490" s="7" t="s">
        <v>287</v>
      </c>
      <c r="D3490" t="s">
        <v>199</v>
      </c>
      <c r="E3490" t="s">
        <v>54</v>
      </c>
      <c r="F3490" t="s">
        <v>95</v>
      </c>
      <c r="G3490" t="s">
        <v>94</v>
      </c>
      <c r="H3490">
        <v>50000.01</v>
      </c>
      <c r="J3490">
        <f>Cálculo!$G$83</f>
        <v>5.1479999999999997</v>
      </c>
      <c r="K3490">
        <f>Cálculo!$H$83</f>
        <v>18284.09</v>
      </c>
    </row>
    <row r="3491" spans="1:11">
      <c r="A3491" t="s">
        <v>56</v>
      </c>
      <c r="B3491" t="s">
        <v>198</v>
      </c>
      <c r="C3491" s="7" t="s">
        <v>287</v>
      </c>
      <c r="D3491" t="s">
        <v>199</v>
      </c>
      <c r="E3491" t="s">
        <v>54</v>
      </c>
      <c r="F3491" t="s">
        <v>96</v>
      </c>
      <c r="G3491" t="s">
        <v>94</v>
      </c>
      <c r="H3491">
        <v>0</v>
      </c>
      <c r="I3491">
        <v>50000</v>
      </c>
      <c r="J3491">
        <f>Cálculo!$G$86</f>
        <v>4.726</v>
      </c>
      <c r="K3491">
        <f>Cálculo!$H$86</f>
        <v>387.36</v>
      </c>
    </row>
    <row r="3492" spans="1:11">
      <c r="A3492" t="s">
        <v>56</v>
      </c>
      <c r="B3492" t="s">
        <v>198</v>
      </c>
      <c r="C3492" s="7" t="s">
        <v>287</v>
      </c>
      <c r="D3492" t="s">
        <v>199</v>
      </c>
      <c r="E3492" t="s">
        <v>54</v>
      </c>
      <c r="F3492" t="s">
        <v>96</v>
      </c>
      <c r="G3492" t="s">
        <v>94</v>
      </c>
      <c r="H3492">
        <v>50000.01</v>
      </c>
      <c r="I3492">
        <v>300000</v>
      </c>
      <c r="J3492">
        <f>Cálculo!$G$87</f>
        <v>3.5019999999999998</v>
      </c>
      <c r="K3492">
        <f>Cálculo!$H$87</f>
        <v>61597.41</v>
      </c>
    </row>
    <row r="3493" spans="1:11">
      <c r="A3493" t="s">
        <v>56</v>
      </c>
      <c r="B3493" t="s">
        <v>198</v>
      </c>
      <c r="C3493" s="7" t="s">
        <v>287</v>
      </c>
      <c r="D3493" t="s">
        <v>199</v>
      </c>
      <c r="E3493" t="s">
        <v>54</v>
      </c>
      <c r="F3493" t="s">
        <v>96</v>
      </c>
      <c r="G3493" t="s">
        <v>94</v>
      </c>
      <c r="H3493">
        <v>300000.01</v>
      </c>
      <c r="I3493">
        <v>500000</v>
      </c>
      <c r="J3493">
        <f>Cálculo!$G$88</f>
        <v>3.36</v>
      </c>
      <c r="K3493">
        <f>Cálculo!$H$88</f>
        <v>110975.06</v>
      </c>
    </row>
    <row r="3494" spans="1:11">
      <c r="A3494" t="s">
        <v>56</v>
      </c>
      <c r="B3494" t="s">
        <v>198</v>
      </c>
      <c r="C3494" s="7" t="s">
        <v>287</v>
      </c>
      <c r="D3494" t="s">
        <v>199</v>
      </c>
      <c r="E3494" t="s">
        <v>54</v>
      </c>
      <c r="F3494" t="s">
        <v>96</v>
      </c>
      <c r="G3494" t="s">
        <v>94</v>
      </c>
      <c r="H3494">
        <v>500000.01</v>
      </c>
      <c r="I3494">
        <v>1000000</v>
      </c>
      <c r="J3494">
        <f>Cálculo!$G$89</f>
        <v>3.3340000000000001</v>
      </c>
      <c r="K3494">
        <f>Cálculo!$H$89</f>
        <v>124035.06</v>
      </c>
    </row>
    <row r="3495" spans="1:11">
      <c r="A3495" t="s">
        <v>56</v>
      </c>
      <c r="B3495" t="s">
        <v>198</v>
      </c>
      <c r="C3495" s="7" t="s">
        <v>287</v>
      </c>
      <c r="D3495" t="s">
        <v>199</v>
      </c>
      <c r="E3495" t="s">
        <v>54</v>
      </c>
      <c r="F3495" t="s">
        <v>96</v>
      </c>
      <c r="G3495" t="s">
        <v>94</v>
      </c>
      <c r="H3495">
        <v>1000000.01</v>
      </c>
      <c r="I3495">
        <v>2000000</v>
      </c>
      <c r="J3495">
        <f>Cálculo!$G$90</f>
        <v>3.2810000000000001</v>
      </c>
      <c r="K3495">
        <f>Cálculo!$H$90</f>
        <v>177422.21</v>
      </c>
    </row>
    <row r="3496" spans="1:11">
      <c r="A3496" t="s">
        <v>56</v>
      </c>
      <c r="B3496" t="s">
        <v>198</v>
      </c>
      <c r="C3496" s="7" t="s">
        <v>287</v>
      </c>
      <c r="D3496" t="s">
        <v>199</v>
      </c>
      <c r="E3496" t="s">
        <v>54</v>
      </c>
      <c r="F3496" t="s">
        <v>96</v>
      </c>
      <c r="G3496" t="s">
        <v>94</v>
      </c>
      <c r="H3496">
        <v>2000000.01</v>
      </c>
      <c r="J3496">
        <f>Cálculo!$G$91</f>
        <v>3.2330000000000001</v>
      </c>
      <c r="K3496">
        <f>Cálculo!$H$91</f>
        <v>316707.87</v>
      </c>
    </row>
    <row r="3497" spans="1:11">
      <c r="A3497" t="s">
        <v>56</v>
      </c>
      <c r="B3497" t="s">
        <v>198</v>
      </c>
      <c r="C3497" s="7" t="s">
        <v>287</v>
      </c>
      <c r="D3497" t="s">
        <v>199</v>
      </c>
      <c r="E3497" t="s">
        <v>54</v>
      </c>
      <c r="F3497" t="s">
        <v>97</v>
      </c>
      <c r="G3497" t="s">
        <v>98</v>
      </c>
      <c r="J3497">
        <f>Cálculo!$G$94</f>
        <v>3.2148460000000001</v>
      </c>
    </row>
    <row r="3498" spans="1:11">
      <c r="A3498" t="s">
        <v>56</v>
      </c>
      <c r="B3498" t="s">
        <v>198</v>
      </c>
      <c r="C3498" s="7" t="s">
        <v>288</v>
      </c>
      <c r="D3498" t="s">
        <v>199</v>
      </c>
      <c r="E3498" t="s">
        <v>54</v>
      </c>
      <c r="F3498" t="s">
        <v>93</v>
      </c>
      <c r="G3498" t="s">
        <v>94</v>
      </c>
      <c r="H3498">
        <v>0</v>
      </c>
      <c r="I3498">
        <v>1</v>
      </c>
      <c r="J3498">
        <f>Cálculo!$G$66</f>
        <v>3.2869999999999999</v>
      </c>
      <c r="K3498">
        <f>Cálculo!$H$66</f>
        <v>11.39</v>
      </c>
    </row>
    <row r="3499" spans="1:11">
      <c r="A3499" t="s">
        <v>56</v>
      </c>
      <c r="B3499" t="s">
        <v>198</v>
      </c>
      <c r="C3499" s="7" t="s">
        <v>288</v>
      </c>
      <c r="D3499" t="s">
        <v>199</v>
      </c>
      <c r="E3499" t="s">
        <v>54</v>
      </c>
      <c r="F3499" t="s">
        <v>93</v>
      </c>
      <c r="G3499" t="s">
        <v>94</v>
      </c>
      <c r="H3499">
        <v>1.01</v>
      </c>
      <c r="I3499">
        <v>3</v>
      </c>
      <c r="J3499">
        <f>Cálculo!$G$67</f>
        <v>10.834</v>
      </c>
      <c r="K3499">
        <f>Cálculo!$H$67</f>
        <v>14.87</v>
      </c>
    </row>
    <row r="3500" spans="1:11">
      <c r="A3500" t="s">
        <v>56</v>
      </c>
      <c r="B3500" t="s">
        <v>198</v>
      </c>
      <c r="C3500" s="7" t="s">
        <v>288</v>
      </c>
      <c r="D3500" t="s">
        <v>199</v>
      </c>
      <c r="E3500" t="s">
        <v>54</v>
      </c>
      <c r="F3500" t="s">
        <v>93</v>
      </c>
      <c r="G3500" t="s">
        <v>94</v>
      </c>
      <c r="H3500">
        <v>3.01</v>
      </c>
      <c r="I3500">
        <v>7</v>
      </c>
      <c r="J3500">
        <f>Cálculo!$G$68</f>
        <v>5.6470000000000002</v>
      </c>
      <c r="K3500">
        <f>Cálculo!$H$68</f>
        <v>14.87</v>
      </c>
    </row>
    <row r="3501" spans="1:11">
      <c r="A3501" t="s">
        <v>56</v>
      </c>
      <c r="B3501" t="s">
        <v>198</v>
      </c>
      <c r="C3501" s="7" t="s">
        <v>288</v>
      </c>
      <c r="D3501" t="s">
        <v>199</v>
      </c>
      <c r="E3501" t="s">
        <v>54</v>
      </c>
      <c r="F3501" t="s">
        <v>93</v>
      </c>
      <c r="G3501" t="s">
        <v>94</v>
      </c>
      <c r="H3501">
        <v>7.01</v>
      </c>
      <c r="I3501">
        <v>14</v>
      </c>
      <c r="J3501">
        <f>Cálculo!$G$69</f>
        <v>9.3699999999999992</v>
      </c>
      <c r="K3501">
        <f>Cálculo!$H$69</f>
        <v>16.739999999999998</v>
      </c>
    </row>
    <row r="3502" spans="1:11">
      <c r="A3502" t="s">
        <v>56</v>
      </c>
      <c r="B3502" t="s">
        <v>198</v>
      </c>
      <c r="C3502" s="7" t="s">
        <v>288</v>
      </c>
      <c r="D3502" t="s">
        <v>199</v>
      </c>
      <c r="E3502" t="s">
        <v>54</v>
      </c>
      <c r="F3502" t="s">
        <v>93</v>
      </c>
      <c r="G3502" t="s">
        <v>94</v>
      </c>
      <c r="H3502">
        <v>14.01</v>
      </c>
      <c r="I3502">
        <v>34</v>
      </c>
      <c r="J3502">
        <f>Cálculo!$G$70</f>
        <v>11.132</v>
      </c>
      <c r="K3502">
        <f>Cálculo!$H$70</f>
        <v>18.600000000000001</v>
      </c>
    </row>
    <row r="3503" spans="1:11">
      <c r="A3503" t="s">
        <v>56</v>
      </c>
      <c r="B3503" t="s">
        <v>198</v>
      </c>
      <c r="C3503" s="7" t="s">
        <v>288</v>
      </c>
      <c r="D3503" t="s">
        <v>199</v>
      </c>
      <c r="E3503" t="s">
        <v>54</v>
      </c>
      <c r="F3503" t="s">
        <v>93</v>
      </c>
      <c r="G3503" t="s">
        <v>94</v>
      </c>
      <c r="H3503">
        <v>34.01</v>
      </c>
      <c r="I3503">
        <v>600</v>
      </c>
      <c r="J3503">
        <f>Cálculo!$G$71</f>
        <v>11.92</v>
      </c>
      <c r="K3503">
        <f>Cálculo!$H$71</f>
        <v>18.600000000000001</v>
      </c>
    </row>
    <row r="3504" spans="1:11">
      <c r="A3504" t="s">
        <v>56</v>
      </c>
      <c r="B3504" t="s">
        <v>198</v>
      </c>
      <c r="C3504" s="7" t="s">
        <v>288</v>
      </c>
      <c r="D3504" t="s">
        <v>199</v>
      </c>
      <c r="E3504" t="s">
        <v>54</v>
      </c>
      <c r="F3504" t="s">
        <v>93</v>
      </c>
      <c r="G3504" t="s">
        <v>94</v>
      </c>
      <c r="H3504">
        <v>600.01</v>
      </c>
      <c r="I3504">
        <v>1000</v>
      </c>
      <c r="J3504">
        <f>Cálculo!$G$72</f>
        <v>10.324</v>
      </c>
      <c r="K3504">
        <f>Cálculo!$H$72</f>
        <v>18.600000000000001</v>
      </c>
    </row>
    <row r="3505" spans="1:11">
      <c r="A3505" t="s">
        <v>56</v>
      </c>
      <c r="B3505" t="s">
        <v>198</v>
      </c>
      <c r="C3505" s="7" t="s">
        <v>288</v>
      </c>
      <c r="D3505" t="s">
        <v>199</v>
      </c>
      <c r="E3505" t="s">
        <v>54</v>
      </c>
      <c r="F3505" t="s">
        <v>93</v>
      </c>
      <c r="G3505" t="s">
        <v>94</v>
      </c>
      <c r="H3505">
        <v>1000.01</v>
      </c>
      <c r="J3505">
        <f>Cálculo!$G$73</f>
        <v>7.2949999999999999</v>
      </c>
      <c r="K3505">
        <f>Cálculo!$H$73</f>
        <v>18.600000000000001</v>
      </c>
    </row>
    <row r="3506" spans="1:11">
      <c r="A3506" t="s">
        <v>56</v>
      </c>
      <c r="B3506" t="s">
        <v>198</v>
      </c>
      <c r="C3506" s="7" t="s">
        <v>288</v>
      </c>
      <c r="D3506" t="s">
        <v>199</v>
      </c>
      <c r="E3506" t="s">
        <v>54</v>
      </c>
      <c r="F3506" t="s">
        <v>95</v>
      </c>
      <c r="G3506" t="s">
        <v>94</v>
      </c>
      <c r="H3506">
        <v>0</v>
      </c>
      <c r="I3506">
        <v>0</v>
      </c>
      <c r="J3506">
        <f>Cálculo!$G$76</f>
        <v>0</v>
      </c>
      <c r="K3506">
        <f>Cálculo!$H$76</f>
        <v>0</v>
      </c>
    </row>
    <row r="3507" spans="1:11">
      <c r="A3507" t="s">
        <v>56</v>
      </c>
      <c r="B3507" t="s">
        <v>198</v>
      </c>
      <c r="C3507" s="7" t="s">
        <v>288</v>
      </c>
      <c r="D3507" t="s">
        <v>199</v>
      </c>
      <c r="E3507" t="s">
        <v>54</v>
      </c>
      <c r="F3507" t="s">
        <v>95</v>
      </c>
      <c r="G3507" t="s">
        <v>94</v>
      </c>
      <c r="H3507">
        <v>0.01</v>
      </c>
      <c r="I3507">
        <v>50</v>
      </c>
      <c r="J3507">
        <f>Cálculo!$G$77</f>
        <v>9.2490000000000006</v>
      </c>
      <c r="K3507">
        <f>Cálculo!$H$77</f>
        <v>60.76</v>
      </c>
    </row>
    <row r="3508" spans="1:11">
      <c r="A3508" t="s">
        <v>56</v>
      </c>
      <c r="B3508" t="s">
        <v>198</v>
      </c>
      <c r="C3508" s="7" t="s">
        <v>288</v>
      </c>
      <c r="D3508" t="s">
        <v>199</v>
      </c>
      <c r="E3508" t="s">
        <v>54</v>
      </c>
      <c r="F3508" t="s">
        <v>95</v>
      </c>
      <c r="G3508" t="s">
        <v>94</v>
      </c>
      <c r="H3508">
        <v>50.01</v>
      </c>
      <c r="I3508">
        <v>150</v>
      </c>
      <c r="J3508">
        <f>Cálculo!$G$78</f>
        <v>8.49</v>
      </c>
      <c r="K3508">
        <f>Cálculo!$H$78</f>
        <v>98.73</v>
      </c>
    </row>
    <row r="3509" spans="1:11">
      <c r="A3509" t="s">
        <v>56</v>
      </c>
      <c r="B3509" t="s">
        <v>198</v>
      </c>
      <c r="C3509" s="7" t="s">
        <v>288</v>
      </c>
      <c r="D3509" t="s">
        <v>199</v>
      </c>
      <c r="E3509" t="s">
        <v>54</v>
      </c>
      <c r="F3509" t="s">
        <v>95</v>
      </c>
      <c r="G3509" t="s">
        <v>94</v>
      </c>
      <c r="H3509">
        <v>150.01</v>
      </c>
      <c r="I3509">
        <v>500</v>
      </c>
      <c r="J3509">
        <f>Cálculo!$G$79</f>
        <v>7.9859999999999998</v>
      </c>
      <c r="K3509">
        <f>Cálculo!$H$79</f>
        <v>174.66</v>
      </c>
    </row>
    <row r="3510" spans="1:11">
      <c r="A3510" t="s">
        <v>56</v>
      </c>
      <c r="B3510" t="s">
        <v>198</v>
      </c>
      <c r="C3510" s="7" t="s">
        <v>288</v>
      </c>
      <c r="D3510" t="s">
        <v>199</v>
      </c>
      <c r="E3510" t="s">
        <v>54</v>
      </c>
      <c r="F3510" t="s">
        <v>95</v>
      </c>
      <c r="G3510" t="s">
        <v>94</v>
      </c>
      <c r="H3510">
        <v>500.01</v>
      </c>
      <c r="I3510">
        <v>2000</v>
      </c>
      <c r="J3510">
        <f>Cálculo!$G$80</f>
        <v>7.5380000000000003</v>
      </c>
      <c r="K3510">
        <f>Cálculo!$H$80</f>
        <v>398.71</v>
      </c>
    </row>
    <row r="3511" spans="1:11">
      <c r="A3511" t="s">
        <v>56</v>
      </c>
      <c r="B3511" t="s">
        <v>198</v>
      </c>
      <c r="C3511" s="7" t="s">
        <v>288</v>
      </c>
      <c r="D3511" t="s">
        <v>199</v>
      </c>
      <c r="E3511" t="s">
        <v>54</v>
      </c>
      <c r="F3511" t="s">
        <v>95</v>
      </c>
      <c r="G3511" t="s">
        <v>94</v>
      </c>
      <c r="H3511">
        <v>2000.01</v>
      </c>
      <c r="I3511">
        <v>3500</v>
      </c>
      <c r="J3511">
        <f>Cálculo!$G$81</f>
        <v>6.819</v>
      </c>
      <c r="K3511">
        <f>Cálculo!$H$81</f>
        <v>1837.86</v>
      </c>
    </row>
    <row r="3512" spans="1:11">
      <c r="A3512" t="s">
        <v>56</v>
      </c>
      <c r="B3512" t="s">
        <v>198</v>
      </c>
      <c r="C3512" s="7" t="s">
        <v>288</v>
      </c>
      <c r="D3512" t="s">
        <v>199</v>
      </c>
      <c r="E3512" t="s">
        <v>54</v>
      </c>
      <c r="F3512" t="s">
        <v>95</v>
      </c>
      <c r="G3512" t="s">
        <v>94</v>
      </c>
      <c r="H3512">
        <v>3500.01</v>
      </c>
      <c r="I3512">
        <v>50000</v>
      </c>
      <c r="J3512">
        <f>Cálculo!$G$82</f>
        <v>5.3760000000000003</v>
      </c>
      <c r="K3512">
        <f>Cálculo!$H$82</f>
        <v>6892.16</v>
      </c>
    </row>
    <row r="3513" spans="1:11">
      <c r="A3513" t="s">
        <v>56</v>
      </c>
      <c r="B3513" t="s">
        <v>198</v>
      </c>
      <c r="C3513" s="7" t="s">
        <v>288</v>
      </c>
      <c r="D3513" t="s">
        <v>199</v>
      </c>
      <c r="E3513" t="s">
        <v>54</v>
      </c>
      <c r="F3513" t="s">
        <v>95</v>
      </c>
      <c r="G3513" t="s">
        <v>94</v>
      </c>
      <c r="H3513">
        <v>50000.01</v>
      </c>
      <c r="J3513">
        <f>Cálculo!$G$83</f>
        <v>5.1479999999999997</v>
      </c>
      <c r="K3513">
        <f>Cálculo!$H$83</f>
        <v>18284.09</v>
      </c>
    </row>
    <row r="3514" spans="1:11">
      <c r="A3514" t="s">
        <v>56</v>
      </c>
      <c r="B3514" t="s">
        <v>198</v>
      </c>
      <c r="C3514" s="7" t="s">
        <v>288</v>
      </c>
      <c r="D3514" t="s">
        <v>199</v>
      </c>
      <c r="E3514" t="s">
        <v>54</v>
      </c>
      <c r="F3514" t="s">
        <v>96</v>
      </c>
      <c r="G3514" t="s">
        <v>94</v>
      </c>
      <c r="H3514">
        <v>0</v>
      </c>
      <c r="I3514">
        <v>50000</v>
      </c>
      <c r="J3514">
        <f>Cálculo!$G$86</f>
        <v>4.726</v>
      </c>
      <c r="K3514">
        <f>Cálculo!$H$86</f>
        <v>387.36</v>
      </c>
    </row>
    <row r="3515" spans="1:11">
      <c r="A3515" t="s">
        <v>56</v>
      </c>
      <c r="B3515" t="s">
        <v>198</v>
      </c>
      <c r="C3515" s="7" t="s">
        <v>288</v>
      </c>
      <c r="D3515" t="s">
        <v>199</v>
      </c>
      <c r="E3515" t="s">
        <v>54</v>
      </c>
      <c r="F3515" t="s">
        <v>96</v>
      </c>
      <c r="G3515" t="s">
        <v>94</v>
      </c>
      <c r="H3515">
        <v>50000.01</v>
      </c>
      <c r="I3515">
        <v>300000</v>
      </c>
      <c r="J3515">
        <f>Cálculo!$G$87</f>
        <v>3.5019999999999998</v>
      </c>
      <c r="K3515">
        <f>Cálculo!$H$87</f>
        <v>61597.41</v>
      </c>
    </row>
    <row r="3516" spans="1:11">
      <c r="A3516" t="s">
        <v>56</v>
      </c>
      <c r="B3516" t="s">
        <v>198</v>
      </c>
      <c r="C3516" s="7" t="s">
        <v>288</v>
      </c>
      <c r="D3516" t="s">
        <v>199</v>
      </c>
      <c r="E3516" t="s">
        <v>54</v>
      </c>
      <c r="F3516" t="s">
        <v>96</v>
      </c>
      <c r="G3516" t="s">
        <v>94</v>
      </c>
      <c r="H3516">
        <v>300000.01</v>
      </c>
      <c r="I3516">
        <v>500000</v>
      </c>
      <c r="J3516">
        <f>Cálculo!$G$88</f>
        <v>3.36</v>
      </c>
      <c r="K3516">
        <f>Cálculo!$H$88</f>
        <v>110975.06</v>
      </c>
    </row>
    <row r="3517" spans="1:11">
      <c r="A3517" t="s">
        <v>56</v>
      </c>
      <c r="B3517" t="s">
        <v>198</v>
      </c>
      <c r="C3517" s="7" t="s">
        <v>288</v>
      </c>
      <c r="D3517" t="s">
        <v>199</v>
      </c>
      <c r="E3517" t="s">
        <v>54</v>
      </c>
      <c r="F3517" t="s">
        <v>96</v>
      </c>
      <c r="G3517" t="s">
        <v>94</v>
      </c>
      <c r="H3517">
        <v>500000.01</v>
      </c>
      <c r="I3517">
        <v>1000000</v>
      </c>
      <c r="J3517">
        <f>Cálculo!$G$89</f>
        <v>3.3340000000000001</v>
      </c>
      <c r="K3517">
        <f>Cálculo!$H$89</f>
        <v>124035.06</v>
      </c>
    </row>
    <row r="3518" spans="1:11">
      <c r="A3518" t="s">
        <v>56</v>
      </c>
      <c r="B3518" t="s">
        <v>198</v>
      </c>
      <c r="C3518" s="7" t="s">
        <v>288</v>
      </c>
      <c r="D3518" t="s">
        <v>199</v>
      </c>
      <c r="E3518" t="s">
        <v>54</v>
      </c>
      <c r="F3518" t="s">
        <v>96</v>
      </c>
      <c r="G3518" t="s">
        <v>94</v>
      </c>
      <c r="H3518">
        <v>1000000.01</v>
      </c>
      <c r="I3518">
        <v>2000000</v>
      </c>
      <c r="J3518">
        <f>Cálculo!$G$90</f>
        <v>3.2810000000000001</v>
      </c>
      <c r="K3518">
        <f>Cálculo!$H$90</f>
        <v>177422.21</v>
      </c>
    </row>
    <row r="3519" spans="1:11">
      <c r="A3519" t="s">
        <v>56</v>
      </c>
      <c r="B3519" t="s">
        <v>198</v>
      </c>
      <c r="C3519" s="7" t="s">
        <v>288</v>
      </c>
      <c r="D3519" t="s">
        <v>199</v>
      </c>
      <c r="E3519" t="s">
        <v>54</v>
      </c>
      <c r="F3519" t="s">
        <v>96</v>
      </c>
      <c r="G3519" t="s">
        <v>94</v>
      </c>
      <c r="H3519">
        <v>2000000.01</v>
      </c>
      <c r="J3519">
        <f>Cálculo!$G$91</f>
        <v>3.2330000000000001</v>
      </c>
      <c r="K3519">
        <f>Cálculo!$H$91</f>
        <v>316707.87</v>
      </c>
    </row>
    <row r="3520" spans="1:11">
      <c r="A3520" t="s">
        <v>56</v>
      </c>
      <c r="B3520" t="s">
        <v>198</v>
      </c>
      <c r="C3520" s="7" t="s">
        <v>288</v>
      </c>
      <c r="D3520" t="s">
        <v>199</v>
      </c>
      <c r="E3520" t="s">
        <v>54</v>
      </c>
      <c r="F3520" t="s">
        <v>97</v>
      </c>
      <c r="G3520" t="s">
        <v>98</v>
      </c>
      <c r="J3520">
        <f>Cálculo!$G$94</f>
        <v>3.2148460000000001</v>
      </c>
    </row>
    <row r="3521" spans="1:11">
      <c r="A3521" t="s">
        <v>56</v>
      </c>
      <c r="B3521" t="s">
        <v>198</v>
      </c>
      <c r="C3521" s="7" t="s">
        <v>289</v>
      </c>
      <c r="D3521" t="s">
        <v>199</v>
      </c>
      <c r="E3521" t="s">
        <v>54</v>
      </c>
      <c r="F3521" t="s">
        <v>93</v>
      </c>
      <c r="G3521" t="s">
        <v>94</v>
      </c>
      <c r="H3521">
        <v>0</v>
      </c>
      <c r="I3521">
        <v>1</v>
      </c>
      <c r="J3521">
        <f>Cálculo!$G$66</f>
        <v>3.2869999999999999</v>
      </c>
      <c r="K3521">
        <f>Cálculo!$H$66</f>
        <v>11.39</v>
      </c>
    </row>
    <row r="3522" spans="1:11">
      <c r="A3522" t="s">
        <v>56</v>
      </c>
      <c r="B3522" t="s">
        <v>198</v>
      </c>
      <c r="C3522" s="7" t="s">
        <v>289</v>
      </c>
      <c r="D3522" t="s">
        <v>199</v>
      </c>
      <c r="E3522" t="s">
        <v>54</v>
      </c>
      <c r="F3522" t="s">
        <v>93</v>
      </c>
      <c r="G3522" t="s">
        <v>94</v>
      </c>
      <c r="H3522">
        <v>1.01</v>
      </c>
      <c r="I3522">
        <v>3</v>
      </c>
      <c r="J3522">
        <f>Cálculo!$G$67</f>
        <v>10.834</v>
      </c>
      <c r="K3522">
        <f>Cálculo!$H$67</f>
        <v>14.87</v>
      </c>
    </row>
    <row r="3523" spans="1:11">
      <c r="A3523" t="s">
        <v>56</v>
      </c>
      <c r="B3523" t="s">
        <v>198</v>
      </c>
      <c r="C3523" s="7" t="s">
        <v>289</v>
      </c>
      <c r="D3523" t="s">
        <v>199</v>
      </c>
      <c r="E3523" t="s">
        <v>54</v>
      </c>
      <c r="F3523" t="s">
        <v>93</v>
      </c>
      <c r="G3523" t="s">
        <v>94</v>
      </c>
      <c r="H3523">
        <v>3.01</v>
      </c>
      <c r="I3523">
        <v>7</v>
      </c>
      <c r="J3523">
        <f>Cálculo!$G$68</f>
        <v>5.6470000000000002</v>
      </c>
      <c r="K3523">
        <f>Cálculo!$H$68</f>
        <v>14.87</v>
      </c>
    </row>
    <row r="3524" spans="1:11">
      <c r="A3524" t="s">
        <v>56</v>
      </c>
      <c r="B3524" t="s">
        <v>198</v>
      </c>
      <c r="C3524" s="7" t="s">
        <v>289</v>
      </c>
      <c r="D3524" t="s">
        <v>199</v>
      </c>
      <c r="E3524" t="s">
        <v>54</v>
      </c>
      <c r="F3524" t="s">
        <v>93</v>
      </c>
      <c r="G3524" t="s">
        <v>94</v>
      </c>
      <c r="H3524">
        <v>7.01</v>
      </c>
      <c r="I3524">
        <v>14</v>
      </c>
      <c r="J3524">
        <f>Cálculo!$G$69</f>
        <v>9.3699999999999992</v>
      </c>
      <c r="K3524">
        <f>Cálculo!$H$69</f>
        <v>16.739999999999998</v>
      </c>
    </row>
    <row r="3525" spans="1:11">
      <c r="A3525" t="s">
        <v>56</v>
      </c>
      <c r="B3525" t="s">
        <v>198</v>
      </c>
      <c r="C3525" s="7" t="s">
        <v>289</v>
      </c>
      <c r="D3525" t="s">
        <v>199</v>
      </c>
      <c r="E3525" t="s">
        <v>54</v>
      </c>
      <c r="F3525" t="s">
        <v>93</v>
      </c>
      <c r="G3525" t="s">
        <v>94</v>
      </c>
      <c r="H3525">
        <v>14.01</v>
      </c>
      <c r="I3525">
        <v>34</v>
      </c>
      <c r="J3525">
        <f>Cálculo!$G$70</f>
        <v>11.132</v>
      </c>
      <c r="K3525">
        <f>Cálculo!$H$70</f>
        <v>18.600000000000001</v>
      </c>
    </row>
    <row r="3526" spans="1:11">
      <c r="A3526" t="s">
        <v>56</v>
      </c>
      <c r="B3526" t="s">
        <v>198</v>
      </c>
      <c r="C3526" s="7" t="s">
        <v>289</v>
      </c>
      <c r="D3526" t="s">
        <v>199</v>
      </c>
      <c r="E3526" t="s">
        <v>54</v>
      </c>
      <c r="F3526" t="s">
        <v>93</v>
      </c>
      <c r="G3526" t="s">
        <v>94</v>
      </c>
      <c r="H3526">
        <v>34.01</v>
      </c>
      <c r="I3526">
        <v>600</v>
      </c>
      <c r="J3526">
        <f>Cálculo!$G$71</f>
        <v>11.92</v>
      </c>
      <c r="K3526">
        <f>Cálculo!$H$71</f>
        <v>18.600000000000001</v>
      </c>
    </row>
    <row r="3527" spans="1:11">
      <c r="A3527" t="s">
        <v>56</v>
      </c>
      <c r="B3527" t="s">
        <v>198</v>
      </c>
      <c r="C3527" s="7" t="s">
        <v>289</v>
      </c>
      <c r="D3527" t="s">
        <v>199</v>
      </c>
      <c r="E3527" t="s">
        <v>54</v>
      </c>
      <c r="F3527" t="s">
        <v>93</v>
      </c>
      <c r="G3527" t="s">
        <v>94</v>
      </c>
      <c r="H3527">
        <v>600.01</v>
      </c>
      <c r="I3527">
        <v>1000</v>
      </c>
      <c r="J3527">
        <f>Cálculo!$G$72</f>
        <v>10.324</v>
      </c>
      <c r="K3527">
        <f>Cálculo!$H$72</f>
        <v>18.600000000000001</v>
      </c>
    </row>
    <row r="3528" spans="1:11">
      <c r="A3528" t="s">
        <v>56</v>
      </c>
      <c r="B3528" t="s">
        <v>198</v>
      </c>
      <c r="C3528" s="7" t="s">
        <v>289</v>
      </c>
      <c r="D3528" t="s">
        <v>199</v>
      </c>
      <c r="E3528" t="s">
        <v>54</v>
      </c>
      <c r="F3528" t="s">
        <v>93</v>
      </c>
      <c r="G3528" t="s">
        <v>94</v>
      </c>
      <c r="H3528">
        <v>1000.01</v>
      </c>
      <c r="J3528">
        <f>Cálculo!$G$73</f>
        <v>7.2949999999999999</v>
      </c>
      <c r="K3528">
        <f>Cálculo!$H$73</f>
        <v>18.600000000000001</v>
      </c>
    </row>
    <row r="3529" spans="1:11">
      <c r="A3529" t="s">
        <v>56</v>
      </c>
      <c r="B3529" t="s">
        <v>198</v>
      </c>
      <c r="C3529" s="7" t="s">
        <v>289</v>
      </c>
      <c r="D3529" t="s">
        <v>199</v>
      </c>
      <c r="E3529" t="s">
        <v>54</v>
      </c>
      <c r="F3529" t="s">
        <v>95</v>
      </c>
      <c r="G3529" t="s">
        <v>94</v>
      </c>
      <c r="H3529">
        <v>0</v>
      </c>
      <c r="I3529">
        <v>0</v>
      </c>
      <c r="J3529">
        <f>Cálculo!$G$76</f>
        <v>0</v>
      </c>
      <c r="K3529">
        <f>Cálculo!$H$76</f>
        <v>0</v>
      </c>
    </row>
    <row r="3530" spans="1:11">
      <c r="A3530" t="s">
        <v>56</v>
      </c>
      <c r="B3530" t="s">
        <v>198</v>
      </c>
      <c r="C3530" s="7" t="s">
        <v>289</v>
      </c>
      <c r="D3530" t="s">
        <v>199</v>
      </c>
      <c r="E3530" t="s">
        <v>54</v>
      </c>
      <c r="F3530" t="s">
        <v>95</v>
      </c>
      <c r="G3530" t="s">
        <v>94</v>
      </c>
      <c r="H3530">
        <v>0.01</v>
      </c>
      <c r="I3530">
        <v>50</v>
      </c>
      <c r="J3530">
        <f>Cálculo!$G$77</f>
        <v>9.2490000000000006</v>
      </c>
      <c r="K3530">
        <f>Cálculo!$H$77</f>
        <v>60.76</v>
      </c>
    </row>
    <row r="3531" spans="1:11">
      <c r="A3531" t="s">
        <v>56</v>
      </c>
      <c r="B3531" t="s">
        <v>198</v>
      </c>
      <c r="C3531" s="7" t="s">
        <v>289</v>
      </c>
      <c r="D3531" t="s">
        <v>199</v>
      </c>
      <c r="E3531" t="s">
        <v>54</v>
      </c>
      <c r="F3531" t="s">
        <v>95</v>
      </c>
      <c r="G3531" t="s">
        <v>94</v>
      </c>
      <c r="H3531">
        <v>50.01</v>
      </c>
      <c r="I3531">
        <v>150</v>
      </c>
      <c r="J3531">
        <f>Cálculo!$G$78</f>
        <v>8.49</v>
      </c>
      <c r="K3531">
        <f>Cálculo!$H$78</f>
        <v>98.73</v>
      </c>
    </row>
    <row r="3532" spans="1:11">
      <c r="A3532" t="s">
        <v>56</v>
      </c>
      <c r="B3532" t="s">
        <v>198</v>
      </c>
      <c r="C3532" s="7" t="s">
        <v>289</v>
      </c>
      <c r="D3532" t="s">
        <v>199</v>
      </c>
      <c r="E3532" t="s">
        <v>54</v>
      </c>
      <c r="F3532" t="s">
        <v>95</v>
      </c>
      <c r="G3532" t="s">
        <v>94</v>
      </c>
      <c r="H3532">
        <v>150.01</v>
      </c>
      <c r="I3532">
        <v>500</v>
      </c>
      <c r="J3532">
        <f>Cálculo!$G$79</f>
        <v>7.9859999999999998</v>
      </c>
      <c r="K3532">
        <f>Cálculo!$H$79</f>
        <v>174.66</v>
      </c>
    </row>
    <row r="3533" spans="1:11">
      <c r="A3533" t="s">
        <v>56</v>
      </c>
      <c r="B3533" t="s">
        <v>198</v>
      </c>
      <c r="C3533" s="7" t="s">
        <v>289</v>
      </c>
      <c r="D3533" t="s">
        <v>199</v>
      </c>
      <c r="E3533" t="s">
        <v>54</v>
      </c>
      <c r="F3533" t="s">
        <v>95</v>
      </c>
      <c r="G3533" t="s">
        <v>94</v>
      </c>
      <c r="H3533">
        <v>500.01</v>
      </c>
      <c r="I3533">
        <v>2000</v>
      </c>
      <c r="J3533">
        <f>Cálculo!$G$80</f>
        <v>7.5380000000000003</v>
      </c>
      <c r="K3533">
        <f>Cálculo!$H$80</f>
        <v>398.71</v>
      </c>
    </row>
    <row r="3534" spans="1:11">
      <c r="A3534" t="s">
        <v>56</v>
      </c>
      <c r="B3534" t="s">
        <v>198</v>
      </c>
      <c r="C3534" s="7" t="s">
        <v>289</v>
      </c>
      <c r="D3534" t="s">
        <v>199</v>
      </c>
      <c r="E3534" t="s">
        <v>54</v>
      </c>
      <c r="F3534" t="s">
        <v>95</v>
      </c>
      <c r="G3534" t="s">
        <v>94</v>
      </c>
      <c r="H3534">
        <v>2000.01</v>
      </c>
      <c r="I3534">
        <v>3500</v>
      </c>
      <c r="J3534">
        <f>Cálculo!$G$81</f>
        <v>6.819</v>
      </c>
      <c r="K3534">
        <f>Cálculo!$H$81</f>
        <v>1837.86</v>
      </c>
    </row>
    <row r="3535" spans="1:11">
      <c r="A3535" t="s">
        <v>56</v>
      </c>
      <c r="B3535" t="s">
        <v>198</v>
      </c>
      <c r="C3535" s="7" t="s">
        <v>289</v>
      </c>
      <c r="D3535" t="s">
        <v>199</v>
      </c>
      <c r="E3535" t="s">
        <v>54</v>
      </c>
      <c r="F3535" t="s">
        <v>95</v>
      </c>
      <c r="G3535" t="s">
        <v>94</v>
      </c>
      <c r="H3535">
        <v>3500.01</v>
      </c>
      <c r="I3535">
        <v>50000</v>
      </c>
      <c r="J3535">
        <f>Cálculo!$G$82</f>
        <v>5.3760000000000003</v>
      </c>
      <c r="K3535">
        <f>Cálculo!$H$82</f>
        <v>6892.16</v>
      </c>
    </row>
    <row r="3536" spans="1:11">
      <c r="A3536" t="s">
        <v>56</v>
      </c>
      <c r="B3536" t="s">
        <v>198</v>
      </c>
      <c r="C3536" s="7" t="s">
        <v>289</v>
      </c>
      <c r="D3536" t="s">
        <v>199</v>
      </c>
      <c r="E3536" t="s">
        <v>54</v>
      </c>
      <c r="F3536" t="s">
        <v>95</v>
      </c>
      <c r="G3536" t="s">
        <v>94</v>
      </c>
      <c r="H3536">
        <v>50000.01</v>
      </c>
      <c r="J3536">
        <f>Cálculo!$G$83</f>
        <v>5.1479999999999997</v>
      </c>
      <c r="K3536">
        <f>Cálculo!$H$83</f>
        <v>18284.09</v>
      </c>
    </row>
    <row r="3537" spans="1:11">
      <c r="A3537" t="s">
        <v>56</v>
      </c>
      <c r="B3537" t="s">
        <v>198</v>
      </c>
      <c r="C3537" s="7" t="s">
        <v>289</v>
      </c>
      <c r="D3537" t="s">
        <v>199</v>
      </c>
      <c r="E3537" t="s">
        <v>54</v>
      </c>
      <c r="F3537" t="s">
        <v>96</v>
      </c>
      <c r="G3537" t="s">
        <v>94</v>
      </c>
      <c r="H3537">
        <v>0</v>
      </c>
      <c r="I3537">
        <v>50000</v>
      </c>
      <c r="J3537">
        <f>Cálculo!$G$86</f>
        <v>4.726</v>
      </c>
      <c r="K3537">
        <f>Cálculo!$H$86</f>
        <v>387.36</v>
      </c>
    </row>
    <row r="3538" spans="1:11">
      <c r="A3538" t="s">
        <v>56</v>
      </c>
      <c r="B3538" t="s">
        <v>198</v>
      </c>
      <c r="C3538" s="7" t="s">
        <v>289</v>
      </c>
      <c r="D3538" t="s">
        <v>199</v>
      </c>
      <c r="E3538" t="s">
        <v>54</v>
      </c>
      <c r="F3538" t="s">
        <v>96</v>
      </c>
      <c r="G3538" t="s">
        <v>94</v>
      </c>
      <c r="H3538">
        <v>50000.01</v>
      </c>
      <c r="I3538">
        <v>300000</v>
      </c>
      <c r="J3538">
        <f>Cálculo!$G$87</f>
        <v>3.5019999999999998</v>
      </c>
      <c r="K3538">
        <f>Cálculo!$H$87</f>
        <v>61597.41</v>
      </c>
    </row>
    <row r="3539" spans="1:11">
      <c r="A3539" t="s">
        <v>56</v>
      </c>
      <c r="B3539" t="s">
        <v>198</v>
      </c>
      <c r="C3539" s="7" t="s">
        <v>289</v>
      </c>
      <c r="D3539" t="s">
        <v>199</v>
      </c>
      <c r="E3539" t="s">
        <v>54</v>
      </c>
      <c r="F3539" t="s">
        <v>96</v>
      </c>
      <c r="G3539" t="s">
        <v>94</v>
      </c>
      <c r="H3539">
        <v>300000.01</v>
      </c>
      <c r="I3539">
        <v>500000</v>
      </c>
      <c r="J3539">
        <f>Cálculo!$G$88</f>
        <v>3.36</v>
      </c>
      <c r="K3539">
        <f>Cálculo!$H$88</f>
        <v>110975.06</v>
      </c>
    </row>
    <row r="3540" spans="1:11">
      <c r="A3540" t="s">
        <v>56</v>
      </c>
      <c r="B3540" t="s">
        <v>198</v>
      </c>
      <c r="C3540" s="7" t="s">
        <v>289</v>
      </c>
      <c r="D3540" t="s">
        <v>199</v>
      </c>
      <c r="E3540" t="s">
        <v>54</v>
      </c>
      <c r="F3540" t="s">
        <v>96</v>
      </c>
      <c r="G3540" t="s">
        <v>94</v>
      </c>
      <c r="H3540">
        <v>500000.01</v>
      </c>
      <c r="I3540">
        <v>1000000</v>
      </c>
      <c r="J3540">
        <f>Cálculo!$G$89</f>
        <v>3.3340000000000001</v>
      </c>
      <c r="K3540">
        <f>Cálculo!$H$89</f>
        <v>124035.06</v>
      </c>
    </row>
    <row r="3541" spans="1:11">
      <c r="A3541" t="s">
        <v>56</v>
      </c>
      <c r="B3541" t="s">
        <v>198</v>
      </c>
      <c r="C3541" s="7" t="s">
        <v>289</v>
      </c>
      <c r="D3541" t="s">
        <v>199</v>
      </c>
      <c r="E3541" t="s">
        <v>54</v>
      </c>
      <c r="F3541" t="s">
        <v>96</v>
      </c>
      <c r="G3541" t="s">
        <v>94</v>
      </c>
      <c r="H3541">
        <v>1000000.01</v>
      </c>
      <c r="I3541">
        <v>2000000</v>
      </c>
      <c r="J3541">
        <f>Cálculo!$G$90</f>
        <v>3.2810000000000001</v>
      </c>
      <c r="K3541">
        <f>Cálculo!$H$90</f>
        <v>177422.21</v>
      </c>
    </row>
    <row r="3542" spans="1:11">
      <c r="A3542" t="s">
        <v>56</v>
      </c>
      <c r="B3542" t="s">
        <v>198</v>
      </c>
      <c r="C3542" s="7" t="s">
        <v>289</v>
      </c>
      <c r="D3542" t="s">
        <v>199</v>
      </c>
      <c r="E3542" t="s">
        <v>54</v>
      </c>
      <c r="F3542" t="s">
        <v>96</v>
      </c>
      <c r="G3542" t="s">
        <v>94</v>
      </c>
      <c r="H3542">
        <v>2000000.01</v>
      </c>
      <c r="J3542">
        <f>Cálculo!$G$91</f>
        <v>3.2330000000000001</v>
      </c>
      <c r="K3542">
        <f>Cálculo!$H$91</f>
        <v>316707.87</v>
      </c>
    </row>
    <row r="3543" spans="1:11">
      <c r="A3543" t="s">
        <v>56</v>
      </c>
      <c r="B3543" t="s">
        <v>198</v>
      </c>
      <c r="C3543" s="7" t="s">
        <v>289</v>
      </c>
      <c r="D3543" t="s">
        <v>199</v>
      </c>
      <c r="E3543" t="s">
        <v>54</v>
      </c>
      <c r="F3543" t="s">
        <v>97</v>
      </c>
      <c r="G3543" t="s">
        <v>98</v>
      </c>
      <c r="J3543">
        <f>Cálculo!$G$94</f>
        <v>3.2148460000000001</v>
      </c>
    </row>
    <row r="3544" spans="1:11">
      <c r="A3544" t="s">
        <v>56</v>
      </c>
      <c r="B3544" t="s">
        <v>198</v>
      </c>
      <c r="C3544" s="7" t="s">
        <v>290</v>
      </c>
      <c r="D3544" t="s">
        <v>199</v>
      </c>
      <c r="E3544" t="s">
        <v>54</v>
      </c>
      <c r="F3544" t="s">
        <v>93</v>
      </c>
      <c r="G3544" t="s">
        <v>94</v>
      </c>
      <c r="H3544">
        <v>0</v>
      </c>
      <c r="I3544">
        <v>1</v>
      </c>
      <c r="J3544">
        <f>Cálculo!$G$66</f>
        <v>3.2869999999999999</v>
      </c>
      <c r="K3544">
        <f>Cálculo!$H$66</f>
        <v>11.39</v>
      </c>
    </row>
    <row r="3545" spans="1:11">
      <c r="A3545" t="s">
        <v>56</v>
      </c>
      <c r="B3545" t="s">
        <v>198</v>
      </c>
      <c r="C3545" s="7" t="s">
        <v>290</v>
      </c>
      <c r="D3545" t="s">
        <v>199</v>
      </c>
      <c r="E3545" t="s">
        <v>54</v>
      </c>
      <c r="F3545" t="s">
        <v>93</v>
      </c>
      <c r="G3545" t="s">
        <v>94</v>
      </c>
      <c r="H3545">
        <v>1.01</v>
      </c>
      <c r="I3545">
        <v>3</v>
      </c>
      <c r="J3545">
        <f>Cálculo!$G$67</f>
        <v>10.834</v>
      </c>
      <c r="K3545">
        <f>Cálculo!$H$67</f>
        <v>14.87</v>
      </c>
    </row>
    <row r="3546" spans="1:11">
      <c r="A3546" t="s">
        <v>56</v>
      </c>
      <c r="B3546" t="s">
        <v>198</v>
      </c>
      <c r="C3546" s="7" t="s">
        <v>290</v>
      </c>
      <c r="D3546" t="s">
        <v>199</v>
      </c>
      <c r="E3546" t="s">
        <v>54</v>
      </c>
      <c r="F3546" t="s">
        <v>93</v>
      </c>
      <c r="G3546" t="s">
        <v>94</v>
      </c>
      <c r="H3546">
        <v>3.01</v>
      </c>
      <c r="I3546">
        <v>7</v>
      </c>
      <c r="J3546">
        <f>Cálculo!$G$68</f>
        <v>5.6470000000000002</v>
      </c>
      <c r="K3546">
        <f>Cálculo!$H$68</f>
        <v>14.87</v>
      </c>
    </row>
    <row r="3547" spans="1:11">
      <c r="A3547" t="s">
        <v>56</v>
      </c>
      <c r="B3547" t="s">
        <v>198</v>
      </c>
      <c r="C3547" s="7" t="s">
        <v>290</v>
      </c>
      <c r="D3547" t="s">
        <v>199</v>
      </c>
      <c r="E3547" t="s">
        <v>54</v>
      </c>
      <c r="F3547" t="s">
        <v>93</v>
      </c>
      <c r="G3547" t="s">
        <v>94</v>
      </c>
      <c r="H3547">
        <v>7.01</v>
      </c>
      <c r="I3547">
        <v>14</v>
      </c>
      <c r="J3547">
        <f>Cálculo!$G$69</f>
        <v>9.3699999999999992</v>
      </c>
      <c r="K3547">
        <f>Cálculo!$H$69</f>
        <v>16.739999999999998</v>
      </c>
    </row>
    <row r="3548" spans="1:11">
      <c r="A3548" t="s">
        <v>56</v>
      </c>
      <c r="B3548" t="s">
        <v>198</v>
      </c>
      <c r="C3548" s="7" t="s">
        <v>290</v>
      </c>
      <c r="D3548" t="s">
        <v>199</v>
      </c>
      <c r="E3548" t="s">
        <v>54</v>
      </c>
      <c r="F3548" t="s">
        <v>93</v>
      </c>
      <c r="G3548" t="s">
        <v>94</v>
      </c>
      <c r="H3548">
        <v>14.01</v>
      </c>
      <c r="I3548">
        <v>34</v>
      </c>
      <c r="J3548">
        <f>Cálculo!$G$70</f>
        <v>11.132</v>
      </c>
      <c r="K3548">
        <f>Cálculo!$H$70</f>
        <v>18.600000000000001</v>
      </c>
    </row>
    <row r="3549" spans="1:11">
      <c r="A3549" t="s">
        <v>56</v>
      </c>
      <c r="B3549" t="s">
        <v>198</v>
      </c>
      <c r="C3549" s="7" t="s">
        <v>290</v>
      </c>
      <c r="D3549" t="s">
        <v>199</v>
      </c>
      <c r="E3549" t="s">
        <v>54</v>
      </c>
      <c r="F3549" t="s">
        <v>93</v>
      </c>
      <c r="G3549" t="s">
        <v>94</v>
      </c>
      <c r="H3549">
        <v>34.01</v>
      </c>
      <c r="I3549">
        <v>600</v>
      </c>
      <c r="J3549">
        <f>Cálculo!$G$71</f>
        <v>11.92</v>
      </c>
      <c r="K3549">
        <f>Cálculo!$H$71</f>
        <v>18.600000000000001</v>
      </c>
    </row>
    <row r="3550" spans="1:11">
      <c r="A3550" t="s">
        <v>56</v>
      </c>
      <c r="B3550" t="s">
        <v>198</v>
      </c>
      <c r="C3550" s="7" t="s">
        <v>290</v>
      </c>
      <c r="D3550" t="s">
        <v>199</v>
      </c>
      <c r="E3550" t="s">
        <v>54</v>
      </c>
      <c r="F3550" t="s">
        <v>93</v>
      </c>
      <c r="G3550" t="s">
        <v>94</v>
      </c>
      <c r="H3550">
        <v>600.01</v>
      </c>
      <c r="I3550">
        <v>1000</v>
      </c>
      <c r="J3550">
        <f>Cálculo!$G$72</f>
        <v>10.324</v>
      </c>
      <c r="K3550">
        <f>Cálculo!$H$72</f>
        <v>18.600000000000001</v>
      </c>
    </row>
    <row r="3551" spans="1:11">
      <c r="A3551" t="s">
        <v>56</v>
      </c>
      <c r="B3551" t="s">
        <v>198</v>
      </c>
      <c r="C3551" s="7" t="s">
        <v>290</v>
      </c>
      <c r="D3551" t="s">
        <v>199</v>
      </c>
      <c r="E3551" t="s">
        <v>54</v>
      </c>
      <c r="F3551" t="s">
        <v>93</v>
      </c>
      <c r="G3551" t="s">
        <v>94</v>
      </c>
      <c r="H3551">
        <v>1000.01</v>
      </c>
      <c r="J3551">
        <f>Cálculo!$G$73</f>
        <v>7.2949999999999999</v>
      </c>
      <c r="K3551">
        <f>Cálculo!$H$73</f>
        <v>18.600000000000001</v>
      </c>
    </row>
    <row r="3552" spans="1:11">
      <c r="A3552" t="s">
        <v>56</v>
      </c>
      <c r="B3552" t="s">
        <v>198</v>
      </c>
      <c r="C3552" s="7" t="s">
        <v>290</v>
      </c>
      <c r="D3552" t="s">
        <v>199</v>
      </c>
      <c r="E3552" t="s">
        <v>54</v>
      </c>
      <c r="F3552" t="s">
        <v>95</v>
      </c>
      <c r="G3552" t="s">
        <v>94</v>
      </c>
      <c r="H3552">
        <v>0</v>
      </c>
      <c r="I3552">
        <v>0</v>
      </c>
      <c r="J3552">
        <f>Cálculo!$G$76</f>
        <v>0</v>
      </c>
      <c r="K3552">
        <f>Cálculo!$H$76</f>
        <v>0</v>
      </c>
    </row>
    <row r="3553" spans="1:11">
      <c r="A3553" t="s">
        <v>56</v>
      </c>
      <c r="B3553" t="s">
        <v>198</v>
      </c>
      <c r="C3553" s="7" t="s">
        <v>290</v>
      </c>
      <c r="D3553" t="s">
        <v>199</v>
      </c>
      <c r="E3553" t="s">
        <v>54</v>
      </c>
      <c r="F3553" t="s">
        <v>95</v>
      </c>
      <c r="G3553" t="s">
        <v>94</v>
      </c>
      <c r="H3553">
        <v>0.01</v>
      </c>
      <c r="I3553">
        <v>50</v>
      </c>
      <c r="J3553">
        <f>Cálculo!$G$77</f>
        <v>9.2490000000000006</v>
      </c>
      <c r="K3553">
        <f>Cálculo!$H$77</f>
        <v>60.76</v>
      </c>
    </row>
    <row r="3554" spans="1:11">
      <c r="A3554" t="s">
        <v>56</v>
      </c>
      <c r="B3554" t="s">
        <v>198</v>
      </c>
      <c r="C3554" s="7" t="s">
        <v>290</v>
      </c>
      <c r="D3554" t="s">
        <v>199</v>
      </c>
      <c r="E3554" t="s">
        <v>54</v>
      </c>
      <c r="F3554" t="s">
        <v>95</v>
      </c>
      <c r="G3554" t="s">
        <v>94</v>
      </c>
      <c r="H3554">
        <v>50.01</v>
      </c>
      <c r="I3554">
        <v>150</v>
      </c>
      <c r="J3554">
        <f>Cálculo!$G$78</f>
        <v>8.49</v>
      </c>
      <c r="K3554">
        <f>Cálculo!$H$78</f>
        <v>98.73</v>
      </c>
    </row>
    <row r="3555" spans="1:11">
      <c r="A3555" t="s">
        <v>56</v>
      </c>
      <c r="B3555" t="s">
        <v>198</v>
      </c>
      <c r="C3555" s="7" t="s">
        <v>290</v>
      </c>
      <c r="D3555" t="s">
        <v>199</v>
      </c>
      <c r="E3555" t="s">
        <v>54</v>
      </c>
      <c r="F3555" t="s">
        <v>95</v>
      </c>
      <c r="G3555" t="s">
        <v>94</v>
      </c>
      <c r="H3555">
        <v>150.01</v>
      </c>
      <c r="I3555">
        <v>500</v>
      </c>
      <c r="J3555">
        <f>Cálculo!$G$79</f>
        <v>7.9859999999999998</v>
      </c>
      <c r="K3555">
        <f>Cálculo!$H$79</f>
        <v>174.66</v>
      </c>
    </row>
    <row r="3556" spans="1:11">
      <c r="A3556" t="s">
        <v>56</v>
      </c>
      <c r="B3556" t="s">
        <v>198</v>
      </c>
      <c r="C3556" s="7" t="s">
        <v>290</v>
      </c>
      <c r="D3556" t="s">
        <v>199</v>
      </c>
      <c r="E3556" t="s">
        <v>54</v>
      </c>
      <c r="F3556" t="s">
        <v>95</v>
      </c>
      <c r="G3556" t="s">
        <v>94</v>
      </c>
      <c r="H3556">
        <v>500.01</v>
      </c>
      <c r="I3556">
        <v>2000</v>
      </c>
      <c r="J3556">
        <f>Cálculo!$G$80</f>
        <v>7.5380000000000003</v>
      </c>
      <c r="K3556">
        <f>Cálculo!$H$80</f>
        <v>398.71</v>
      </c>
    </row>
    <row r="3557" spans="1:11">
      <c r="A3557" t="s">
        <v>56</v>
      </c>
      <c r="B3557" t="s">
        <v>198</v>
      </c>
      <c r="C3557" s="7" t="s">
        <v>290</v>
      </c>
      <c r="D3557" t="s">
        <v>199</v>
      </c>
      <c r="E3557" t="s">
        <v>54</v>
      </c>
      <c r="F3557" t="s">
        <v>95</v>
      </c>
      <c r="G3557" t="s">
        <v>94</v>
      </c>
      <c r="H3557">
        <v>2000.01</v>
      </c>
      <c r="I3557">
        <v>3500</v>
      </c>
      <c r="J3557">
        <f>Cálculo!$G$81</f>
        <v>6.819</v>
      </c>
      <c r="K3557">
        <f>Cálculo!$H$81</f>
        <v>1837.86</v>
      </c>
    </row>
    <row r="3558" spans="1:11">
      <c r="A3558" t="s">
        <v>56</v>
      </c>
      <c r="B3558" t="s">
        <v>198</v>
      </c>
      <c r="C3558" s="7" t="s">
        <v>290</v>
      </c>
      <c r="D3558" t="s">
        <v>199</v>
      </c>
      <c r="E3558" t="s">
        <v>54</v>
      </c>
      <c r="F3558" t="s">
        <v>95</v>
      </c>
      <c r="G3558" t="s">
        <v>94</v>
      </c>
      <c r="H3558">
        <v>3500.01</v>
      </c>
      <c r="I3558">
        <v>50000</v>
      </c>
      <c r="J3558">
        <f>Cálculo!$G$82</f>
        <v>5.3760000000000003</v>
      </c>
      <c r="K3558">
        <f>Cálculo!$H$82</f>
        <v>6892.16</v>
      </c>
    </row>
    <row r="3559" spans="1:11">
      <c r="A3559" t="s">
        <v>56</v>
      </c>
      <c r="B3559" t="s">
        <v>198</v>
      </c>
      <c r="C3559" s="7" t="s">
        <v>290</v>
      </c>
      <c r="D3559" t="s">
        <v>199</v>
      </c>
      <c r="E3559" t="s">
        <v>54</v>
      </c>
      <c r="F3559" t="s">
        <v>95</v>
      </c>
      <c r="G3559" t="s">
        <v>94</v>
      </c>
      <c r="H3559">
        <v>50000.01</v>
      </c>
      <c r="J3559">
        <f>Cálculo!$G$83</f>
        <v>5.1479999999999997</v>
      </c>
      <c r="K3559">
        <f>Cálculo!$H$83</f>
        <v>18284.09</v>
      </c>
    </row>
    <row r="3560" spans="1:11">
      <c r="A3560" t="s">
        <v>56</v>
      </c>
      <c r="B3560" t="s">
        <v>198</v>
      </c>
      <c r="C3560" s="7" t="s">
        <v>290</v>
      </c>
      <c r="D3560" t="s">
        <v>199</v>
      </c>
      <c r="E3560" t="s">
        <v>54</v>
      </c>
      <c r="F3560" t="s">
        <v>96</v>
      </c>
      <c r="G3560" t="s">
        <v>94</v>
      </c>
      <c r="H3560">
        <v>0</v>
      </c>
      <c r="I3560">
        <v>50000</v>
      </c>
      <c r="J3560">
        <f>Cálculo!$G$86</f>
        <v>4.726</v>
      </c>
      <c r="K3560">
        <f>Cálculo!$H$86</f>
        <v>387.36</v>
      </c>
    </row>
    <row r="3561" spans="1:11">
      <c r="A3561" t="s">
        <v>56</v>
      </c>
      <c r="B3561" t="s">
        <v>198</v>
      </c>
      <c r="C3561" s="7" t="s">
        <v>290</v>
      </c>
      <c r="D3561" t="s">
        <v>199</v>
      </c>
      <c r="E3561" t="s">
        <v>54</v>
      </c>
      <c r="F3561" t="s">
        <v>96</v>
      </c>
      <c r="G3561" t="s">
        <v>94</v>
      </c>
      <c r="H3561">
        <v>50000.01</v>
      </c>
      <c r="I3561">
        <v>300000</v>
      </c>
      <c r="J3561">
        <f>Cálculo!$G$87</f>
        <v>3.5019999999999998</v>
      </c>
      <c r="K3561">
        <f>Cálculo!$H$87</f>
        <v>61597.41</v>
      </c>
    </row>
    <row r="3562" spans="1:11">
      <c r="A3562" t="s">
        <v>56</v>
      </c>
      <c r="B3562" t="s">
        <v>198</v>
      </c>
      <c r="C3562" s="7" t="s">
        <v>290</v>
      </c>
      <c r="D3562" t="s">
        <v>199</v>
      </c>
      <c r="E3562" t="s">
        <v>54</v>
      </c>
      <c r="F3562" t="s">
        <v>96</v>
      </c>
      <c r="G3562" t="s">
        <v>94</v>
      </c>
      <c r="H3562">
        <v>300000.01</v>
      </c>
      <c r="I3562">
        <v>500000</v>
      </c>
      <c r="J3562">
        <f>Cálculo!$G$88</f>
        <v>3.36</v>
      </c>
      <c r="K3562">
        <f>Cálculo!$H$88</f>
        <v>110975.06</v>
      </c>
    </row>
    <row r="3563" spans="1:11">
      <c r="A3563" t="s">
        <v>56</v>
      </c>
      <c r="B3563" t="s">
        <v>198</v>
      </c>
      <c r="C3563" s="7" t="s">
        <v>290</v>
      </c>
      <c r="D3563" t="s">
        <v>199</v>
      </c>
      <c r="E3563" t="s">
        <v>54</v>
      </c>
      <c r="F3563" t="s">
        <v>96</v>
      </c>
      <c r="G3563" t="s">
        <v>94</v>
      </c>
      <c r="H3563">
        <v>500000.01</v>
      </c>
      <c r="I3563">
        <v>1000000</v>
      </c>
      <c r="J3563">
        <f>Cálculo!$G$89</f>
        <v>3.3340000000000001</v>
      </c>
      <c r="K3563">
        <f>Cálculo!$H$89</f>
        <v>124035.06</v>
      </c>
    </row>
    <row r="3564" spans="1:11">
      <c r="A3564" t="s">
        <v>56</v>
      </c>
      <c r="B3564" t="s">
        <v>198</v>
      </c>
      <c r="C3564" s="7" t="s">
        <v>290</v>
      </c>
      <c r="D3564" t="s">
        <v>199</v>
      </c>
      <c r="E3564" t="s">
        <v>54</v>
      </c>
      <c r="F3564" t="s">
        <v>96</v>
      </c>
      <c r="G3564" t="s">
        <v>94</v>
      </c>
      <c r="H3564">
        <v>1000000.01</v>
      </c>
      <c r="I3564">
        <v>2000000</v>
      </c>
      <c r="J3564">
        <f>Cálculo!$G$90</f>
        <v>3.2810000000000001</v>
      </c>
      <c r="K3564">
        <f>Cálculo!$H$90</f>
        <v>177422.21</v>
      </c>
    </row>
    <row r="3565" spans="1:11">
      <c r="A3565" t="s">
        <v>56</v>
      </c>
      <c r="B3565" t="s">
        <v>198</v>
      </c>
      <c r="C3565" s="7" t="s">
        <v>290</v>
      </c>
      <c r="D3565" t="s">
        <v>199</v>
      </c>
      <c r="E3565" t="s">
        <v>54</v>
      </c>
      <c r="F3565" t="s">
        <v>96</v>
      </c>
      <c r="G3565" t="s">
        <v>94</v>
      </c>
      <c r="H3565">
        <v>2000000.01</v>
      </c>
      <c r="J3565">
        <f>Cálculo!$G$91</f>
        <v>3.2330000000000001</v>
      </c>
      <c r="K3565">
        <f>Cálculo!$H$91</f>
        <v>316707.87</v>
      </c>
    </row>
    <row r="3566" spans="1:11">
      <c r="A3566" t="s">
        <v>56</v>
      </c>
      <c r="B3566" t="s">
        <v>198</v>
      </c>
      <c r="C3566" s="7" t="s">
        <v>290</v>
      </c>
      <c r="D3566" t="s">
        <v>199</v>
      </c>
      <c r="E3566" t="s">
        <v>54</v>
      </c>
      <c r="F3566" t="s">
        <v>97</v>
      </c>
      <c r="G3566" t="s">
        <v>98</v>
      </c>
      <c r="J3566">
        <f>Cálculo!$G$94</f>
        <v>3.2148460000000001</v>
      </c>
    </row>
    <row r="3567" spans="1:11">
      <c r="A3567" t="s">
        <v>56</v>
      </c>
      <c r="B3567" t="s">
        <v>198</v>
      </c>
      <c r="C3567" s="7" t="s">
        <v>291</v>
      </c>
      <c r="D3567" t="s">
        <v>199</v>
      </c>
      <c r="E3567" t="s">
        <v>54</v>
      </c>
      <c r="F3567" t="s">
        <v>93</v>
      </c>
      <c r="G3567" t="s">
        <v>94</v>
      </c>
      <c r="H3567">
        <v>0</v>
      </c>
      <c r="I3567">
        <v>1</v>
      </c>
      <c r="J3567">
        <f>Cálculo!$G$66</f>
        <v>3.2869999999999999</v>
      </c>
      <c r="K3567">
        <f>Cálculo!$H$66</f>
        <v>11.39</v>
      </c>
    </row>
    <row r="3568" spans="1:11">
      <c r="A3568" t="s">
        <v>56</v>
      </c>
      <c r="B3568" t="s">
        <v>198</v>
      </c>
      <c r="C3568" s="7" t="s">
        <v>291</v>
      </c>
      <c r="D3568" t="s">
        <v>199</v>
      </c>
      <c r="E3568" t="s">
        <v>54</v>
      </c>
      <c r="F3568" t="s">
        <v>93</v>
      </c>
      <c r="G3568" t="s">
        <v>94</v>
      </c>
      <c r="H3568">
        <v>1.01</v>
      </c>
      <c r="I3568">
        <v>3</v>
      </c>
      <c r="J3568">
        <f>Cálculo!$G$67</f>
        <v>10.834</v>
      </c>
      <c r="K3568">
        <f>Cálculo!$H$67</f>
        <v>14.87</v>
      </c>
    </row>
    <row r="3569" spans="1:11">
      <c r="A3569" t="s">
        <v>56</v>
      </c>
      <c r="B3569" t="s">
        <v>198</v>
      </c>
      <c r="C3569" s="7" t="s">
        <v>291</v>
      </c>
      <c r="D3569" t="s">
        <v>199</v>
      </c>
      <c r="E3569" t="s">
        <v>54</v>
      </c>
      <c r="F3569" t="s">
        <v>93</v>
      </c>
      <c r="G3569" t="s">
        <v>94</v>
      </c>
      <c r="H3569">
        <v>3.01</v>
      </c>
      <c r="I3569">
        <v>7</v>
      </c>
      <c r="J3569">
        <f>Cálculo!$G$68</f>
        <v>5.6470000000000002</v>
      </c>
      <c r="K3569">
        <f>Cálculo!$H$68</f>
        <v>14.87</v>
      </c>
    </row>
    <row r="3570" spans="1:11">
      <c r="A3570" t="s">
        <v>56</v>
      </c>
      <c r="B3570" t="s">
        <v>198</v>
      </c>
      <c r="C3570" s="7" t="s">
        <v>291</v>
      </c>
      <c r="D3570" t="s">
        <v>199</v>
      </c>
      <c r="E3570" t="s">
        <v>54</v>
      </c>
      <c r="F3570" t="s">
        <v>93</v>
      </c>
      <c r="G3570" t="s">
        <v>94</v>
      </c>
      <c r="H3570">
        <v>7.01</v>
      </c>
      <c r="I3570">
        <v>14</v>
      </c>
      <c r="J3570">
        <f>Cálculo!$G$69</f>
        <v>9.3699999999999992</v>
      </c>
      <c r="K3570">
        <f>Cálculo!$H$69</f>
        <v>16.739999999999998</v>
      </c>
    </row>
    <row r="3571" spans="1:11">
      <c r="A3571" t="s">
        <v>56</v>
      </c>
      <c r="B3571" t="s">
        <v>198</v>
      </c>
      <c r="C3571" s="7" t="s">
        <v>291</v>
      </c>
      <c r="D3571" t="s">
        <v>199</v>
      </c>
      <c r="E3571" t="s">
        <v>54</v>
      </c>
      <c r="F3571" t="s">
        <v>93</v>
      </c>
      <c r="G3571" t="s">
        <v>94</v>
      </c>
      <c r="H3571">
        <v>14.01</v>
      </c>
      <c r="I3571">
        <v>34</v>
      </c>
      <c r="J3571">
        <f>Cálculo!$G$70</f>
        <v>11.132</v>
      </c>
      <c r="K3571">
        <f>Cálculo!$H$70</f>
        <v>18.600000000000001</v>
      </c>
    </row>
    <row r="3572" spans="1:11">
      <c r="A3572" t="s">
        <v>56</v>
      </c>
      <c r="B3572" t="s">
        <v>198</v>
      </c>
      <c r="C3572" s="7" t="s">
        <v>291</v>
      </c>
      <c r="D3572" t="s">
        <v>199</v>
      </c>
      <c r="E3572" t="s">
        <v>54</v>
      </c>
      <c r="F3572" t="s">
        <v>93</v>
      </c>
      <c r="G3572" t="s">
        <v>94</v>
      </c>
      <c r="H3572">
        <v>34.01</v>
      </c>
      <c r="I3572">
        <v>600</v>
      </c>
      <c r="J3572">
        <f>Cálculo!$G$71</f>
        <v>11.92</v>
      </c>
      <c r="K3572">
        <f>Cálculo!$H$71</f>
        <v>18.600000000000001</v>
      </c>
    </row>
    <row r="3573" spans="1:11">
      <c r="A3573" t="s">
        <v>56</v>
      </c>
      <c r="B3573" t="s">
        <v>198</v>
      </c>
      <c r="C3573" s="7" t="s">
        <v>291</v>
      </c>
      <c r="D3573" t="s">
        <v>199</v>
      </c>
      <c r="E3573" t="s">
        <v>54</v>
      </c>
      <c r="F3573" t="s">
        <v>93</v>
      </c>
      <c r="G3573" t="s">
        <v>94</v>
      </c>
      <c r="H3573">
        <v>600.01</v>
      </c>
      <c r="I3573">
        <v>1000</v>
      </c>
      <c r="J3573">
        <f>Cálculo!$G$72</f>
        <v>10.324</v>
      </c>
      <c r="K3573">
        <f>Cálculo!$H$72</f>
        <v>18.600000000000001</v>
      </c>
    </row>
    <row r="3574" spans="1:11">
      <c r="A3574" t="s">
        <v>56</v>
      </c>
      <c r="B3574" t="s">
        <v>198</v>
      </c>
      <c r="C3574" s="7" t="s">
        <v>291</v>
      </c>
      <c r="D3574" t="s">
        <v>199</v>
      </c>
      <c r="E3574" t="s">
        <v>54</v>
      </c>
      <c r="F3574" t="s">
        <v>93</v>
      </c>
      <c r="G3574" t="s">
        <v>94</v>
      </c>
      <c r="H3574">
        <v>1000.01</v>
      </c>
      <c r="J3574">
        <f>Cálculo!$G$73</f>
        <v>7.2949999999999999</v>
      </c>
      <c r="K3574">
        <f>Cálculo!$H$73</f>
        <v>18.600000000000001</v>
      </c>
    </row>
    <row r="3575" spans="1:11">
      <c r="A3575" t="s">
        <v>56</v>
      </c>
      <c r="B3575" t="s">
        <v>198</v>
      </c>
      <c r="C3575" s="7" t="s">
        <v>291</v>
      </c>
      <c r="D3575" t="s">
        <v>199</v>
      </c>
      <c r="E3575" t="s">
        <v>54</v>
      </c>
      <c r="F3575" t="s">
        <v>95</v>
      </c>
      <c r="G3575" t="s">
        <v>94</v>
      </c>
      <c r="H3575">
        <v>0</v>
      </c>
      <c r="I3575">
        <v>0</v>
      </c>
      <c r="J3575">
        <f>Cálculo!$G$76</f>
        <v>0</v>
      </c>
      <c r="K3575">
        <f>Cálculo!$H$76</f>
        <v>0</v>
      </c>
    </row>
    <row r="3576" spans="1:11">
      <c r="A3576" t="s">
        <v>56</v>
      </c>
      <c r="B3576" t="s">
        <v>198</v>
      </c>
      <c r="C3576" s="7" t="s">
        <v>291</v>
      </c>
      <c r="D3576" t="s">
        <v>199</v>
      </c>
      <c r="E3576" t="s">
        <v>54</v>
      </c>
      <c r="F3576" t="s">
        <v>95</v>
      </c>
      <c r="G3576" t="s">
        <v>94</v>
      </c>
      <c r="H3576">
        <v>0.01</v>
      </c>
      <c r="I3576">
        <v>50</v>
      </c>
      <c r="J3576">
        <f>Cálculo!$G$77</f>
        <v>9.2490000000000006</v>
      </c>
      <c r="K3576">
        <f>Cálculo!$H$77</f>
        <v>60.76</v>
      </c>
    </row>
    <row r="3577" spans="1:11">
      <c r="A3577" t="s">
        <v>56</v>
      </c>
      <c r="B3577" t="s">
        <v>198</v>
      </c>
      <c r="C3577" s="7" t="s">
        <v>291</v>
      </c>
      <c r="D3577" t="s">
        <v>199</v>
      </c>
      <c r="E3577" t="s">
        <v>54</v>
      </c>
      <c r="F3577" t="s">
        <v>95</v>
      </c>
      <c r="G3577" t="s">
        <v>94</v>
      </c>
      <c r="H3577">
        <v>50.01</v>
      </c>
      <c r="I3577">
        <v>150</v>
      </c>
      <c r="J3577">
        <f>Cálculo!$G$78</f>
        <v>8.49</v>
      </c>
      <c r="K3577">
        <f>Cálculo!$H$78</f>
        <v>98.73</v>
      </c>
    </row>
    <row r="3578" spans="1:11">
      <c r="A3578" t="s">
        <v>56</v>
      </c>
      <c r="B3578" t="s">
        <v>198</v>
      </c>
      <c r="C3578" s="7" t="s">
        <v>291</v>
      </c>
      <c r="D3578" t="s">
        <v>199</v>
      </c>
      <c r="E3578" t="s">
        <v>54</v>
      </c>
      <c r="F3578" t="s">
        <v>95</v>
      </c>
      <c r="G3578" t="s">
        <v>94</v>
      </c>
      <c r="H3578">
        <v>150.01</v>
      </c>
      <c r="I3578">
        <v>500</v>
      </c>
      <c r="J3578">
        <f>Cálculo!$G$79</f>
        <v>7.9859999999999998</v>
      </c>
      <c r="K3578">
        <f>Cálculo!$H$79</f>
        <v>174.66</v>
      </c>
    </row>
    <row r="3579" spans="1:11">
      <c r="A3579" t="s">
        <v>56</v>
      </c>
      <c r="B3579" t="s">
        <v>198</v>
      </c>
      <c r="C3579" s="7" t="s">
        <v>291</v>
      </c>
      <c r="D3579" t="s">
        <v>199</v>
      </c>
      <c r="E3579" t="s">
        <v>54</v>
      </c>
      <c r="F3579" t="s">
        <v>95</v>
      </c>
      <c r="G3579" t="s">
        <v>94</v>
      </c>
      <c r="H3579">
        <v>500.01</v>
      </c>
      <c r="I3579">
        <v>2000</v>
      </c>
      <c r="J3579">
        <f>Cálculo!$G$80</f>
        <v>7.5380000000000003</v>
      </c>
      <c r="K3579">
        <f>Cálculo!$H$80</f>
        <v>398.71</v>
      </c>
    </row>
    <row r="3580" spans="1:11">
      <c r="A3580" t="s">
        <v>56</v>
      </c>
      <c r="B3580" t="s">
        <v>198</v>
      </c>
      <c r="C3580" s="7" t="s">
        <v>291</v>
      </c>
      <c r="D3580" t="s">
        <v>199</v>
      </c>
      <c r="E3580" t="s">
        <v>54</v>
      </c>
      <c r="F3580" t="s">
        <v>95</v>
      </c>
      <c r="G3580" t="s">
        <v>94</v>
      </c>
      <c r="H3580">
        <v>2000.01</v>
      </c>
      <c r="I3580">
        <v>3500</v>
      </c>
      <c r="J3580">
        <f>Cálculo!$G$81</f>
        <v>6.819</v>
      </c>
      <c r="K3580">
        <f>Cálculo!$H$81</f>
        <v>1837.86</v>
      </c>
    </row>
    <row r="3581" spans="1:11">
      <c r="A3581" t="s">
        <v>56</v>
      </c>
      <c r="B3581" t="s">
        <v>198</v>
      </c>
      <c r="C3581" s="7" t="s">
        <v>291</v>
      </c>
      <c r="D3581" t="s">
        <v>199</v>
      </c>
      <c r="E3581" t="s">
        <v>54</v>
      </c>
      <c r="F3581" t="s">
        <v>95</v>
      </c>
      <c r="G3581" t="s">
        <v>94</v>
      </c>
      <c r="H3581">
        <v>3500.01</v>
      </c>
      <c r="I3581">
        <v>50000</v>
      </c>
      <c r="J3581">
        <f>Cálculo!$G$82</f>
        <v>5.3760000000000003</v>
      </c>
      <c r="K3581">
        <f>Cálculo!$H$82</f>
        <v>6892.16</v>
      </c>
    </row>
    <row r="3582" spans="1:11">
      <c r="A3582" t="s">
        <v>56</v>
      </c>
      <c r="B3582" t="s">
        <v>198</v>
      </c>
      <c r="C3582" s="7" t="s">
        <v>291</v>
      </c>
      <c r="D3582" t="s">
        <v>199</v>
      </c>
      <c r="E3582" t="s">
        <v>54</v>
      </c>
      <c r="F3582" t="s">
        <v>95</v>
      </c>
      <c r="G3582" t="s">
        <v>94</v>
      </c>
      <c r="H3582">
        <v>50000.01</v>
      </c>
      <c r="J3582">
        <f>Cálculo!$G$83</f>
        <v>5.1479999999999997</v>
      </c>
      <c r="K3582">
        <f>Cálculo!$H$83</f>
        <v>18284.09</v>
      </c>
    </row>
    <row r="3583" spans="1:11">
      <c r="A3583" t="s">
        <v>56</v>
      </c>
      <c r="B3583" t="s">
        <v>198</v>
      </c>
      <c r="C3583" s="7" t="s">
        <v>291</v>
      </c>
      <c r="D3583" t="s">
        <v>199</v>
      </c>
      <c r="E3583" t="s">
        <v>54</v>
      </c>
      <c r="F3583" t="s">
        <v>96</v>
      </c>
      <c r="G3583" t="s">
        <v>94</v>
      </c>
      <c r="H3583">
        <v>0</v>
      </c>
      <c r="I3583">
        <v>50000</v>
      </c>
      <c r="J3583">
        <f>Cálculo!$G$86</f>
        <v>4.726</v>
      </c>
      <c r="K3583">
        <f>Cálculo!$H$86</f>
        <v>387.36</v>
      </c>
    </row>
    <row r="3584" spans="1:11">
      <c r="A3584" t="s">
        <v>56</v>
      </c>
      <c r="B3584" t="s">
        <v>198</v>
      </c>
      <c r="C3584" s="7" t="s">
        <v>291</v>
      </c>
      <c r="D3584" t="s">
        <v>199</v>
      </c>
      <c r="E3584" t="s">
        <v>54</v>
      </c>
      <c r="F3584" t="s">
        <v>96</v>
      </c>
      <c r="G3584" t="s">
        <v>94</v>
      </c>
      <c r="H3584">
        <v>50000.01</v>
      </c>
      <c r="I3584">
        <v>300000</v>
      </c>
      <c r="J3584">
        <f>Cálculo!$G$87</f>
        <v>3.5019999999999998</v>
      </c>
      <c r="K3584">
        <f>Cálculo!$H$87</f>
        <v>61597.41</v>
      </c>
    </row>
    <row r="3585" spans="1:11">
      <c r="A3585" t="s">
        <v>56</v>
      </c>
      <c r="B3585" t="s">
        <v>198</v>
      </c>
      <c r="C3585" s="7" t="s">
        <v>291</v>
      </c>
      <c r="D3585" t="s">
        <v>199</v>
      </c>
      <c r="E3585" t="s">
        <v>54</v>
      </c>
      <c r="F3585" t="s">
        <v>96</v>
      </c>
      <c r="G3585" t="s">
        <v>94</v>
      </c>
      <c r="H3585">
        <v>300000.01</v>
      </c>
      <c r="I3585">
        <v>500000</v>
      </c>
      <c r="J3585">
        <f>Cálculo!$G$88</f>
        <v>3.36</v>
      </c>
      <c r="K3585">
        <f>Cálculo!$H$88</f>
        <v>110975.06</v>
      </c>
    </row>
    <row r="3586" spans="1:11">
      <c r="A3586" t="s">
        <v>56</v>
      </c>
      <c r="B3586" t="s">
        <v>198</v>
      </c>
      <c r="C3586" s="7" t="s">
        <v>291</v>
      </c>
      <c r="D3586" t="s">
        <v>199</v>
      </c>
      <c r="E3586" t="s">
        <v>54</v>
      </c>
      <c r="F3586" t="s">
        <v>96</v>
      </c>
      <c r="G3586" t="s">
        <v>94</v>
      </c>
      <c r="H3586">
        <v>500000.01</v>
      </c>
      <c r="I3586">
        <v>1000000</v>
      </c>
      <c r="J3586">
        <f>Cálculo!$G$89</f>
        <v>3.3340000000000001</v>
      </c>
      <c r="K3586">
        <f>Cálculo!$H$89</f>
        <v>124035.06</v>
      </c>
    </row>
    <row r="3587" spans="1:11">
      <c r="A3587" t="s">
        <v>56</v>
      </c>
      <c r="B3587" t="s">
        <v>198</v>
      </c>
      <c r="C3587" s="7" t="s">
        <v>291</v>
      </c>
      <c r="D3587" t="s">
        <v>199</v>
      </c>
      <c r="E3587" t="s">
        <v>54</v>
      </c>
      <c r="F3587" t="s">
        <v>96</v>
      </c>
      <c r="G3587" t="s">
        <v>94</v>
      </c>
      <c r="H3587">
        <v>1000000.01</v>
      </c>
      <c r="I3587">
        <v>2000000</v>
      </c>
      <c r="J3587">
        <f>Cálculo!$G$90</f>
        <v>3.2810000000000001</v>
      </c>
      <c r="K3587">
        <f>Cálculo!$H$90</f>
        <v>177422.21</v>
      </c>
    </row>
    <row r="3588" spans="1:11">
      <c r="A3588" t="s">
        <v>56</v>
      </c>
      <c r="B3588" t="s">
        <v>198</v>
      </c>
      <c r="C3588" s="7" t="s">
        <v>291</v>
      </c>
      <c r="D3588" t="s">
        <v>199</v>
      </c>
      <c r="E3588" t="s">
        <v>54</v>
      </c>
      <c r="F3588" t="s">
        <v>96</v>
      </c>
      <c r="G3588" t="s">
        <v>94</v>
      </c>
      <c r="H3588">
        <v>2000000.01</v>
      </c>
      <c r="J3588">
        <f>Cálculo!$G$91</f>
        <v>3.2330000000000001</v>
      </c>
      <c r="K3588">
        <f>Cálculo!$H$91</f>
        <v>316707.87</v>
      </c>
    </row>
    <row r="3589" spans="1:11">
      <c r="A3589" t="s">
        <v>56</v>
      </c>
      <c r="B3589" t="s">
        <v>198</v>
      </c>
      <c r="C3589" s="7" t="s">
        <v>291</v>
      </c>
      <c r="D3589" t="s">
        <v>199</v>
      </c>
      <c r="E3589" t="s">
        <v>54</v>
      </c>
      <c r="F3589" t="s">
        <v>97</v>
      </c>
      <c r="G3589" t="s">
        <v>98</v>
      </c>
      <c r="J3589">
        <f>Cálculo!$G$94</f>
        <v>3.2148460000000001</v>
      </c>
    </row>
    <row r="3590" spans="1:11">
      <c r="A3590" t="s">
        <v>56</v>
      </c>
      <c r="B3590" t="s">
        <v>198</v>
      </c>
      <c r="C3590" s="7" t="s">
        <v>292</v>
      </c>
      <c r="D3590" t="s">
        <v>199</v>
      </c>
      <c r="E3590" t="s">
        <v>54</v>
      </c>
      <c r="F3590" t="s">
        <v>93</v>
      </c>
      <c r="G3590" t="s">
        <v>94</v>
      </c>
      <c r="H3590">
        <v>0</v>
      </c>
      <c r="I3590">
        <v>1</v>
      </c>
      <c r="J3590">
        <f>Cálculo!$G$66</f>
        <v>3.2869999999999999</v>
      </c>
      <c r="K3590">
        <f>Cálculo!$H$66</f>
        <v>11.39</v>
      </c>
    </row>
    <row r="3591" spans="1:11">
      <c r="A3591" t="s">
        <v>56</v>
      </c>
      <c r="B3591" t="s">
        <v>198</v>
      </c>
      <c r="C3591" s="7" t="s">
        <v>292</v>
      </c>
      <c r="D3591" t="s">
        <v>199</v>
      </c>
      <c r="E3591" t="s">
        <v>54</v>
      </c>
      <c r="F3591" t="s">
        <v>93</v>
      </c>
      <c r="G3591" t="s">
        <v>94</v>
      </c>
      <c r="H3591">
        <v>1.01</v>
      </c>
      <c r="I3591">
        <v>3</v>
      </c>
      <c r="J3591">
        <f>Cálculo!$G$67</f>
        <v>10.834</v>
      </c>
      <c r="K3591">
        <f>Cálculo!$H$67</f>
        <v>14.87</v>
      </c>
    </row>
    <row r="3592" spans="1:11">
      <c r="A3592" t="s">
        <v>56</v>
      </c>
      <c r="B3592" t="s">
        <v>198</v>
      </c>
      <c r="C3592" s="7" t="s">
        <v>292</v>
      </c>
      <c r="D3592" t="s">
        <v>199</v>
      </c>
      <c r="E3592" t="s">
        <v>54</v>
      </c>
      <c r="F3592" t="s">
        <v>93</v>
      </c>
      <c r="G3592" t="s">
        <v>94</v>
      </c>
      <c r="H3592">
        <v>3.01</v>
      </c>
      <c r="I3592">
        <v>7</v>
      </c>
      <c r="J3592">
        <f>Cálculo!$G$68</f>
        <v>5.6470000000000002</v>
      </c>
      <c r="K3592">
        <f>Cálculo!$H$68</f>
        <v>14.87</v>
      </c>
    </row>
    <row r="3593" spans="1:11">
      <c r="A3593" t="s">
        <v>56</v>
      </c>
      <c r="B3593" t="s">
        <v>198</v>
      </c>
      <c r="C3593" s="7" t="s">
        <v>292</v>
      </c>
      <c r="D3593" t="s">
        <v>199</v>
      </c>
      <c r="E3593" t="s">
        <v>54</v>
      </c>
      <c r="F3593" t="s">
        <v>93</v>
      </c>
      <c r="G3593" t="s">
        <v>94</v>
      </c>
      <c r="H3593">
        <v>7.01</v>
      </c>
      <c r="I3593">
        <v>14</v>
      </c>
      <c r="J3593">
        <f>Cálculo!$G$69</f>
        <v>9.3699999999999992</v>
      </c>
      <c r="K3593">
        <f>Cálculo!$H$69</f>
        <v>16.739999999999998</v>
      </c>
    </row>
    <row r="3594" spans="1:11">
      <c r="A3594" t="s">
        <v>56</v>
      </c>
      <c r="B3594" t="s">
        <v>198</v>
      </c>
      <c r="C3594" s="7" t="s">
        <v>292</v>
      </c>
      <c r="D3594" t="s">
        <v>199</v>
      </c>
      <c r="E3594" t="s">
        <v>54</v>
      </c>
      <c r="F3594" t="s">
        <v>93</v>
      </c>
      <c r="G3594" t="s">
        <v>94</v>
      </c>
      <c r="H3594">
        <v>14.01</v>
      </c>
      <c r="I3594">
        <v>34</v>
      </c>
      <c r="J3594">
        <f>Cálculo!$G$70</f>
        <v>11.132</v>
      </c>
      <c r="K3594">
        <f>Cálculo!$H$70</f>
        <v>18.600000000000001</v>
      </c>
    </row>
    <row r="3595" spans="1:11">
      <c r="A3595" t="s">
        <v>56</v>
      </c>
      <c r="B3595" t="s">
        <v>198</v>
      </c>
      <c r="C3595" s="7" t="s">
        <v>292</v>
      </c>
      <c r="D3595" t="s">
        <v>199</v>
      </c>
      <c r="E3595" t="s">
        <v>54</v>
      </c>
      <c r="F3595" t="s">
        <v>93</v>
      </c>
      <c r="G3595" t="s">
        <v>94</v>
      </c>
      <c r="H3595">
        <v>34.01</v>
      </c>
      <c r="I3595">
        <v>600</v>
      </c>
      <c r="J3595">
        <f>Cálculo!$G$71</f>
        <v>11.92</v>
      </c>
      <c r="K3595">
        <f>Cálculo!$H$71</f>
        <v>18.600000000000001</v>
      </c>
    </row>
    <row r="3596" spans="1:11">
      <c r="A3596" t="s">
        <v>56</v>
      </c>
      <c r="B3596" t="s">
        <v>198</v>
      </c>
      <c r="C3596" s="7" t="s">
        <v>292</v>
      </c>
      <c r="D3596" t="s">
        <v>199</v>
      </c>
      <c r="E3596" t="s">
        <v>54</v>
      </c>
      <c r="F3596" t="s">
        <v>93</v>
      </c>
      <c r="G3596" t="s">
        <v>94</v>
      </c>
      <c r="H3596">
        <v>600.01</v>
      </c>
      <c r="I3596">
        <v>1000</v>
      </c>
      <c r="J3596">
        <f>Cálculo!$G$72</f>
        <v>10.324</v>
      </c>
      <c r="K3596">
        <f>Cálculo!$H$72</f>
        <v>18.600000000000001</v>
      </c>
    </row>
    <row r="3597" spans="1:11">
      <c r="A3597" t="s">
        <v>56</v>
      </c>
      <c r="B3597" t="s">
        <v>198</v>
      </c>
      <c r="C3597" s="7" t="s">
        <v>292</v>
      </c>
      <c r="D3597" t="s">
        <v>199</v>
      </c>
      <c r="E3597" t="s">
        <v>54</v>
      </c>
      <c r="F3597" t="s">
        <v>93</v>
      </c>
      <c r="G3597" t="s">
        <v>94</v>
      </c>
      <c r="H3597">
        <v>1000.01</v>
      </c>
      <c r="J3597">
        <f>Cálculo!$G$73</f>
        <v>7.2949999999999999</v>
      </c>
      <c r="K3597">
        <f>Cálculo!$H$73</f>
        <v>18.600000000000001</v>
      </c>
    </row>
    <row r="3598" spans="1:11">
      <c r="A3598" t="s">
        <v>56</v>
      </c>
      <c r="B3598" t="s">
        <v>198</v>
      </c>
      <c r="C3598" s="7" t="s">
        <v>292</v>
      </c>
      <c r="D3598" t="s">
        <v>199</v>
      </c>
      <c r="E3598" t="s">
        <v>54</v>
      </c>
      <c r="F3598" t="s">
        <v>95</v>
      </c>
      <c r="G3598" t="s">
        <v>94</v>
      </c>
      <c r="H3598">
        <v>0</v>
      </c>
      <c r="I3598">
        <v>0</v>
      </c>
      <c r="J3598">
        <f>Cálculo!$G$76</f>
        <v>0</v>
      </c>
      <c r="K3598">
        <f>Cálculo!$H$76</f>
        <v>0</v>
      </c>
    </row>
    <row r="3599" spans="1:11">
      <c r="A3599" t="s">
        <v>56</v>
      </c>
      <c r="B3599" t="s">
        <v>198</v>
      </c>
      <c r="C3599" s="7" t="s">
        <v>292</v>
      </c>
      <c r="D3599" t="s">
        <v>199</v>
      </c>
      <c r="E3599" t="s">
        <v>54</v>
      </c>
      <c r="F3599" t="s">
        <v>95</v>
      </c>
      <c r="G3599" t="s">
        <v>94</v>
      </c>
      <c r="H3599">
        <v>0.01</v>
      </c>
      <c r="I3599">
        <v>50</v>
      </c>
      <c r="J3599">
        <f>Cálculo!$G$77</f>
        <v>9.2490000000000006</v>
      </c>
      <c r="K3599">
        <f>Cálculo!$H$77</f>
        <v>60.76</v>
      </c>
    </row>
    <row r="3600" spans="1:11">
      <c r="A3600" t="s">
        <v>56</v>
      </c>
      <c r="B3600" t="s">
        <v>198</v>
      </c>
      <c r="C3600" s="7" t="s">
        <v>292</v>
      </c>
      <c r="D3600" t="s">
        <v>199</v>
      </c>
      <c r="E3600" t="s">
        <v>54</v>
      </c>
      <c r="F3600" t="s">
        <v>95</v>
      </c>
      <c r="G3600" t="s">
        <v>94</v>
      </c>
      <c r="H3600">
        <v>50.01</v>
      </c>
      <c r="I3600">
        <v>150</v>
      </c>
      <c r="J3600">
        <f>Cálculo!$G$78</f>
        <v>8.49</v>
      </c>
      <c r="K3600">
        <f>Cálculo!$H$78</f>
        <v>98.73</v>
      </c>
    </row>
    <row r="3601" spans="1:11">
      <c r="A3601" t="s">
        <v>56</v>
      </c>
      <c r="B3601" t="s">
        <v>198</v>
      </c>
      <c r="C3601" s="7" t="s">
        <v>292</v>
      </c>
      <c r="D3601" t="s">
        <v>199</v>
      </c>
      <c r="E3601" t="s">
        <v>54</v>
      </c>
      <c r="F3601" t="s">
        <v>95</v>
      </c>
      <c r="G3601" t="s">
        <v>94</v>
      </c>
      <c r="H3601">
        <v>150.01</v>
      </c>
      <c r="I3601">
        <v>500</v>
      </c>
      <c r="J3601">
        <f>Cálculo!$G$79</f>
        <v>7.9859999999999998</v>
      </c>
      <c r="K3601">
        <f>Cálculo!$H$79</f>
        <v>174.66</v>
      </c>
    </row>
    <row r="3602" spans="1:11">
      <c r="A3602" t="s">
        <v>56</v>
      </c>
      <c r="B3602" t="s">
        <v>198</v>
      </c>
      <c r="C3602" s="7" t="s">
        <v>292</v>
      </c>
      <c r="D3602" t="s">
        <v>199</v>
      </c>
      <c r="E3602" t="s">
        <v>54</v>
      </c>
      <c r="F3602" t="s">
        <v>95</v>
      </c>
      <c r="G3602" t="s">
        <v>94</v>
      </c>
      <c r="H3602">
        <v>500.01</v>
      </c>
      <c r="I3602">
        <v>2000</v>
      </c>
      <c r="J3602">
        <f>Cálculo!$G$80</f>
        <v>7.5380000000000003</v>
      </c>
      <c r="K3602">
        <f>Cálculo!$H$80</f>
        <v>398.71</v>
      </c>
    </row>
    <row r="3603" spans="1:11">
      <c r="A3603" t="s">
        <v>56</v>
      </c>
      <c r="B3603" t="s">
        <v>198</v>
      </c>
      <c r="C3603" s="7" t="s">
        <v>292</v>
      </c>
      <c r="D3603" t="s">
        <v>199</v>
      </c>
      <c r="E3603" t="s">
        <v>54</v>
      </c>
      <c r="F3603" t="s">
        <v>95</v>
      </c>
      <c r="G3603" t="s">
        <v>94</v>
      </c>
      <c r="H3603">
        <v>2000.01</v>
      </c>
      <c r="I3603">
        <v>3500</v>
      </c>
      <c r="J3603">
        <f>Cálculo!$G$81</f>
        <v>6.819</v>
      </c>
      <c r="K3603">
        <f>Cálculo!$H$81</f>
        <v>1837.86</v>
      </c>
    </row>
    <row r="3604" spans="1:11">
      <c r="A3604" t="s">
        <v>56</v>
      </c>
      <c r="B3604" t="s">
        <v>198</v>
      </c>
      <c r="C3604" s="7" t="s">
        <v>292</v>
      </c>
      <c r="D3604" t="s">
        <v>199</v>
      </c>
      <c r="E3604" t="s">
        <v>54</v>
      </c>
      <c r="F3604" t="s">
        <v>95</v>
      </c>
      <c r="G3604" t="s">
        <v>94</v>
      </c>
      <c r="H3604">
        <v>3500.01</v>
      </c>
      <c r="I3604">
        <v>50000</v>
      </c>
      <c r="J3604">
        <f>Cálculo!$G$82</f>
        <v>5.3760000000000003</v>
      </c>
      <c r="K3604">
        <f>Cálculo!$H$82</f>
        <v>6892.16</v>
      </c>
    </row>
    <row r="3605" spans="1:11">
      <c r="A3605" t="s">
        <v>56</v>
      </c>
      <c r="B3605" t="s">
        <v>198</v>
      </c>
      <c r="C3605" s="7" t="s">
        <v>292</v>
      </c>
      <c r="D3605" t="s">
        <v>199</v>
      </c>
      <c r="E3605" t="s">
        <v>54</v>
      </c>
      <c r="F3605" t="s">
        <v>95</v>
      </c>
      <c r="G3605" t="s">
        <v>94</v>
      </c>
      <c r="H3605">
        <v>50000.01</v>
      </c>
      <c r="J3605">
        <f>Cálculo!$G$83</f>
        <v>5.1479999999999997</v>
      </c>
      <c r="K3605">
        <f>Cálculo!$H$83</f>
        <v>18284.09</v>
      </c>
    </row>
    <row r="3606" spans="1:11">
      <c r="A3606" t="s">
        <v>56</v>
      </c>
      <c r="B3606" t="s">
        <v>198</v>
      </c>
      <c r="C3606" s="7" t="s">
        <v>292</v>
      </c>
      <c r="D3606" t="s">
        <v>199</v>
      </c>
      <c r="E3606" t="s">
        <v>54</v>
      </c>
      <c r="F3606" t="s">
        <v>96</v>
      </c>
      <c r="G3606" t="s">
        <v>94</v>
      </c>
      <c r="H3606">
        <v>0</v>
      </c>
      <c r="I3606">
        <v>50000</v>
      </c>
      <c r="J3606">
        <f>Cálculo!$G$86</f>
        <v>4.726</v>
      </c>
      <c r="K3606">
        <f>Cálculo!$H$86</f>
        <v>387.36</v>
      </c>
    </row>
    <row r="3607" spans="1:11">
      <c r="A3607" t="s">
        <v>56</v>
      </c>
      <c r="B3607" t="s">
        <v>198</v>
      </c>
      <c r="C3607" s="7" t="s">
        <v>292</v>
      </c>
      <c r="D3607" t="s">
        <v>199</v>
      </c>
      <c r="E3607" t="s">
        <v>54</v>
      </c>
      <c r="F3607" t="s">
        <v>96</v>
      </c>
      <c r="G3607" t="s">
        <v>94</v>
      </c>
      <c r="H3607">
        <v>50000.01</v>
      </c>
      <c r="I3607">
        <v>300000</v>
      </c>
      <c r="J3607">
        <f>Cálculo!$G$87</f>
        <v>3.5019999999999998</v>
      </c>
      <c r="K3607">
        <f>Cálculo!$H$87</f>
        <v>61597.41</v>
      </c>
    </row>
    <row r="3608" spans="1:11">
      <c r="A3608" t="s">
        <v>56</v>
      </c>
      <c r="B3608" t="s">
        <v>198</v>
      </c>
      <c r="C3608" s="7" t="s">
        <v>292</v>
      </c>
      <c r="D3608" t="s">
        <v>199</v>
      </c>
      <c r="E3608" t="s">
        <v>54</v>
      </c>
      <c r="F3608" t="s">
        <v>96</v>
      </c>
      <c r="G3608" t="s">
        <v>94</v>
      </c>
      <c r="H3608">
        <v>300000.01</v>
      </c>
      <c r="I3608">
        <v>500000</v>
      </c>
      <c r="J3608">
        <f>Cálculo!$G$88</f>
        <v>3.36</v>
      </c>
      <c r="K3608">
        <f>Cálculo!$H$88</f>
        <v>110975.06</v>
      </c>
    </row>
    <row r="3609" spans="1:11">
      <c r="A3609" t="s">
        <v>56</v>
      </c>
      <c r="B3609" t="s">
        <v>198</v>
      </c>
      <c r="C3609" s="7" t="s">
        <v>292</v>
      </c>
      <c r="D3609" t="s">
        <v>199</v>
      </c>
      <c r="E3609" t="s">
        <v>54</v>
      </c>
      <c r="F3609" t="s">
        <v>96</v>
      </c>
      <c r="G3609" t="s">
        <v>94</v>
      </c>
      <c r="H3609">
        <v>500000.01</v>
      </c>
      <c r="I3609">
        <v>1000000</v>
      </c>
      <c r="J3609">
        <f>Cálculo!$G$89</f>
        <v>3.3340000000000001</v>
      </c>
      <c r="K3609">
        <f>Cálculo!$H$89</f>
        <v>124035.06</v>
      </c>
    </row>
    <row r="3610" spans="1:11">
      <c r="A3610" t="s">
        <v>56</v>
      </c>
      <c r="B3610" t="s">
        <v>198</v>
      </c>
      <c r="C3610" s="7" t="s">
        <v>292</v>
      </c>
      <c r="D3610" t="s">
        <v>199</v>
      </c>
      <c r="E3610" t="s">
        <v>54</v>
      </c>
      <c r="F3610" t="s">
        <v>96</v>
      </c>
      <c r="G3610" t="s">
        <v>94</v>
      </c>
      <c r="H3610">
        <v>1000000.01</v>
      </c>
      <c r="I3610">
        <v>2000000</v>
      </c>
      <c r="J3610">
        <f>Cálculo!$G$90</f>
        <v>3.2810000000000001</v>
      </c>
      <c r="K3610">
        <f>Cálculo!$H$90</f>
        <v>177422.21</v>
      </c>
    </row>
    <row r="3611" spans="1:11">
      <c r="A3611" t="s">
        <v>56</v>
      </c>
      <c r="B3611" t="s">
        <v>198</v>
      </c>
      <c r="C3611" s="7" t="s">
        <v>292</v>
      </c>
      <c r="D3611" t="s">
        <v>199</v>
      </c>
      <c r="E3611" t="s">
        <v>54</v>
      </c>
      <c r="F3611" t="s">
        <v>96</v>
      </c>
      <c r="G3611" t="s">
        <v>94</v>
      </c>
      <c r="H3611">
        <v>2000000.01</v>
      </c>
      <c r="J3611">
        <f>Cálculo!$G$91</f>
        <v>3.2330000000000001</v>
      </c>
      <c r="K3611">
        <f>Cálculo!$H$91</f>
        <v>316707.87</v>
      </c>
    </row>
    <row r="3612" spans="1:11">
      <c r="A3612" t="s">
        <v>56</v>
      </c>
      <c r="B3612" t="s">
        <v>198</v>
      </c>
      <c r="C3612" s="7" t="s">
        <v>292</v>
      </c>
      <c r="D3612" t="s">
        <v>199</v>
      </c>
      <c r="E3612" t="s">
        <v>54</v>
      </c>
      <c r="F3612" t="s">
        <v>97</v>
      </c>
      <c r="G3612" t="s">
        <v>98</v>
      </c>
      <c r="J3612">
        <f>Cálculo!$G$94</f>
        <v>3.2148460000000001</v>
      </c>
    </row>
    <row r="3613" spans="1:11">
      <c r="A3613" t="s">
        <v>56</v>
      </c>
      <c r="B3613" t="s">
        <v>198</v>
      </c>
      <c r="C3613" s="7" t="s">
        <v>293</v>
      </c>
      <c r="D3613" t="s">
        <v>199</v>
      </c>
      <c r="E3613" t="s">
        <v>54</v>
      </c>
      <c r="F3613" t="s">
        <v>93</v>
      </c>
      <c r="G3613" t="s">
        <v>94</v>
      </c>
      <c r="H3613">
        <v>0</v>
      </c>
      <c r="I3613">
        <v>1</v>
      </c>
      <c r="J3613">
        <f>Cálculo!$G$66</f>
        <v>3.2869999999999999</v>
      </c>
      <c r="K3613">
        <f>Cálculo!$H$66</f>
        <v>11.39</v>
      </c>
    </row>
    <row r="3614" spans="1:11">
      <c r="A3614" t="s">
        <v>56</v>
      </c>
      <c r="B3614" t="s">
        <v>198</v>
      </c>
      <c r="C3614" s="7" t="s">
        <v>293</v>
      </c>
      <c r="D3614" t="s">
        <v>199</v>
      </c>
      <c r="E3614" t="s">
        <v>54</v>
      </c>
      <c r="F3614" t="s">
        <v>93</v>
      </c>
      <c r="G3614" t="s">
        <v>94</v>
      </c>
      <c r="H3614">
        <v>1.01</v>
      </c>
      <c r="I3614">
        <v>3</v>
      </c>
      <c r="J3614">
        <f>Cálculo!$G$67</f>
        <v>10.834</v>
      </c>
      <c r="K3614">
        <f>Cálculo!$H$67</f>
        <v>14.87</v>
      </c>
    </row>
    <row r="3615" spans="1:11">
      <c r="A3615" t="s">
        <v>56</v>
      </c>
      <c r="B3615" t="s">
        <v>198</v>
      </c>
      <c r="C3615" s="7" t="s">
        <v>293</v>
      </c>
      <c r="D3615" t="s">
        <v>199</v>
      </c>
      <c r="E3615" t="s">
        <v>54</v>
      </c>
      <c r="F3615" t="s">
        <v>93</v>
      </c>
      <c r="G3615" t="s">
        <v>94</v>
      </c>
      <c r="H3615">
        <v>3.01</v>
      </c>
      <c r="I3615">
        <v>7</v>
      </c>
      <c r="J3615">
        <f>Cálculo!$G$68</f>
        <v>5.6470000000000002</v>
      </c>
      <c r="K3615">
        <f>Cálculo!$H$68</f>
        <v>14.87</v>
      </c>
    </row>
    <row r="3616" spans="1:11">
      <c r="A3616" t="s">
        <v>56</v>
      </c>
      <c r="B3616" t="s">
        <v>198</v>
      </c>
      <c r="C3616" s="7" t="s">
        <v>293</v>
      </c>
      <c r="D3616" t="s">
        <v>199</v>
      </c>
      <c r="E3616" t="s">
        <v>54</v>
      </c>
      <c r="F3616" t="s">
        <v>93</v>
      </c>
      <c r="G3616" t="s">
        <v>94</v>
      </c>
      <c r="H3616">
        <v>7.01</v>
      </c>
      <c r="I3616">
        <v>14</v>
      </c>
      <c r="J3616">
        <f>Cálculo!$G$69</f>
        <v>9.3699999999999992</v>
      </c>
      <c r="K3616">
        <f>Cálculo!$H$69</f>
        <v>16.739999999999998</v>
      </c>
    </row>
    <row r="3617" spans="1:11">
      <c r="A3617" t="s">
        <v>56</v>
      </c>
      <c r="B3617" t="s">
        <v>198</v>
      </c>
      <c r="C3617" s="7" t="s">
        <v>293</v>
      </c>
      <c r="D3617" t="s">
        <v>199</v>
      </c>
      <c r="E3617" t="s">
        <v>54</v>
      </c>
      <c r="F3617" t="s">
        <v>93</v>
      </c>
      <c r="G3617" t="s">
        <v>94</v>
      </c>
      <c r="H3617">
        <v>14.01</v>
      </c>
      <c r="I3617">
        <v>34</v>
      </c>
      <c r="J3617">
        <f>Cálculo!$G$70</f>
        <v>11.132</v>
      </c>
      <c r="K3617">
        <f>Cálculo!$H$70</f>
        <v>18.600000000000001</v>
      </c>
    </row>
    <row r="3618" spans="1:11">
      <c r="A3618" t="s">
        <v>56</v>
      </c>
      <c r="B3618" t="s">
        <v>198</v>
      </c>
      <c r="C3618" s="7" t="s">
        <v>293</v>
      </c>
      <c r="D3618" t="s">
        <v>199</v>
      </c>
      <c r="E3618" t="s">
        <v>54</v>
      </c>
      <c r="F3618" t="s">
        <v>93</v>
      </c>
      <c r="G3618" t="s">
        <v>94</v>
      </c>
      <c r="H3618">
        <v>34.01</v>
      </c>
      <c r="I3618">
        <v>600</v>
      </c>
      <c r="J3618">
        <f>Cálculo!$G$71</f>
        <v>11.92</v>
      </c>
      <c r="K3618">
        <f>Cálculo!$H$71</f>
        <v>18.600000000000001</v>
      </c>
    </row>
    <row r="3619" spans="1:11">
      <c r="A3619" t="s">
        <v>56</v>
      </c>
      <c r="B3619" t="s">
        <v>198</v>
      </c>
      <c r="C3619" s="7" t="s">
        <v>293</v>
      </c>
      <c r="D3619" t="s">
        <v>199</v>
      </c>
      <c r="E3619" t="s">
        <v>54</v>
      </c>
      <c r="F3619" t="s">
        <v>93</v>
      </c>
      <c r="G3619" t="s">
        <v>94</v>
      </c>
      <c r="H3619">
        <v>600.01</v>
      </c>
      <c r="I3619">
        <v>1000</v>
      </c>
      <c r="J3619">
        <f>Cálculo!$G$72</f>
        <v>10.324</v>
      </c>
      <c r="K3619">
        <f>Cálculo!$H$72</f>
        <v>18.600000000000001</v>
      </c>
    </row>
    <row r="3620" spans="1:11">
      <c r="A3620" t="s">
        <v>56</v>
      </c>
      <c r="B3620" t="s">
        <v>198</v>
      </c>
      <c r="C3620" s="7" t="s">
        <v>293</v>
      </c>
      <c r="D3620" t="s">
        <v>199</v>
      </c>
      <c r="E3620" t="s">
        <v>54</v>
      </c>
      <c r="F3620" t="s">
        <v>93</v>
      </c>
      <c r="G3620" t="s">
        <v>94</v>
      </c>
      <c r="H3620">
        <v>1000.01</v>
      </c>
      <c r="J3620">
        <f>Cálculo!$G$73</f>
        <v>7.2949999999999999</v>
      </c>
      <c r="K3620">
        <f>Cálculo!$H$73</f>
        <v>18.600000000000001</v>
      </c>
    </row>
    <row r="3621" spans="1:11">
      <c r="A3621" t="s">
        <v>56</v>
      </c>
      <c r="B3621" t="s">
        <v>198</v>
      </c>
      <c r="C3621" s="7" t="s">
        <v>293</v>
      </c>
      <c r="D3621" t="s">
        <v>199</v>
      </c>
      <c r="E3621" t="s">
        <v>54</v>
      </c>
      <c r="F3621" t="s">
        <v>95</v>
      </c>
      <c r="G3621" t="s">
        <v>94</v>
      </c>
      <c r="H3621">
        <v>0</v>
      </c>
      <c r="I3621">
        <v>0</v>
      </c>
      <c r="J3621">
        <f>Cálculo!$G$76</f>
        <v>0</v>
      </c>
      <c r="K3621">
        <f>Cálculo!$H$76</f>
        <v>0</v>
      </c>
    </row>
    <row r="3622" spans="1:11">
      <c r="A3622" t="s">
        <v>56</v>
      </c>
      <c r="B3622" t="s">
        <v>198</v>
      </c>
      <c r="C3622" s="7" t="s">
        <v>293</v>
      </c>
      <c r="D3622" t="s">
        <v>199</v>
      </c>
      <c r="E3622" t="s">
        <v>54</v>
      </c>
      <c r="F3622" t="s">
        <v>95</v>
      </c>
      <c r="G3622" t="s">
        <v>94</v>
      </c>
      <c r="H3622">
        <v>0.01</v>
      </c>
      <c r="I3622">
        <v>50</v>
      </c>
      <c r="J3622">
        <f>Cálculo!$G$77</f>
        <v>9.2490000000000006</v>
      </c>
      <c r="K3622">
        <f>Cálculo!$H$77</f>
        <v>60.76</v>
      </c>
    </row>
    <row r="3623" spans="1:11">
      <c r="A3623" t="s">
        <v>56</v>
      </c>
      <c r="B3623" t="s">
        <v>198</v>
      </c>
      <c r="C3623" s="7" t="s">
        <v>293</v>
      </c>
      <c r="D3623" t="s">
        <v>199</v>
      </c>
      <c r="E3623" t="s">
        <v>54</v>
      </c>
      <c r="F3623" t="s">
        <v>95</v>
      </c>
      <c r="G3623" t="s">
        <v>94</v>
      </c>
      <c r="H3623">
        <v>50.01</v>
      </c>
      <c r="I3623">
        <v>150</v>
      </c>
      <c r="J3623">
        <f>Cálculo!$G$78</f>
        <v>8.49</v>
      </c>
      <c r="K3623">
        <f>Cálculo!$H$78</f>
        <v>98.73</v>
      </c>
    </row>
    <row r="3624" spans="1:11">
      <c r="A3624" t="s">
        <v>56</v>
      </c>
      <c r="B3624" t="s">
        <v>198</v>
      </c>
      <c r="C3624" s="7" t="s">
        <v>293</v>
      </c>
      <c r="D3624" t="s">
        <v>199</v>
      </c>
      <c r="E3624" t="s">
        <v>54</v>
      </c>
      <c r="F3624" t="s">
        <v>95</v>
      </c>
      <c r="G3624" t="s">
        <v>94</v>
      </c>
      <c r="H3624">
        <v>150.01</v>
      </c>
      <c r="I3624">
        <v>500</v>
      </c>
      <c r="J3624">
        <f>Cálculo!$G$79</f>
        <v>7.9859999999999998</v>
      </c>
      <c r="K3624">
        <f>Cálculo!$H$79</f>
        <v>174.66</v>
      </c>
    </row>
    <row r="3625" spans="1:11">
      <c r="A3625" t="s">
        <v>56</v>
      </c>
      <c r="B3625" t="s">
        <v>198</v>
      </c>
      <c r="C3625" s="7" t="s">
        <v>293</v>
      </c>
      <c r="D3625" t="s">
        <v>199</v>
      </c>
      <c r="E3625" t="s">
        <v>54</v>
      </c>
      <c r="F3625" t="s">
        <v>95</v>
      </c>
      <c r="G3625" t="s">
        <v>94</v>
      </c>
      <c r="H3625">
        <v>500.01</v>
      </c>
      <c r="I3625">
        <v>2000</v>
      </c>
      <c r="J3625">
        <f>Cálculo!$G$80</f>
        <v>7.5380000000000003</v>
      </c>
      <c r="K3625">
        <f>Cálculo!$H$80</f>
        <v>398.71</v>
      </c>
    </row>
    <row r="3626" spans="1:11">
      <c r="A3626" t="s">
        <v>56</v>
      </c>
      <c r="B3626" t="s">
        <v>198</v>
      </c>
      <c r="C3626" s="7" t="s">
        <v>293</v>
      </c>
      <c r="D3626" t="s">
        <v>199</v>
      </c>
      <c r="E3626" t="s">
        <v>54</v>
      </c>
      <c r="F3626" t="s">
        <v>95</v>
      </c>
      <c r="G3626" t="s">
        <v>94</v>
      </c>
      <c r="H3626">
        <v>2000.01</v>
      </c>
      <c r="I3626">
        <v>3500</v>
      </c>
      <c r="J3626">
        <f>Cálculo!$G$81</f>
        <v>6.819</v>
      </c>
      <c r="K3626">
        <f>Cálculo!$H$81</f>
        <v>1837.86</v>
      </c>
    </row>
    <row r="3627" spans="1:11">
      <c r="A3627" t="s">
        <v>56</v>
      </c>
      <c r="B3627" t="s">
        <v>198</v>
      </c>
      <c r="C3627" s="7" t="s">
        <v>293</v>
      </c>
      <c r="D3627" t="s">
        <v>199</v>
      </c>
      <c r="E3627" t="s">
        <v>54</v>
      </c>
      <c r="F3627" t="s">
        <v>95</v>
      </c>
      <c r="G3627" t="s">
        <v>94</v>
      </c>
      <c r="H3627">
        <v>3500.01</v>
      </c>
      <c r="I3627">
        <v>50000</v>
      </c>
      <c r="J3627">
        <f>Cálculo!$G$82</f>
        <v>5.3760000000000003</v>
      </c>
      <c r="K3627">
        <f>Cálculo!$H$82</f>
        <v>6892.16</v>
      </c>
    </row>
    <row r="3628" spans="1:11">
      <c r="A3628" t="s">
        <v>56</v>
      </c>
      <c r="B3628" t="s">
        <v>198</v>
      </c>
      <c r="C3628" s="7" t="s">
        <v>293</v>
      </c>
      <c r="D3628" t="s">
        <v>199</v>
      </c>
      <c r="E3628" t="s">
        <v>54</v>
      </c>
      <c r="F3628" t="s">
        <v>95</v>
      </c>
      <c r="G3628" t="s">
        <v>94</v>
      </c>
      <c r="H3628">
        <v>50000.01</v>
      </c>
      <c r="J3628">
        <f>Cálculo!$G$83</f>
        <v>5.1479999999999997</v>
      </c>
      <c r="K3628">
        <f>Cálculo!$H$83</f>
        <v>18284.09</v>
      </c>
    </row>
    <row r="3629" spans="1:11">
      <c r="A3629" t="s">
        <v>56</v>
      </c>
      <c r="B3629" t="s">
        <v>198</v>
      </c>
      <c r="C3629" s="7" t="s">
        <v>293</v>
      </c>
      <c r="D3629" t="s">
        <v>199</v>
      </c>
      <c r="E3629" t="s">
        <v>54</v>
      </c>
      <c r="F3629" t="s">
        <v>96</v>
      </c>
      <c r="G3629" t="s">
        <v>94</v>
      </c>
      <c r="H3629">
        <v>0</v>
      </c>
      <c r="I3629">
        <v>50000</v>
      </c>
      <c r="J3629">
        <f>Cálculo!$G$86</f>
        <v>4.726</v>
      </c>
      <c r="K3629">
        <f>Cálculo!$H$86</f>
        <v>387.36</v>
      </c>
    </row>
    <row r="3630" spans="1:11">
      <c r="A3630" t="s">
        <v>56</v>
      </c>
      <c r="B3630" t="s">
        <v>198</v>
      </c>
      <c r="C3630" s="7" t="s">
        <v>293</v>
      </c>
      <c r="D3630" t="s">
        <v>199</v>
      </c>
      <c r="E3630" t="s">
        <v>54</v>
      </c>
      <c r="F3630" t="s">
        <v>96</v>
      </c>
      <c r="G3630" t="s">
        <v>94</v>
      </c>
      <c r="H3630">
        <v>50000.01</v>
      </c>
      <c r="I3630">
        <v>300000</v>
      </c>
      <c r="J3630">
        <f>Cálculo!$G$87</f>
        <v>3.5019999999999998</v>
      </c>
      <c r="K3630">
        <f>Cálculo!$H$87</f>
        <v>61597.41</v>
      </c>
    </row>
    <row r="3631" spans="1:11">
      <c r="A3631" t="s">
        <v>56</v>
      </c>
      <c r="B3631" t="s">
        <v>198</v>
      </c>
      <c r="C3631" s="7" t="s">
        <v>293</v>
      </c>
      <c r="D3631" t="s">
        <v>199</v>
      </c>
      <c r="E3631" t="s">
        <v>54</v>
      </c>
      <c r="F3631" t="s">
        <v>96</v>
      </c>
      <c r="G3631" t="s">
        <v>94</v>
      </c>
      <c r="H3631">
        <v>300000.01</v>
      </c>
      <c r="I3631">
        <v>500000</v>
      </c>
      <c r="J3631">
        <f>Cálculo!$G$88</f>
        <v>3.36</v>
      </c>
      <c r="K3631">
        <f>Cálculo!$H$88</f>
        <v>110975.06</v>
      </c>
    </row>
    <row r="3632" spans="1:11">
      <c r="A3632" t="s">
        <v>56</v>
      </c>
      <c r="B3632" t="s">
        <v>198</v>
      </c>
      <c r="C3632" s="7" t="s">
        <v>293</v>
      </c>
      <c r="D3632" t="s">
        <v>199</v>
      </c>
      <c r="E3632" t="s">
        <v>54</v>
      </c>
      <c r="F3632" t="s">
        <v>96</v>
      </c>
      <c r="G3632" t="s">
        <v>94</v>
      </c>
      <c r="H3632">
        <v>500000.01</v>
      </c>
      <c r="I3632">
        <v>1000000</v>
      </c>
      <c r="J3632">
        <f>Cálculo!$G$89</f>
        <v>3.3340000000000001</v>
      </c>
      <c r="K3632">
        <f>Cálculo!$H$89</f>
        <v>124035.06</v>
      </c>
    </row>
    <row r="3633" spans="1:11">
      <c r="A3633" t="s">
        <v>56</v>
      </c>
      <c r="B3633" t="s">
        <v>198</v>
      </c>
      <c r="C3633" s="7" t="s">
        <v>293</v>
      </c>
      <c r="D3633" t="s">
        <v>199</v>
      </c>
      <c r="E3633" t="s">
        <v>54</v>
      </c>
      <c r="F3633" t="s">
        <v>96</v>
      </c>
      <c r="G3633" t="s">
        <v>94</v>
      </c>
      <c r="H3633">
        <v>1000000.01</v>
      </c>
      <c r="I3633">
        <v>2000000</v>
      </c>
      <c r="J3633">
        <f>Cálculo!$G$90</f>
        <v>3.2810000000000001</v>
      </c>
      <c r="K3633">
        <f>Cálculo!$H$90</f>
        <v>177422.21</v>
      </c>
    </row>
    <row r="3634" spans="1:11">
      <c r="A3634" t="s">
        <v>56</v>
      </c>
      <c r="B3634" t="s">
        <v>198</v>
      </c>
      <c r="C3634" s="7" t="s">
        <v>293</v>
      </c>
      <c r="D3634" t="s">
        <v>199</v>
      </c>
      <c r="E3634" t="s">
        <v>54</v>
      </c>
      <c r="F3634" t="s">
        <v>96</v>
      </c>
      <c r="G3634" t="s">
        <v>94</v>
      </c>
      <c r="H3634">
        <v>2000000.01</v>
      </c>
      <c r="J3634">
        <f>Cálculo!$G$91</f>
        <v>3.2330000000000001</v>
      </c>
      <c r="K3634">
        <f>Cálculo!$H$91</f>
        <v>316707.87</v>
      </c>
    </row>
    <row r="3635" spans="1:11">
      <c r="A3635" t="s">
        <v>56</v>
      </c>
      <c r="B3635" t="s">
        <v>198</v>
      </c>
      <c r="C3635" s="7" t="s">
        <v>293</v>
      </c>
      <c r="D3635" t="s">
        <v>199</v>
      </c>
      <c r="E3635" t="s">
        <v>54</v>
      </c>
      <c r="F3635" t="s">
        <v>97</v>
      </c>
      <c r="G3635" t="s">
        <v>98</v>
      </c>
      <c r="J3635">
        <f>Cálculo!$G$94</f>
        <v>3.2148460000000001</v>
      </c>
    </row>
    <row r="3636" spans="1:11">
      <c r="A3636" t="s">
        <v>56</v>
      </c>
      <c r="B3636" t="s">
        <v>198</v>
      </c>
      <c r="C3636" s="7" t="s">
        <v>294</v>
      </c>
      <c r="D3636" t="s">
        <v>199</v>
      </c>
      <c r="E3636" t="s">
        <v>54</v>
      </c>
      <c r="F3636" t="s">
        <v>93</v>
      </c>
      <c r="G3636" t="s">
        <v>94</v>
      </c>
      <c r="H3636">
        <v>0</v>
      </c>
      <c r="I3636">
        <v>1</v>
      </c>
      <c r="J3636">
        <f>Cálculo!$G$66</f>
        <v>3.2869999999999999</v>
      </c>
      <c r="K3636">
        <f>Cálculo!$H$66</f>
        <v>11.39</v>
      </c>
    </row>
    <row r="3637" spans="1:11">
      <c r="A3637" t="s">
        <v>56</v>
      </c>
      <c r="B3637" t="s">
        <v>198</v>
      </c>
      <c r="C3637" s="7" t="s">
        <v>294</v>
      </c>
      <c r="D3637" t="s">
        <v>199</v>
      </c>
      <c r="E3637" t="s">
        <v>54</v>
      </c>
      <c r="F3637" t="s">
        <v>93</v>
      </c>
      <c r="G3637" t="s">
        <v>94</v>
      </c>
      <c r="H3637">
        <v>1.01</v>
      </c>
      <c r="I3637">
        <v>3</v>
      </c>
      <c r="J3637">
        <f>Cálculo!$G$67</f>
        <v>10.834</v>
      </c>
      <c r="K3637">
        <f>Cálculo!$H$67</f>
        <v>14.87</v>
      </c>
    </row>
    <row r="3638" spans="1:11">
      <c r="A3638" t="s">
        <v>56</v>
      </c>
      <c r="B3638" t="s">
        <v>198</v>
      </c>
      <c r="C3638" s="7" t="s">
        <v>294</v>
      </c>
      <c r="D3638" t="s">
        <v>199</v>
      </c>
      <c r="E3638" t="s">
        <v>54</v>
      </c>
      <c r="F3638" t="s">
        <v>93</v>
      </c>
      <c r="G3638" t="s">
        <v>94</v>
      </c>
      <c r="H3638">
        <v>3.01</v>
      </c>
      <c r="I3638">
        <v>7</v>
      </c>
      <c r="J3638">
        <f>Cálculo!$G$68</f>
        <v>5.6470000000000002</v>
      </c>
      <c r="K3638">
        <f>Cálculo!$H$68</f>
        <v>14.87</v>
      </c>
    </row>
    <row r="3639" spans="1:11">
      <c r="A3639" t="s">
        <v>56</v>
      </c>
      <c r="B3639" t="s">
        <v>198</v>
      </c>
      <c r="C3639" s="7" t="s">
        <v>294</v>
      </c>
      <c r="D3639" t="s">
        <v>199</v>
      </c>
      <c r="E3639" t="s">
        <v>54</v>
      </c>
      <c r="F3639" t="s">
        <v>93</v>
      </c>
      <c r="G3639" t="s">
        <v>94</v>
      </c>
      <c r="H3639">
        <v>7.01</v>
      </c>
      <c r="I3639">
        <v>14</v>
      </c>
      <c r="J3639">
        <f>Cálculo!$G$69</f>
        <v>9.3699999999999992</v>
      </c>
      <c r="K3639">
        <f>Cálculo!$H$69</f>
        <v>16.739999999999998</v>
      </c>
    </row>
    <row r="3640" spans="1:11">
      <c r="A3640" t="s">
        <v>56</v>
      </c>
      <c r="B3640" t="s">
        <v>198</v>
      </c>
      <c r="C3640" s="7" t="s">
        <v>294</v>
      </c>
      <c r="D3640" t="s">
        <v>199</v>
      </c>
      <c r="E3640" t="s">
        <v>54</v>
      </c>
      <c r="F3640" t="s">
        <v>93</v>
      </c>
      <c r="G3640" t="s">
        <v>94</v>
      </c>
      <c r="H3640">
        <v>14.01</v>
      </c>
      <c r="I3640">
        <v>34</v>
      </c>
      <c r="J3640">
        <f>Cálculo!$G$70</f>
        <v>11.132</v>
      </c>
      <c r="K3640">
        <f>Cálculo!$H$70</f>
        <v>18.600000000000001</v>
      </c>
    </row>
    <row r="3641" spans="1:11">
      <c r="A3641" t="s">
        <v>56</v>
      </c>
      <c r="B3641" t="s">
        <v>198</v>
      </c>
      <c r="C3641" s="7" t="s">
        <v>294</v>
      </c>
      <c r="D3641" t="s">
        <v>199</v>
      </c>
      <c r="E3641" t="s">
        <v>54</v>
      </c>
      <c r="F3641" t="s">
        <v>93</v>
      </c>
      <c r="G3641" t="s">
        <v>94</v>
      </c>
      <c r="H3641">
        <v>34.01</v>
      </c>
      <c r="I3641">
        <v>600</v>
      </c>
      <c r="J3641">
        <f>Cálculo!$G$71</f>
        <v>11.92</v>
      </c>
      <c r="K3641">
        <f>Cálculo!$H$71</f>
        <v>18.600000000000001</v>
      </c>
    </row>
    <row r="3642" spans="1:11">
      <c r="A3642" t="s">
        <v>56</v>
      </c>
      <c r="B3642" t="s">
        <v>198</v>
      </c>
      <c r="C3642" s="7" t="s">
        <v>294</v>
      </c>
      <c r="D3642" t="s">
        <v>199</v>
      </c>
      <c r="E3642" t="s">
        <v>54</v>
      </c>
      <c r="F3642" t="s">
        <v>93</v>
      </c>
      <c r="G3642" t="s">
        <v>94</v>
      </c>
      <c r="H3642">
        <v>600.01</v>
      </c>
      <c r="I3642">
        <v>1000</v>
      </c>
      <c r="J3642">
        <f>Cálculo!$G$72</f>
        <v>10.324</v>
      </c>
      <c r="K3642">
        <f>Cálculo!$H$72</f>
        <v>18.600000000000001</v>
      </c>
    </row>
    <row r="3643" spans="1:11">
      <c r="A3643" t="s">
        <v>56</v>
      </c>
      <c r="B3643" t="s">
        <v>198</v>
      </c>
      <c r="C3643" s="7" t="s">
        <v>294</v>
      </c>
      <c r="D3643" t="s">
        <v>199</v>
      </c>
      <c r="E3643" t="s">
        <v>54</v>
      </c>
      <c r="F3643" t="s">
        <v>93</v>
      </c>
      <c r="G3643" t="s">
        <v>94</v>
      </c>
      <c r="H3643">
        <v>1000.01</v>
      </c>
      <c r="J3643">
        <f>Cálculo!$G$73</f>
        <v>7.2949999999999999</v>
      </c>
      <c r="K3643">
        <f>Cálculo!$H$73</f>
        <v>18.600000000000001</v>
      </c>
    </row>
    <row r="3644" spans="1:11">
      <c r="A3644" t="s">
        <v>56</v>
      </c>
      <c r="B3644" t="s">
        <v>198</v>
      </c>
      <c r="C3644" s="7" t="s">
        <v>294</v>
      </c>
      <c r="D3644" t="s">
        <v>199</v>
      </c>
      <c r="E3644" t="s">
        <v>54</v>
      </c>
      <c r="F3644" t="s">
        <v>95</v>
      </c>
      <c r="G3644" t="s">
        <v>94</v>
      </c>
      <c r="H3644">
        <v>0</v>
      </c>
      <c r="I3644">
        <v>0</v>
      </c>
      <c r="J3644">
        <f>Cálculo!$G$76</f>
        <v>0</v>
      </c>
      <c r="K3644">
        <f>Cálculo!$H$76</f>
        <v>0</v>
      </c>
    </row>
    <row r="3645" spans="1:11">
      <c r="A3645" t="s">
        <v>56</v>
      </c>
      <c r="B3645" t="s">
        <v>198</v>
      </c>
      <c r="C3645" s="7" t="s">
        <v>294</v>
      </c>
      <c r="D3645" t="s">
        <v>199</v>
      </c>
      <c r="E3645" t="s">
        <v>54</v>
      </c>
      <c r="F3645" t="s">
        <v>95</v>
      </c>
      <c r="G3645" t="s">
        <v>94</v>
      </c>
      <c r="H3645">
        <v>0.01</v>
      </c>
      <c r="I3645">
        <v>50</v>
      </c>
      <c r="J3645">
        <f>Cálculo!$G$77</f>
        <v>9.2490000000000006</v>
      </c>
      <c r="K3645">
        <f>Cálculo!$H$77</f>
        <v>60.76</v>
      </c>
    </row>
    <row r="3646" spans="1:11">
      <c r="A3646" t="s">
        <v>56</v>
      </c>
      <c r="B3646" t="s">
        <v>198</v>
      </c>
      <c r="C3646" s="7" t="s">
        <v>294</v>
      </c>
      <c r="D3646" t="s">
        <v>199</v>
      </c>
      <c r="E3646" t="s">
        <v>54</v>
      </c>
      <c r="F3646" t="s">
        <v>95</v>
      </c>
      <c r="G3646" t="s">
        <v>94</v>
      </c>
      <c r="H3646">
        <v>50.01</v>
      </c>
      <c r="I3646">
        <v>150</v>
      </c>
      <c r="J3646">
        <f>Cálculo!$G$78</f>
        <v>8.49</v>
      </c>
      <c r="K3646">
        <f>Cálculo!$H$78</f>
        <v>98.73</v>
      </c>
    </row>
    <row r="3647" spans="1:11">
      <c r="A3647" t="s">
        <v>56</v>
      </c>
      <c r="B3647" t="s">
        <v>198</v>
      </c>
      <c r="C3647" s="7" t="s">
        <v>294</v>
      </c>
      <c r="D3647" t="s">
        <v>199</v>
      </c>
      <c r="E3647" t="s">
        <v>54</v>
      </c>
      <c r="F3647" t="s">
        <v>95</v>
      </c>
      <c r="G3647" t="s">
        <v>94</v>
      </c>
      <c r="H3647">
        <v>150.01</v>
      </c>
      <c r="I3647">
        <v>500</v>
      </c>
      <c r="J3647">
        <f>Cálculo!$G$79</f>
        <v>7.9859999999999998</v>
      </c>
      <c r="K3647">
        <f>Cálculo!$H$79</f>
        <v>174.66</v>
      </c>
    </row>
    <row r="3648" spans="1:11">
      <c r="A3648" t="s">
        <v>56</v>
      </c>
      <c r="B3648" t="s">
        <v>198</v>
      </c>
      <c r="C3648" s="7" t="s">
        <v>294</v>
      </c>
      <c r="D3648" t="s">
        <v>199</v>
      </c>
      <c r="E3648" t="s">
        <v>54</v>
      </c>
      <c r="F3648" t="s">
        <v>95</v>
      </c>
      <c r="G3648" t="s">
        <v>94</v>
      </c>
      <c r="H3648">
        <v>500.01</v>
      </c>
      <c r="I3648">
        <v>2000</v>
      </c>
      <c r="J3648">
        <f>Cálculo!$G$80</f>
        <v>7.5380000000000003</v>
      </c>
      <c r="K3648">
        <f>Cálculo!$H$80</f>
        <v>398.71</v>
      </c>
    </row>
    <row r="3649" spans="1:11">
      <c r="A3649" t="s">
        <v>56</v>
      </c>
      <c r="B3649" t="s">
        <v>198</v>
      </c>
      <c r="C3649" s="7" t="s">
        <v>294</v>
      </c>
      <c r="D3649" t="s">
        <v>199</v>
      </c>
      <c r="E3649" t="s">
        <v>54</v>
      </c>
      <c r="F3649" t="s">
        <v>95</v>
      </c>
      <c r="G3649" t="s">
        <v>94</v>
      </c>
      <c r="H3649">
        <v>2000.01</v>
      </c>
      <c r="I3649">
        <v>3500</v>
      </c>
      <c r="J3649">
        <f>Cálculo!$G$81</f>
        <v>6.819</v>
      </c>
      <c r="K3649">
        <f>Cálculo!$H$81</f>
        <v>1837.86</v>
      </c>
    </row>
    <row r="3650" spans="1:11">
      <c r="A3650" t="s">
        <v>56</v>
      </c>
      <c r="B3650" t="s">
        <v>198</v>
      </c>
      <c r="C3650" s="7" t="s">
        <v>294</v>
      </c>
      <c r="D3650" t="s">
        <v>199</v>
      </c>
      <c r="E3650" t="s">
        <v>54</v>
      </c>
      <c r="F3650" t="s">
        <v>95</v>
      </c>
      <c r="G3650" t="s">
        <v>94</v>
      </c>
      <c r="H3650">
        <v>3500.01</v>
      </c>
      <c r="I3650">
        <v>50000</v>
      </c>
      <c r="J3650">
        <f>Cálculo!$G$82</f>
        <v>5.3760000000000003</v>
      </c>
      <c r="K3650">
        <f>Cálculo!$H$82</f>
        <v>6892.16</v>
      </c>
    </row>
    <row r="3651" spans="1:11">
      <c r="A3651" t="s">
        <v>56</v>
      </c>
      <c r="B3651" t="s">
        <v>198</v>
      </c>
      <c r="C3651" s="7" t="s">
        <v>294</v>
      </c>
      <c r="D3651" t="s">
        <v>199</v>
      </c>
      <c r="E3651" t="s">
        <v>54</v>
      </c>
      <c r="F3651" t="s">
        <v>95</v>
      </c>
      <c r="G3651" t="s">
        <v>94</v>
      </c>
      <c r="H3651">
        <v>50000.01</v>
      </c>
      <c r="J3651">
        <f>Cálculo!$G$83</f>
        <v>5.1479999999999997</v>
      </c>
      <c r="K3651">
        <f>Cálculo!$H$83</f>
        <v>18284.09</v>
      </c>
    </row>
    <row r="3652" spans="1:11">
      <c r="A3652" t="s">
        <v>56</v>
      </c>
      <c r="B3652" t="s">
        <v>198</v>
      </c>
      <c r="C3652" s="7" t="s">
        <v>294</v>
      </c>
      <c r="D3652" t="s">
        <v>199</v>
      </c>
      <c r="E3652" t="s">
        <v>54</v>
      </c>
      <c r="F3652" t="s">
        <v>96</v>
      </c>
      <c r="G3652" t="s">
        <v>94</v>
      </c>
      <c r="H3652">
        <v>0</v>
      </c>
      <c r="I3652">
        <v>50000</v>
      </c>
      <c r="J3652">
        <f>Cálculo!$G$86</f>
        <v>4.726</v>
      </c>
      <c r="K3652">
        <f>Cálculo!$H$86</f>
        <v>387.36</v>
      </c>
    </row>
    <row r="3653" spans="1:11">
      <c r="A3653" t="s">
        <v>56</v>
      </c>
      <c r="B3653" t="s">
        <v>198</v>
      </c>
      <c r="C3653" s="7" t="s">
        <v>294</v>
      </c>
      <c r="D3653" t="s">
        <v>199</v>
      </c>
      <c r="E3653" t="s">
        <v>54</v>
      </c>
      <c r="F3653" t="s">
        <v>96</v>
      </c>
      <c r="G3653" t="s">
        <v>94</v>
      </c>
      <c r="H3653">
        <v>50000.01</v>
      </c>
      <c r="I3653">
        <v>300000</v>
      </c>
      <c r="J3653">
        <f>Cálculo!$G$87</f>
        <v>3.5019999999999998</v>
      </c>
      <c r="K3653">
        <f>Cálculo!$H$87</f>
        <v>61597.41</v>
      </c>
    </row>
    <row r="3654" spans="1:11">
      <c r="A3654" t="s">
        <v>56</v>
      </c>
      <c r="B3654" t="s">
        <v>198</v>
      </c>
      <c r="C3654" s="7" t="s">
        <v>294</v>
      </c>
      <c r="D3654" t="s">
        <v>199</v>
      </c>
      <c r="E3654" t="s">
        <v>54</v>
      </c>
      <c r="F3654" t="s">
        <v>96</v>
      </c>
      <c r="G3654" t="s">
        <v>94</v>
      </c>
      <c r="H3654">
        <v>300000.01</v>
      </c>
      <c r="I3654">
        <v>500000</v>
      </c>
      <c r="J3654">
        <f>Cálculo!$G$88</f>
        <v>3.36</v>
      </c>
      <c r="K3654">
        <f>Cálculo!$H$88</f>
        <v>110975.06</v>
      </c>
    </row>
    <row r="3655" spans="1:11">
      <c r="A3655" t="s">
        <v>56</v>
      </c>
      <c r="B3655" t="s">
        <v>198</v>
      </c>
      <c r="C3655" s="7" t="s">
        <v>294</v>
      </c>
      <c r="D3655" t="s">
        <v>199</v>
      </c>
      <c r="E3655" t="s">
        <v>54</v>
      </c>
      <c r="F3655" t="s">
        <v>96</v>
      </c>
      <c r="G3655" t="s">
        <v>94</v>
      </c>
      <c r="H3655">
        <v>500000.01</v>
      </c>
      <c r="I3655">
        <v>1000000</v>
      </c>
      <c r="J3655">
        <f>Cálculo!$G$89</f>
        <v>3.3340000000000001</v>
      </c>
      <c r="K3655">
        <f>Cálculo!$H$89</f>
        <v>124035.06</v>
      </c>
    </row>
    <row r="3656" spans="1:11">
      <c r="A3656" t="s">
        <v>56</v>
      </c>
      <c r="B3656" t="s">
        <v>198</v>
      </c>
      <c r="C3656" s="7" t="s">
        <v>294</v>
      </c>
      <c r="D3656" t="s">
        <v>199</v>
      </c>
      <c r="E3656" t="s">
        <v>54</v>
      </c>
      <c r="F3656" t="s">
        <v>96</v>
      </c>
      <c r="G3656" t="s">
        <v>94</v>
      </c>
      <c r="H3656">
        <v>1000000.01</v>
      </c>
      <c r="I3656">
        <v>2000000</v>
      </c>
      <c r="J3656">
        <f>Cálculo!$G$90</f>
        <v>3.2810000000000001</v>
      </c>
      <c r="K3656">
        <f>Cálculo!$H$90</f>
        <v>177422.21</v>
      </c>
    </row>
    <row r="3657" spans="1:11">
      <c r="A3657" t="s">
        <v>56</v>
      </c>
      <c r="B3657" t="s">
        <v>198</v>
      </c>
      <c r="C3657" s="7" t="s">
        <v>294</v>
      </c>
      <c r="D3657" t="s">
        <v>199</v>
      </c>
      <c r="E3657" t="s">
        <v>54</v>
      </c>
      <c r="F3657" t="s">
        <v>96</v>
      </c>
      <c r="G3657" t="s">
        <v>94</v>
      </c>
      <c r="H3657">
        <v>2000000.01</v>
      </c>
      <c r="J3657">
        <f>Cálculo!$G$91</f>
        <v>3.2330000000000001</v>
      </c>
      <c r="K3657">
        <f>Cálculo!$H$91</f>
        <v>316707.87</v>
      </c>
    </row>
    <row r="3658" spans="1:11">
      <c r="A3658" t="s">
        <v>56</v>
      </c>
      <c r="B3658" t="s">
        <v>198</v>
      </c>
      <c r="C3658" s="7" t="s">
        <v>294</v>
      </c>
      <c r="D3658" t="s">
        <v>199</v>
      </c>
      <c r="E3658" t="s">
        <v>54</v>
      </c>
      <c r="F3658" t="s">
        <v>97</v>
      </c>
      <c r="G3658" t="s">
        <v>98</v>
      </c>
      <c r="J3658">
        <f>Cálculo!$G$94</f>
        <v>3.2148460000000001</v>
      </c>
    </row>
    <row r="3659" spans="1:11">
      <c r="A3659" t="s">
        <v>56</v>
      </c>
      <c r="B3659" t="s">
        <v>198</v>
      </c>
      <c r="C3659" s="7" t="s">
        <v>295</v>
      </c>
      <c r="D3659" t="s">
        <v>199</v>
      </c>
      <c r="E3659" t="s">
        <v>54</v>
      </c>
      <c r="F3659" t="s">
        <v>93</v>
      </c>
      <c r="G3659" t="s">
        <v>94</v>
      </c>
      <c r="H3659">
        <v>0</v>
      </c>
      <c r="I3659">
        <v>1</v>
      </c>
      <c r="J3659">
        <f>Cálculo!$G$66</f>
        <v>3.2869999999999999</v>
      </c>
      <c r="K3659">
        <f>Cálculo!$H$66</f>
        <v>11.39</v>
      </c>
    </row>
    <row r="3660" spans="1:11">
      <c r="A3660" t="s">
        <v>56</v>
      </c>
      <c r="B3660" t="s">
        <v>198</v>
      </c>
      <c r="C3660" s="7" t="s">
        <v>295</v>
      </c>
      <c r="D3660" t="s">
        <v>199</v>
      </c>
      <c r="E3660" t="s">
        <v>54</v>
      </c>
      <c r="F3660" t="s">
        <v>93</v>
      </c>
      <c r="G3660" t="s">
        <v>94</v>
      </c>
      <c r="H3660">
        <v>1.01</v>
      </c>
      <c r="I3660">
        <v>3</v>
      </c>
      <c r="J3660">
        <f>Cálculo!$G$67</f>
        <v>10.834</v>
      </c>
      <c r="K3660">
        <f>Cálculo!$H$67</f>
        <v>14.87</v>
      </c>
    </row>
    <row r="3661" spans="1:11">
      <c r="A3661" t="s">
        <v>56</v>
      </c>
      <c r="B3661" t="s">
        <v>198</v>
      </c>
      <c r="C3661" s="7" t="s">
        <v>295</v>
      </c>
      <c r="D3661" t="s">
        <v>199</v>
      </c>
      <c r="E3661" t="s">
        <v>54</v>
      </c>
      <c r="F3661" t="s">
        <v>93</v>
      </c>
      <c r="G3661" t="s">
        <v>94</v>
      </c>
      <c r="H3661">
        <v>3.01</v>
      </c>
      <c r="I3661">
        <v>7</v>
      </c>
      <c r="J3661">
        <f>Cálculo!$G$68</f>
        <v>5.6470000000000002</v>
      </c>
      <c r="K3661">
        <f>Cálculo!$H$68</f>
        <v>14.87</v>
      </c>
    </row>
    <row r="3662" spans="1:11">
      <c r="A3662" t="s">
        <v>56</v>
      </c>
      <c r="B3662" t="s">
        <v>198</v>
      </c>
      <c r="C3662" s="7" t="s">
        <v>295</v>
      </c>
      <c r="D3662" t="s">
        <v>199</v>
      </c>
      <c r="E3662" t="s">
        <v>54</v>
      </c>
      <c r="F3662" t="s">
        <v>93</v>
      </c>
      <c r="G3662" t="s">
        <v>94</v>
      </c>
      <c r="H3662">
        <v>7.01</v>
      </c>
      <c r="I3662">
        <v>14</v>
      </c>
      <c r="J3662">
        <f>Cálculo!$G$69</f>
        <v>9.3699999999999992</v>
      </c>
      <c r="K3662">
        <f>Cálculo!$H$69</f>
        <v>16.739999999999998</v>
      </c>
    </row>
    <row r="3663" spans="1:11">
      <c r="A3663" t="s">
        <v>56</v>
      </c>
      <c r="B3663" t="s">
        <v>198</v>
      </c>
      <c r="C3663" s="7" t="s">
        <v>295</v>
      </c>
      <c r="D3663" t="s">
        <v>199</v>
      </c>
      <c r="E3663" t="s">
        <v>54</v>
      </c>
      <c r="F3663" t="s">
        <v>93</v>
      </c>
      <c r="G3663" t="s">
        <v>94</v>
      </c>
      <c r="H3663">
        <v>14.01</v>
      </c>
      <c r="I3663">
        <v>34</v>
      </c>
      <c r="J3663">
        <f>Cálculo!$G$70</f>
        <v>11.132</v>
      </c>
      <c r="K3663">
        <f>Cálculo!$H$70</f>
        <v>18.600000000000001</v>
      </c>
    </row>
    <row r="3664" spans="1:11">
      <c r="A3664" t="s">
        <v>56</v>
      </c>
      <c r="B3664" t="s">
        <v>198</v>
      </c>
      <c r="C3664" s="7" t="s">
        <v>295</v>
      </c>
      <c r="D3664" t="s">
        <v>199</v>
      </c>
      <c r="E3664" t="s">
        <v>54</v>
      </c>
      <c r="F3664" t="s">
        <v>93</v>
      </c>
      <c r="G3664" t="s">
        <v>94</v>
      </c>
      <c r="H3664">
        <v>34.01</v>
      </c>
      <c r="I3664">
        <v>600</v>
      </c>
      <c r="J3664">
        <f>Cálculo!$G$71</f>
        <v>11.92</v>
      </c>
      <c r="K3664">
        <f>Cálculo!$H$71</f>
        <v>18.600000000000001</v>
      </c>
    </row>
    <row r="3665" spans="1:11">
      <c r="A3665" t="s">
        <v>56</v>
      </c>
      <c r="B3665" t="s">
        <v>198</v>
      </c>
      <c r="C3665" s="7" t="s">
        <v>295</v>
      </c>
      <c r="D3665" t="s">
        <v>199</v>
      </c>
      <c r="E3665" t="s">
        <v>54</v>
      </c>
      <c r="F3665" t="s">
        <v>93</v>
      </c>
      <c r="G3665" t="s">
        <v>94</v>
      </c>
      <c r="H3665">
        <v>600.01</v>
      </c>
      <c r="I3665">
        <v>1000</v>
      </c>
      <c r="J3665">
        <f>Cálculo!$G$72</f>
        <v>10.324</v>
      </c>
      <c r="K3665">
        <f>Cálculo!$H$72</f>
        <v>18.600000000000001</v>
      </c>
    </row>
    <row r="3666" spans="1:11">
      <c r="A3666" t="s">
        <v>56</v>
      </c>
      <c r="B3666" t="s">
        <v>198</v>
      </c>
      <c r="C3666" s="7" t="s">
        <v>295</v>
      </c>
      <c r="D3666" t="s">
        <v>199</v>
      </c>
      <c r="E3666" t="s">
        <v>54</v>
      </c>
      <c r="F3666" t="s">
        <v>93</v>
      </c>
      <c r="G3666" t="s">
        <v>94</v>
      </c>
      <c r="H3666">
        <v>1000.01</v>
      </c>
      <c r="J3666">
        <f>Cálculo!$G$73</f>
        <v>7.2949999999999999</v>
      </c>
      <c r="K3666">
        <f>Cálculo!$H$73</f>
        <v>18.600000000000001</v>
      </c>
    </row>
    <row r="3667" spans="1:11">
      <c r="A3667" t="s">
        <v>56</v>
      </c>
      <c r="B3667" t="s">
        <v>198</v>
      </c>
      <c r="C3667" s="7" t="s">
        <v>295</v>
      </c>
      <c r="D3667" t="s">
        <v>199</v>
      </c>
      <c r="E3667" t="s">
        <v>54</v>
      </c>
      <c r="F3667" t="s">
        <v>95</v>
      </c>
      <c r="G3667" t="s">
        <v>94</v>
      </c>
      <c r="H3667">
        <v>0</v>
      </c>
      <c r="I3667">
        <v>0</v>
      </c>
      <c r="J3667">
        <f>Cálculo!$G$76</f>
        <v>0</v>
      </c>
      <c r="K3667">
        <f>Cálculo!$H$76</f>
        <v>0</v>
      </c>
    </row>
    <row r="3668" spans="1:11">
      <c r="A3668" t="s">
        <v>56</v>
      </c>
      <c r="B3668" t="s">
        <v>198</v>
      </c>
      <c r="C3668" s="7" t="s">
        <v>295</v>
      </c>
      <c r="D3668" t="s">
        <v>199</v>
      </c>
      <c r="E3668" t="s">
        <v>54</v>
      </c>
      <c r="F3668" t="s">
        <v>95</v>
      </c>
      <c r="G3668" t="s">
        <v>94</v>
      </c>
      <c r="H3668">
        <v>0.01</v>
      </c>
      <c r="I3668">
        <v>50</v>
      </c>
      <c r="J3668">
        <f>Cálculo!$G$77</f>
        <v>9.2490000000000006</v>
      </c>
      <c r="K3668">
        <f>Cálculo!$H$77</f>
        <v>60.76</v>
      </c>
    </row>
    <row r="3669" spans="1:11">
      <c r="A3669" t="s">
        <v>56</v>
      </c>
      <c r="B3669" t="s">
        <v>198</v>
      </c>
      <c r="C3669" s="7" t="s">
        <v>295</v>
      </c>
      <c r="D3669" t="s">
        <v>199</v>
      </c>
      <c r="E3669" t="s">
        <v>54</v>
      </c>
      <c r="F3669" t="s">
        <v>95</v>
      </c>
      <c r="G3669" t="s">
        <v>94</v>
      </c>
      <c r="H3669">
        <v>50.01</v>
      </c>
      <c r="I3669">
        <v>150</v>
      </c>
      <c r="J3669">
        <f>Cálculo!$G$78</f>
        <v>8.49</v>
      </c>
      <c r="K3669">
        <f>Cálculo!$H$78</f>
        <v>98.73</v>
      </c>
    </row>
    <row r="3670" spans="1:11">
      <c r="A3670" t="s">
        <v>56</v>
      </c>
      <c r="B3670" t="s">
        <v>198</v>
      </c>
      <c r="C3670" s="7" t="s">
        <v>295</v>
      </c>
      <c r="D3670" t="s">
        <v>199</v>
      </c>
      <c r="E3670" t="s">
        <v>54</v>
      </c>
      <c r="F3670" t="s">
        <v>95</v>
      </c>
      <c r="G3670" t="s">
        <v>94</v>
      </c>
      <c r="H3670">
        <v>150.01</v>
      </c>
      <c r="I3670">
        <v>500</v>
      </c>
      <c r="J3670">
        <f>Cálculo!$G$79</f>
        <v>7.9859999999999998</v>
      </c>
      <c r="K3670">
        <f>Cálculo!$H$79</f>
        <v>174.66</v>
      </c>
    </row>
    <row r="3671" spans="1:11">
      <c r="A3671" t="s">
        <v>56</v>
      </c>
      <c r="B3671" t="s">
        <v>198</v>
      </c>
      <c r="C3671" s="7" t="s">
        <v>295</v>
      </c>
      <c r="D3671" t="s">
        <v>199</v>
      </c>
      <c r="E3671" t="s">
        <v>54</v>
      </c>
      <c r="F3671" t="s">
        <v>95</v>
      </c>
      <c r="G3671" t="s">
        <v>94</v>
      </c>
      <c r="H3671">
        <v>500.01</v>
      </c>
      <c r="I3671">
        <v>2000</v>
      </c>
      <c r="J3671">
        <f>Cálculo!$G$80</f>
        <v>7.5380000000000003</v>
      </c>
      <c r="K3671">
        <f>Cálculo!$H$80</f>
        <v>398.71</v>
      </c>
    </row>
    <row r="3672" spans="1:11">
      <c r="A3672" t="s">
        <v>56</v>
      </c>
      <c r="B3672" t="s">
        <v>198</v>
      </c>
      <c r="C3672" s="7" t="s">
        <v>295</v>
      </c>
      <c r="D3672" t="s">
        <v>199</v>
      </c>
      <c r="E3672" t="s">
        <v>54</v>
      </c>
      <c r="F3672" t="s">
        <v>95</v>
      </c>
      <c r="G3672" t="s">
        <v>94</v>
      </c>
      <c r="H3672">
        <v>2000.01</v>
      </c>
      <c r="I3672">
        <v>3500</v>
      </c>
      <c r="J3672">
        <f>Cálculo!$G$81</f>
        <v>6.819</v>
      </c>
      <c r="K3672">
        <f>Cálculo!$H$81</f>
        <v>1837.86</v>
      </c>
    </row>
    <row r="3673" spans="1:11">
      <c r="A3673" t="s">
        <v>56</v>
      </c>
      <c r="B3673" t="s">
        <v>198</v>
      </c>
      <c r="C3673" s="7" t="s">
        <v>295</v>
      </c>
      <c r="D3673" t="s">
        <v>199</v>
      </c>
      <c r="E3673" t="s">
        <v>54</v>
      </c>
      <c r="F3673" t="s">
        <v>95</v>
      </c>
      <c r="G3673" t="s">
        <v>94</v>
      </c>
      <c r="H3673">
        <v>3500.01</v>
      </c>
      <c r="I3673">
        <v>50000</v>
      </c>
      <c r="J3673">
        <f>Cálculo!$G$82</f>
        <v>5.3760000000000003</v>
      </c>
      <c r="K3673">
        <f>Cálculo!$H$82</f>
        <v>6892.16</v>
      </c>
    </row>
    <row r="3674" spans="1:11">
      <c r="A3674" t="s">
        <v>56</v>
      </c>
      <c r="B3674" t="s">
        <v>198</v>
      </c>
      <c r="C3674" s="7" t="s">
        <v>295</v>
      </c>
      <c r="D3674" t="s">
        <v>199</v>
      </c>
      <c r="E3674" t="s">
        <v>54</v>
      </c>
      <c r="F3674" t="s">
        <v>95</v>
      </c>
      <c r="G3674" t="s">
        <v>94</v>
      </c>
      <c r="H3674">
        <v>50000.01</v>
      </c>
      <c r="J3674">
        <f>Cálculo!$G$83</f>
        <v>5.1479999999999997</v>
      </c>
      <c r="K3674">
        <f>Cálculo!$H$83</f>
        <v>18284.09</v>
      </c>
    </row>
    <row r="3675" spans="1:11">
      <c r="A3675" t="s">
        <v>56</v>
      </c>
      <c r="B3675" t="s">
        <v>198</v>
      </c>
      <c r="C3675" s="7" t="s">
        <v>295</v>
      </c>
      <c r="D3675" t="s">
        <v>199</v>
      </c>
      <c r="E3675" t="s">
        <v>54</v>
      </c>
      <c r="F3675" t="s">
        <v>96</v>
      </c>
      <c r="G3675" t="s">
        <v>94</v>
      </c>
      <c r="H3675">
        <v>0</v>
      </c>
      <c r="I3675">
        <v>50000</v>
      </c>
      <c r="J3675">
        <f>Cálculo!$G$86</f>
        <v>4.726</v>
      </c>
      <c r="K3675">
        <f>Cálculo!$H$86</f>
        <v>387.36</v>
      </c>
    </row>
    <row r="3676" spans="1:11">
      <c r="A3676" t="s">
        <v>56</v>
      </c>
      <c r="B3676" t="s">
        <v>198</v>
      </c>
      <c r="C3676" s="7" t="s">
        <v>295</v>
      </c>
      <c r="D3676" t="s">
        <v>199</v>
      </c>
      <c r="E3676" t="s">
        <v>54</v>
      </c>
      <c r="F3676" t="s">
        <v>96</v>
      </c>
      <c r="G3676" t="s">
        <v>94</v>
      </c>
      <c r="H3676">
        <v>50000.01</v>
      </c>
      <c r="I3676">
        <v>300000</v>
      </c>
      <c r="J3676">
        <f>Cálculo!$G$87</f>
        <v>3.5019999999999998</v>
      </c>
      <c r="K3676">
        <f>Cálculo!$H$87</f>
        <v>61597.41</v>
      </c>
    </row>
    <row r="3677" spans="1:11">
      <c r="A3677" t="s">
        <v>56</v>
      </c>
      <c r="B3677" t="s">
        <v>198</v>
      </c>
      <c r="C3677" s="7" t="s">
        <v>295</v>
      </c>
      <c r="D3677" t="s">
        <v>199</v>
      </c>
      <c r="E3677" t="s">
        <v>54</v>
      </c>
      <c r="F3677" t="s">
        <v>96</v>
      </c>
      <c r="G3677" t="s">
        <v>94</v>
      </c>
      <c r="H3677">
        <v>300000.01</v>
      </c>
      <c r="I3677">
        <v>500000</v>
      </c>
      <c r="J3677">
        <f>Cálculo!$G$88</f>
        <v>3.36</v>
      </c>
      <c r="K3677">
        <f>Cálculo!$H$88</f>
        <v>110975.06</v>
      </c>
    </row>
    <row r="3678" spans="1:11">
      <c r="A3678" t="s">
        <v>56</v>
      </c>
      <c r="B3678" t="s">
        <v>198</v>
      </c>
      <c r="C3678" s="7" t="s">
        <v>295</v>
      </c>
      <c r="D3678" t="s">
        <v>199</v>
      </c>
      <c r="E3678" t="s">
        <v>54</v>
      </c>
      <c r="F3678" t="s">
        <v>96</v>
      </c>
      <c r="G3678" t="s">
        <v>94</v>
      </c>
      <c r="H3678">
        <v>500000.01</v>
      </c>
      <c r="I3678">
        <v>1000000</v>
      </c>
      <c r="J3678">
        <f>Cálculo!$G$89</f>
        <v>3.3340000000000001</v>
      </c>
      <c r="K3678">
        <f>Cálculo!$H$89</f>
        <v>124035.06</v>
      </c>
    </row>
    <row r="3679" spans="1:11">
      <c r="A3679" t="s">
        <v>56</v>
      </c>
      <c r="B3679" t="s">
        <v>198</v>
      </c>
      <c r="C3679" s="7" t="s">
        <v>295</v>
      </c>
      <c r="D3679" t="s">
        <v>199</v>
      </c>
      <c r="E3679" t="s">
        <v>54</v>
      </c>
      <c r="F3679" t="s">
        <v>96</v>
      </c>
      <c r="G3679" t="s">
        <v>94</v>
      </c>
      <c r="H3679">
        <v>1000000.01</v>
      </c>
      <c r="I3679">
        <v>2000000</v>
      </c>
      <c r="J3679">
        <f>Cálculo!$G$90</f>
        <v>3.2810000000000001</v>
      </c>
      <c r="K3679">
        <f>Cálculo!$H$90</f>
        <v>177422.21</v>
      </c>
    </row>
    <row r="3680" spans="1:11">
      <c r="A3680" t="s">
        <v>56</v>
      </c>
      <c r="B3680" t="s">
        <v>198</v>
      </c>
      <c r="C3680" s="7" t="s">
        <v>295</v>
      </c>
      <c r="D3680" t="s">
        <v>199</v>
      </c>
      <c r="E3680" t="s">
        <v>54</v>
      </c>
      <c r="F3680" t="s">
        <v>96</v>
      </c>
      <c r="G3680" t="s">
        <v>94</v>
      </c>
      <c r="H3680">
        <v>2000000.01</v>
      </c>
      <c r="J3680">
        <f>Cálculo!$G$91</f>
        <v>3.2330000000000001</v>
      </c>
      <c r="K3680">
        <f>Cálculo!$H$91</f>
        <v>316707.87</v>
      </c>
    </row>
    <row r="3681" spans="1:11">
      <c r="A3681" t="s">
        <v>56</v>
      </c>
      <c r="B3681" t="s">
        <v>198</v>
      </c>
      <c r="C3681" s="7" t="s">
        <v>295</v>
      </c>
      <c r="D3681" t="s">
        <v>199</v>
      </c>
      <c r="E3681" t="s">
        <v>54</v>
      </c>
      <c r="F3681" t="s">
        <v>97</v>
      </c>
      <c r="G3681" t="s">
        <v>98</v>
      </c>
      <c r="J3681">
        <f>Cálculo!$G$94</f>
        <v>3.2148460000000001</v>
      </c>
    </row>
    <row r="3682" spans="1:11">
      <c r="A3682" t="s">
        <v>56</v>
      </c>
      <c r="B3682" t="s">
        <v>198</v>
      </c>
      <c r="C3682" s="7" t="s">
        <v>296</v>
      </c>
      <c r="D3682" t="s">
        <v>199</v>
      </c>
      <c r="E3682" t="s">
        <v>54</v>
      </c>
      <c r="F3682" t="s">
        <v>93</v>
      </c>
      <c r="G3682" t="s">
        <v>94</v>
      </c>
      <c r="H3682">
        <v>0</v>
      </c>
      <c r="I3682">
        <v>1</v>
      </c>
      <c r="J3682">
        <f>Cálculo!$G$66</f>
        <v>3.2869999999999999</v>
      </c>
      <c r="K3682">
        <f>Cálculo!$H$66</f>
        <v>11.39</v>
      </c>
    </row>
    <row r="3683" spans="1:11">
      <c r="A3683" t="s">
        <v>56</v>
      </c>
      <c r="B3683" t="s">
        <v>198</v>
      </c>
      <c r="C3683" s="7" t="s">
        <v>296</v>
      </c>
      <c r="D3683" t="s">
        <v>199</v>
      </c>
      <c r="E3683" t="s">
        <v>54</v>
      </c>
      <c r="F3683" t="s">
        <v>93</v>
      </c>
      <c r="G3683" t="s">
        <v>94</v>
      </c>
      <c r="H3683">
        <v>1.01</v>
      </c>
      <c r="I3683">
        <v>3</v>
      </c>
      <c r="J3683">
        <f>Cálculo!$G$67</f>
        <v>10.834</v>
      </c>
      <c r="K3683">
        <f>Cálculo!$H$67</f>
        <v>14.87</v>
      </c>
    </row>
    <row r="3684" spans="1:11">
      <c r="A3684" t="s">
        <v>56</v>
      </c>
      <c r="B3684" t="s">
        <v>198</v>
      </c>
      <c r="C3684" s="7" t="s">
        <v>296</v>
      </c>
      <c r="D3684" t="s">
        <v>199</v>
      </c>
      <c r="E3684" t="s">
        <v>54</v>
      </c>
      <c r="F3684" t="s">
        <v>93</v>
      </c>
      <c r="G3684" t="s">
        <v>94</v>
      </c>
      <c r="H3684">
        <v>3.01</v>
      </c>
      <c r="I3684">
        <v>7</v>
      </c>
      <c r="J3684">
        <f>Cálculo!$G$68</f>
        <v>5.6470000000000002</v>
      </c>
      <c r="K3684">
        <f>Cálculo!$H$68</f>
        <v>14.87</v>
      </c>
    </row>
    <row r="3685" spans="1:11">
      <c r="A3685" t="s">
        <v>56</v>
      </c>
      <c r="B3685" t="s">
        <v>198</v>
      </c>
      <c r="C3685" s="7" t="s">
        <v>296</v>
      </c>
      <c r="D3685" t="s">
        <v>199</v>
      </c>
      <c r="E3685" t="s">
        <v>54</v>
      </c>
      <c r="F3685" t="s">
        <v>93</v>
      </c>
      <c r="G3685" t="s">
        <v>94</v>
      </c>
      <c r="H3685">
        <v>7.01</v>
      </c>
      <c r="I3685">
        <v>14</v>
      </c>
      <c r="J3685">
        <f>Cálculo!$G$69</f>
        <v>9.3699999999999992</v>
      </c>
      <c r="K3685">
        <f>Cálculo!$H$69</f>
        <v>16.739999999999998</v>
      </c>
    </row>
    <row r="3686" spans="1:11">
      <c r="A3686" t="s">
        <v>56</v>
      </c>
      <c r="B3686" t="s">
        <v>198</v>
      </c>
      <c r="C3686" s="7" t="s">
        <v>296</v>
      </c>
      <c r="D3686" t="s">
        <v>199</v>
      </c>
      <c r="E3686" t="s">
        <v>54</v>
      </c>
      <c r="F3686" t="s">
        <v>93</v>
      </c>
      <c r="G3686" t="s">
        <v>94</v>
      </c>
      <c r="H3686">
        <v>14.01</v>
      </c>
      <c r="I3686">
        <v>34</v>
      </c>
      <c r="J3686">
        <f>Cálculo!$G$70</f>
        <v>11.132</v>
      </c>
      <c r="K3686">
        <f>Cálculo!$H$70</f>
        <v>18.600000000000001</v>
      </c>
    </row>
    <row r="3687" spans="1:11">
      <c r="A3687" t="s">
        <v>56</v>
      </c>
      <c r="B3687" t="s">
        <v>198</v>
      </c>
      <c r="C3687" s="7" t="s">
        <v>296</v>
      </c>
      <c r="D3687" t="s">
        <v>199</v>
      </c>
      <c r="E3687" t="s">
        <v>54</v>
      </c>
      <c r="F3687" t="s">
        <v>93</v>
      </c>
      <c r="G3687" t="s">
        <v>94</v>
      </c>
      <c r="H3687">
        <v>34.01</v>
      </c>
      <c r="I3687">
        <v>600</v>
      </c>
      <c r="J3687">
        <f>Cálculo!$G$71</f>
        <v>11.92</v>
      </c>
      <c r="K3687">
        <f>Cálculo!$H$71</f>
        <v>18.600000000000001</v>
      </c>
    </row>
    <row r="3688" spans="1:11">
      <c r="A3688" t="s">
        <v>56</v>
      </c>
      <c r="B3688" t="s">
        <v>198</v>
      </c>
      <c r="C3688" s="7" t="s">
        <v>296</v>
      </c>
      <c r="D3688" t="s">
        <v>199</v>
      </c>
      <c r="E3688" t="s">
        <v>54</v>
      </c>
      <c r="F3688" t="s">
        <v>93</v>
      </c>
      <c r="G3688" t="s">
        <v>94</v>
      </c>
      <c r="H3688">
        <v>600.01</v>
      </c>
      <c r="I3688">
        <v>1000</v>
      </c>
      <c r="J3688">
        <f>Cálculo!$G$72</f>
        <v>10.324</v>
      </c>
      <c r="K3688">
        <f>Cálculo!$H$72</f>
        <v>18.600000000000001</v>
      </c>
    </row>
    <row r="3689" spans="1:11">
      <c r="A3689" t="s">
        <v>56</v>
      </c>
      <c r="B3689" t="s">
        <v>198</v>
      </c>
      <c r="C3689" s="7" t="s">
        <v>296</v>
      </c>
      <c r="D3689" t="s">
        <v>199</v>
      </c>
      <c r="E3689" t="s">
        <v>54</v>
      </c>
      <c r="F3689" t="s">
        <v>93</v>
      </c>
      <c r="G3689" t="s">
        <v>94</v>
      </c>
      <c r="H3689">
        <v>1000.01</v>
      </c>
      <c r="J3689">
        <f>Cálculo!$G$73</f>
        <v>7.2949999999999999</v>
      </c>
      <c r="K3689">
        <f>Cálculo!$H$73</f>
        <v>18.600000000000001</v>
      </c>
    </row>
    <row r="3690" spans="1:11">
      <c r="A3690" t="s">
        <v>56</v>
      </c>
      <c r="B3690" t="s">
        <v>198</v>
      </c>
      <c r="C3690" s="7" t="s">
        <v>296</v>
      </c>
      <c r="D3690" t="s">
        <v>199</v>
      </c>
      <c r="E3690" t="s">
        <v>54</v>
      </c>
      <c r="F3690" t="s">
        <v>95</v>
      </c>
      <c r="G3690" t="s">
        <v>94</v>
      </c>
      <c r="H3690">
        <v>0</v>
      </c>
      <c r="I3690">
        <v>0</v>
      </c>
      <c r="J3690">
        <f>Cálculo!$G$76</f>
        <v>0</v>
      </c>
      <c r="K3690">
        <f>Cálculo!$H$76</f>
        <v>0</v>
      </c>
    </row>
    <row r="3691" spans="1:11">
      <c r="A3691" t="s">
        <v>56</v>
      </c>
      <c r="B3691" t="s">
        <v>198</v>
      </c>
      <c r="C3691" s="7" t="s">
        <v>296</v>
      </c>
      <c r="D3691" t="s">
        <v>199</v>
      </c>
      <c r="E3691" t="s">
        <v>54</v>
      </c>
      <c r="F3691" t="s">
        <v>95</v>
      </c>
      <c r="G3691" t="s">
        <v>94</v>
      </c>
      <c r="H3691">
        <v>0.01</v>
      </c>
      <c r="I3691">
        <v>50</v>
      </c>
      <c r="J3691">
        <f>Cálculo!$G$77</f>
        <v>9.2490000000000006</v>
      </c>
      <c r="K3691">
        <f>Cálculo!$H$77</f>
        <v>60.76</v>
      </c>
    </row>
    <row r="3692" spans="1:11">
      <c r="A3692" t="s">
        <v>56</v>
      </c>
      <c r="B3692" t="s">
        <v>198</v>
      </c>
      <c r="C3692" s="7" t="s">
        <v>296</v>
      </c>
      <c r="D3692" t="s">
        <v>199</v>
      </c>
      <c r="E3692" t="s">
        <v>54</v>
      </c>
      <c r="F3692" t="s">
        <v>95</v>
      </c>
      <c r="G3692" t="s">
        <v>94</v>
      </c>
      <c r="H3692">
        <v>50.01</v>
      </c>
      <c r="I3692">
        <v>150</v>
      </c>
      <c r="J3692">
        <f>Cálculo!$G$78</f>
        <v>8.49</v>
      </c>
      <c r="K3692">
        <f>Cálculo!$H$78</f>
        <v>98.73</v>
      </c>
    </row>
    <row r="3693" spans="1:11">
      <c r="A3693" t="s">
        <v>56</v>
      </c>
      <c r="B3693" t="s">
        <v>198</v>
      </c>
      <c r="C3693" s="7" t="s">
        <v>296</v>
      </c>
      <c r="D3693" t="s">
        <v>199</v>
      </c>
      <c r="E3693" t="s">
        <v>54</v>
      </c>
      <c r="F3693" t="s">
        <v>95</v>
      </c>
      <c r="G3693" t="s">
        <v>94</v>
      </c>
      <c r="H3693">
        <v>150.01</v>
      </c>
      <c r="I3693">
        <v>500</v>
      </c>
      <c r="J3693">
        <f>Cálculo!$G$79</f>
        <v>7.9859999999999998</v>
      </c>
      <c r="K3693">
        <f>Cálculo!$H$79</f>
        <v>174.66</v>
      </c>
    </row>
    <row r="3694" spans="1:11">
      <c r="A3694" t="s">
        <v>56</v>
      </c>
      <c r="B3694" t="s">
        <v>198</v>
      </c>
      <c r="C3694" s="7" t="s">
        <v>296</v>
      </c>
      <c r="D3694" t="s">
        <v>199</v>
      </c>
      <c r="E3694" t="s">
        <v>54</v>
      </c>
      <c r="F3694" t="s">
        <v>95</v>
      </c>
      <c r="G3694" t="s">
        <v>94</v>
      </c>
      <c r="H3694">
        <v>500.01</v>
      </c>
      <c r="I3694">
        <v>2000</v>
      </c>
      <c r="J3694">
        <f>Cálculo!$G$80</f>
        <v>7.5380000000000003</v>
      </c>
      <c r="K3694">
        <f>Cálculo!$H$80</f>
        <v>398.71</v>
      </c>
    </row>
    <row r="3695" spans="1:11">
      <c r="A3695" t="s">
        <v>56</v>
      </c>
      <c r="B3695" t="s">
        <v>198</v>
      </c>
      <c r="C3695" s="7" t="s">
        <v>296</v>
      </c>
      <c r="D3695" t="s">
        <v>199</v>
      </c>
      <c r="E3695" t="s">
        <v>54</v>
      </c>
      <c r="F3695" t="s">
        <v>95</v>
      </c>
      <c r="G3695" t="s">
        <v>94</v>
      </c>
      <c r="H3695">
        <v>2000.01</v>
      </c>
      <c r="I3695">
        <v>3500</v>
      </c>
      <c r="J3695">
        <f>Cálculo!$G$81</f>
        <v>6.819</v>
      </c>
      <c r="K3695">
        <f>Cálculo!$H$81</f>
        <v>1837.86</v>
      </c>
    </row>
    <row r="3696" spans="1:11">
      <c r="A3696" t="s">
        <v>56</v>
      </c>
      <c r="B3696" t="s">
        <v>198</v>
      </c>
      <c r="C3696" s="7" t="s">
        <v>296</v>
      </c>
      <c r="D3696" t="s">
        <v>199</v>
      </c>
      <c r="E3696" t="s">
        <v>54</v>
      </c>
      <c r="F3696" t="s">
        <v>95</v>
      </c>
      <c r="G3696" t="s">
        <v>94</v>
      </c>
      <c r="H3696">
        <v>3500.01</v>
      </c>
      <c r="I3696">
        <v>50000</v>
      </c>
      <c r="J3696">
        <f>Cálculo!$G$82</f>
        <v>5.3760000000000003</v>
      </c>
      <c r="K3696">
        <f>Cálculo!$H$82</f>
        <v>6892.16</v>
      </c>
    </row>
    <row r="3697" spans="1:11">
      <c r="A3697" t="s">
        <v>56</v>
      </c>
      <c r="B3697" t="s">
        <v>198</v>
      </c>
      <c r="C3697" s="7" t="s">
        <v>296</v>
      </c>
      <c r="D3697" t="s">
        <v>199</v>
      </c>
      <c r="E3697" t="s">
        <v>54</v>
      </c>
      <c r="F3697" t="s">
        <v>95</v>
      </c>
      <c r="G3697" t="s">
        <v>94</v>
      </c>
      <c r="H3697">
        <v>50000.01</v>
      </c>
      <c r="J3697">
        <f>Cálculo!$G$83</f>
        <v>5.1479999999999997</v>
      </c>
      <c r="K3697">
        <f>Cálculo!$H$83</f>
        <v>18284.09</v>
      </c>
    </row>
    <row r="3698" spans="1:11">
      <c r="A3698" t="s">
        <v>56</v>
      </c>
      <c r="B3698" t="s">
        <v>198</v>
      </c>
      <c r="C3698" s="7" t="s">
        <v>296</v>
      </c>
      <c r="D3698" t="s">
        <v>199</v>
      </c>
      <c r="E3698" t="s">
        <v>54</v>
      </c>
      <c r="F3698" t="s">
        <v>96</v>
      </c>
      <c r="G3698" t="s">
        <v>94</v>
      </c>
      <c r="H3698">
        <v>0</v>
      </c>
      <c r="I3698">
        <v>50000</v>
      </c>
      <c r="J3698">
        <f>Cálculo!$G$86</f>
        <v>4.726</v>
      </c>
      <c r="K3698">
        <f>Cálculo!$H$86</f>
        <v>387.36</v>
      </c>
    </row>
    <row r="3699" spans="1:11">
      <c r="A3699" t="s">
        <v>56</v>
      </c>
      <c r="B3699" t="s">
        <v>198</v>
      </c>
      <c r="C3699" s="7" t="s">
        <v>296</v>
      </c>
      <c r="D3699" t="s">
        <v>199</v>
      </c>
      <c r="E3699" t="s">
        <v>54</v>
      </c>
      <c r="F3699" t="s">
        <v>96</v>
      </c>
      <c r="G3699" t="s">
        <v>94</v>
      </c>
      <c r="H3699">
        <v>50000.01</v>
      </c>
      <c r="I3699">
        <v>300000</v>
      </c>
      <c r="J3699">
        <f>Cálculo!$G$87</f>
        <v>3.5019999999999998</v>
      </c>
      <c r="K3699">
        <f>Cálculo!$H$87</f>
        <v>61597.41</v>
      </c>
    </row>
    <row r="3700" spans="1:11">
      <c r="A3700" t="s">
        <v>56</v>
      </c>
      <c r="B3700" t="s">
        <v>198</v>
      </c>
      <c r="C3700" s="7" t="s">
        <v>296</v>
      </c>
      <c r="D3700" t="s">
        <v>199</v>
      </c>
      <c r="E3700" t="s">
        <v>54</v>
      </c>
      <c r="F3700" t="s">
        <v>96</v>
      </c>
      <c r="G3700" t="s">
        <v>94</v>
      </c>
      <c r="H3700">
        <v>300000.01</v>
      </c>
      <c r="I3700">
        <v>500000</v>
      </c>
      <c r="J3700">
        <f>Cálculo!$G$88</f>
        <v>3.36</v>
      </c>
      <c r="K3700">
        <f>Cálculo!$H$88</f>
        <v>110975.06</v>
      </c>
    </row>
    <row r="3701" spans="1:11">
      <c r="A3701" t="s">
        <v>56</v>
      </c>
      <c r="B3701" t="s">
        <v>198</v>
      </c>
      <c r="C3701" s="7" t="s">
        <v>296</v>
      </c>
      <c r="D3701" t="s">
        <v>199</v>
      </c>
      <c r="E3701" t="s">
        <v>54</v>
      </c>
      <c r="F3701" t="s">
        <v>96</v>
      </c>
      <c r="G3701" t="s">
        <v>94</v>
      </c>
      <c r="H3701">
        <v>500000.01</v>
      </c>
      <c r="I3701">
        <v>1000000</v>
      </c>
      <c r="J3701">
        <f>Cálculo!$G$89</f>
        <v>3.3340000000000001</v>
      </c>
      <c r="K3701">
        <f>Cálculo!$H$89</f>
        <v>124035.06</v>
      </c>
    </row>
    <row r="3702" spans="1:11">
      <c r="A3702" t="s">
        <v>56</v>
      </c>
      <c r="B3702" t="s">
        <v>198</v>
      </c>
      <c r="C3702" s="7" t="s">
        <v>296</v>
      </c>
      <c r="D3702" t="s">
        <v>199</v>
      </c>
      <c r="E3702" t="s">
        <v>54</v>
      </c>
      <c r="F3702" t="s">
        <v>96</v>
      </c>
      <c r="G3702" t="s">
        <v>94</v>
      </c>
      <c r="H3702">
        <v>1000000.01</v>
      </c>
      <c r="I3702">
        <v>2000000</v>
      </c>
      <c r="J3702">
        <f>Cálculo!$G$90</f>
        <v>3.2810000000000001</v>
      </c>
      <c r="K3702">
        <f>Cálculo!$H$90</f>
        <v>177422.21</v>
      </c>
    </row>
    <row r="3703" spans="1:11">
      <c r="A3703" t="s">
        <v>56</v>
      </c>
      <c r="B3703" t="s">
        <v>198</v>
      </c>
      <c r="C3703" s="7" t="s">
        <v>296</v>
      </c>
      <c r="D3703" t="s">
        <v>199</v>
      </c>
      <c r="E3703" t="s">
        <v>54</v>
      </c>
      <c r="F3703" t="s">
        <v>96</v>
      </c>
      <c r="G3703" t="s">
        <v>94</v>
      </c>
      <c r="H3703">
        <v>2000000.01</v>
      </c>
      <c r="J3703">
        <f>Cálculo!$G$91</f>
        <v>3.2330000000000001</v>
      </c>
      <c r="K3703">
        <f>Cálculo!$H$91</f>
        <v>316707.87</v>
      </c>
    </row>
    <row r="3704" spans="1:11">
      <c r="A3704" t="s">
        <v>56</v>
      </c>
      <c r="B3704" t="s">
        <v>198</v>
      </c>
      <c r="C3704" s="7" t="s">
        <v>296</v>
      </c>
      <c r="D3704" t="s">
        <v>199</v>
      </c>
      <c r="E3704" t="s">
        <v>54</v>
      </c>
      <c r="F3704" t="s">
        <v>97</v>
      </c>
      <c r="G3704" t="s">
        <v>98</v>
      </c>
      <c r="J3704">
        <f>Cálculo!$G$94</f>
        <v>3.2148460000000001</v>
      </c>
    </row>
    <row r="3705" spans="1:11">
      <c r="A3705" t="s">
        <v>56</v>
      </c>
      <c r="B3705" t="s">
        <v>198</v>
      </c>
      <c r="C3705" s="7" t="s">
        <v>297</v>
      </c>
      <c r="D3705" t="s">
        <v>199</v>
      </c>
      <c r="E3705" t="s">
        <v>54</v>
      </c>
      <c r="F3705" t="s">
        <v>93</v>
      </c>
      <c r="G3705" t="s">
        <v>94</v>
      </c>
      <c r="H3705">
        <v>0</v>
      </c>
      <c r="I3705">
        <v>1</v>
      </c>
      <c r="J3705">
        <f>Cálculo!$G$66</f>
        <v>3.2869999999999999</v>
      </c>
      <c r="K3705">
        <f>Cálculo!$H$66</f>
        <v>11.39</v>
      </c>
    </row>
    <row r="3706" spans="1:11">
      <c r="A3706" t="s">
        <v>56</v>
      </c>
      <c r="B3706" t="s">
        <v>198</v>
      </c>
      <c r="C3706" s="7" t="s">
        <v>297</v>
      </c>
      <c r="D3706" t="s">
        <v>199</v>
      </c>
      <c r="E3706" t="s">
        <v>54</v>
      </c>
      <c r="F3706" t="s">
        <v>93</v>
      </c>
      <c r="G3706" t="s">
        <v>94</v>
      </c>
      <c r="H3706">
        <v>1.01</v>
      </c>
      <c r="I3706">
        <v>3</v>
      </c>
      <c r="J3706">
        <f>Cálculo!$G$67</f>
        <v>10.834</v>
      </c>
      <c r="K3706">
        <f>Cálculo!$H$67</f>
        <v>14.87</v>
      </c>
    </row>
    <row r="3707" spans="1:11">
      <c r="A3707" t="s">
        <v>56</v>
      </c>
      <c r="B3707" t="s">
        <v>198</v>
      </c>
      <c r="C3707" s="7" t="s">
        <v>297</v>
      </c>
      <c r="D3707" t="s">
        <v>199</v>
      </c>
      <c r="E3707" t="s">
        <v>54</v>
      </c>
      <c r="F3707" t="s">
        <v>93</v>
      </c>
      <c r="G3707" t="s">
        <v>94</v>
      </c>
      <c r="H3707">
        <v>3.01</v>
      </c>
      <c r="I3707">
        <v>7</v>
      </c>
      <c r="J3707">
        <f>Cálculo!$G$68</f>
        <v>5.6470000000000002</v>
      </c>
      <c r="K3707">
        <f>Cálculo!$H$68</f>
        <v>14.87</v>
      </c>
    </row>
    <row r="3708" spans="1:11">
      <c r="A3708" t="s">
        <v>56</v>
      </c>
      <c r="B3708" t="s">
        <v>198</v>
      </c>
      <c r="C3708" s="7" t="s">
        <v>297</v>
      </c>
      <c r="D3708" t="s">
        <v>199</v>
      </c>
      <c r="E3708" t="s">
        <v>54</v>
      </c>
      <c r="F3708" t="s">
        <v>93</v>
      </c>
      <c r="G3708" t="s">
        <v>94</v>
      </c>
      <c r="H3708">
        <v>7.01</v>
      </c>
      <c r="I3708">
        <v>14</v>
      </c>
      <c r="J3708">
        <f>Cálculo!$G$69</f>
        <v>9.3699999999999992</v>
      </c>
      <c r="K3708">
        <f>Cálculo!$H$69</f>
        <v>16.739999999999998</v>
      </c>
    </row>
    <row r="3709" spans="1:11">
      <c r="A3709" t="s">
        <v>56</v>
      </c>
      <c r="B3709" t="s">
        <v>198</v>
      </c>
      <c r="C3709" s="7" t="s">
        <v>297</v>
      </c>
      <c r="D3709" t="s">
        <v>199</v>
      </c>
      <c r="E3709" t="s">
        <v>54</v>
      </c>
      <c r="F3709" t="s">
        <v>93</v>
      </c>
      <c r="G3709" t="s">
        <v>94</v>
      </c>
      <c r="H3709">
        <v>14.01</v>
      </c>
      <c r="I3709">
        <v>34</v>
      </c>
      <c r="J3709">
        <f>Cálculo!$G$70</f>
        <v>11.132</v>
      </c>
      <c r="K3709">
        <f>Cálculo!$H$70</f>
        <v>18.600000000000001</v>
      </c>
    </row>
    <row r="3710" spans="1:11">
      <c r="A3710" t="s">
        <v>56</v>
      </c>
      <c r="B3710" t="s">
        <v>198</v>
      </c>
      <c r="C3710" s="7" t="s">
        <v>297</v>
      </c>
      <c r="D3710" t="s">
        <v>199</v>
      </c>
      <c r="E3710" t="s">
        <v>54</v>
      </c>
      <c r="F3710" t="s">
        <v>93</v>
      </c>
      <c r="G3710" t="s">
        <v>94</v>
      </c>
      <c r="H3710">
        <v>34.01</v>
      </c>
      <c r="I3710">
        <v>600</v>
      </c>
      <c r="J3710">
        <f>Cálculo!$G$71</f>
        <v>11.92</v>
      </c>
      <c r="K3710">
        <f>Cálculo!$H$71</f>
        <v>18.600000000000001</v>
      </c>
    </row>
    <row r="3711" spans="1:11">
      <c r="A3711" t="s">
        <v>56</v>
      </c>
      <c r="B3711" t="s">
        <v>198</v>
      </c>
      <c r="C3711" s="7" t="s">
        <v>297</v>
      </c>
      <c r="D3711" t="s">
        <v>199</v>
      </c>
      <c r="E3711" t="s">
        <v>54</v>
      </c>
      <c r="F3711" t="s">
        <v>93</v>
      </c>
      <c r="G3711" t="s">
        <v>94</v>
      </c>
      <c r="H3711">
        <v>600.01</v>
      </c>
      <c r="I3711">
        <v>1000</v>
      </c>
      <c r="J3711">
        <f>Cálculo!$G$72</f>
        <v>10.324</v>
      </c>
      <c r="K3711">
        <f>Cálculo!$H$72</f>
        <v>18.600000000000001</v>
      </c>
    </row>
    <row r="3712" spans="1:11">
      <c r="A3712" t="s">
        <v>56</v>
      </c>
      <c r="B3712" t="s">
        <v>198</v>
      </c>
      <c r="C3712" s="7" t="s">
        <v>297</v>
      </c>
      <c r="D3712" t="s">
        <v>199</v>
      </c>
      <c r="E3712" t="s">
        <v>54</v>
      </c>
      <c r="F3712" t="s">
        <v>93</v>
      </c>
      <c r="G3712" t="s">
        <v>94</v>
      </c>
      <c r="H3712">
        <v>1000.01</v>
      </c>
      <c r="J3712">
        <f>Cálculo!$G$73</f>
        <v>7.2949999999999999</v>
      </c>
      <c r="K3712">
        <f>Cálculo!$H$73</f>
        <v>18.600000000000001</v>
      </c>
    </row>
    <row r="3713" spans="1:11">
      <c r="A3713" t="s">
        <v>56</v>
      </c>
      <c r="B3713" t="s">
        <v>198</v>
      </c>
      <c r="C3713" s="7" t="s">
        <v>297</v>
      </c>
      <c r="D3713" t="s">
        <v>199</v>
      </c>
      <c r="E3713" t="s">
        <v>54</v>
      </c>
      <c r="F3713" t="s">
        <v>95</v>
      </c>
      <c r="G3713" t="s">
        <v>94</v>
      </c>
      <c r="H3713">
        <v>0</v>
      </c>
      <c r="I3713">
        <v>0</v>
      </c>
      <c r="J3713">
        <f>Cálculo!$G$76</f>
        <v>0</v>
      </c>
      <c r="K3713">
        <f>Cálculo!$H$76</f>
        <v>0</v>
      </c>
    </row>
    <row r="3714" spans="1:11">
      <c r="A3714" t="s">
        <v>56</v>
      </c>
      <c r="B3714" t="s">
        <v>198</v>
      </c>
      <c r="C3714" s="7" t="s">
        <v>297</v>
      </c>
      <c r="D3714" t="s">
        <v>199</v>
      </c>
      <c r="E3714" t="s">
        <v>54</v>
      </c>
      <c r="F3714" t="s">
        <v>95</v>
      </c>
      <c r="G3714" t="s">
        <v>94</v>
      </c>
      <c r="H3714">
        <v>0.01</v>
      </c>
      <c r="I3714">
        <v>50</v>
      </c>
      <c r="J3714">
        <f>Cálculo!$G$77</f>
        <v>9.2490000000000006</v>
      </c>
      <c r="K3714">
        <f>Cálculo!$H$77</f>
        <v>60.76</v>
      </c>
    </row>
    <row r="3715" spans="1:11">
      <c r="A3715" t="s">
        <v>56</v>
      </c>
      <c r="B3715" t="s">
        <v>198</v>
      </c>
      <c r="C3715" s="7" t="s">
        <v>297</v>
      </c>
      <c r="D3715" t="s">
        <v>199</v>
      </c>
      <c r="E3715" t="s">
        <v>54</v>
      </c>
      <c r="F3715" t="s">
        <v>95</v>
      </c>
      <c r="G3715" t="s">
        <v>94</v>
      </c>
      <c r="H3715">
        <v>50.01</v>
      </c>
      <c r="I3715">
        <v>150</v>
      </c>
      <c r="J3715">
        <f>Cálculo!$G$78</f>
        <v>8.49</v>
      </c>
      <c r="K3715">
        <f>Cálculo!$H$78</f>
        <v>98.73</v>
      </c>
    </row>
    <row r="3716" spans="1:11">
      <c r="A3716" t="s">
        <v>56</v>
      </c>
      <c r="B3716" t="s">
        <v>198</v>
      </c>
      <c r="C3716" s="7" t="s">
        <v>297</v>
      </c>
      <c r="D3716" t="s">
        <v>199</v>
      </c>
      <c r="E3716" t="s">
        <v>54</v>
      </c>
      <c r="F3716" t="s">
        <v>95</v>
      </c>
      <c r="G3716" t="s">
        <v>94</v>
      </c>
      <c r="H3716">
        <v>150.01</v>
      </c>
      <c r="I3716">
        <v>500</v>
      </c>
      <c r="J3716">
        <f>Cálculo!$G$79</f>
        <v>7.9859999999999998</v>
      </c>
      <c r="K3716">
        <f>Cálculo!$H$79</f>
        <v>174.66</v>
      </c>
    </row>
    <row r="3717" spans="1:11">
      <c r="A3717" t="s">
        <v>56</v>
      </c>
      <c r="B3717" t="s">
        <v>198</v>
      </c>
      <c r="C3717" s="7" t="s">
        <v>297</v>
      </c>
      <c r="D3717" t="s">
        <v>199</v>
      </c>
      <c r="E3717" t="s">
        <v>54</v>
      </c>
      <c r="F3717" t="s">
        <v>95</v>
      </c>
      <c r="G3717" t="s">
        <v>94</v>
      </c>
      <c r="H3717">
        <v>500.01</v>
      </c>
      <c r="I3717">
        <v>2000</v>
      </c>
      <c r="J3717">
        <f>Cálculo!$G$80</f>
        <v>7.5380000000000003</v>
      </c>
      <c r="K3717">
        <f>Cálculo!$H$80</f>
        <v>398.71</v>
      </c>
    </row>
    <row r="3718" spans="1:11">
      <c r="A3718" t="s">
        <v>56</v>
      </c>
      <c r="B3718" t="s">
        <v>198</v>
      </c>
      <c r="C3718" s="7" t="s">
        <v>297</v>
      </c>
      <c r="D3718" t="s">
        <v>199</v>
      </c>
      <c r="E3718" t="s">
        <v>54</v>
      </c>
      <c r="F3718" t="s">
        <v>95</v>
      </c>
      <c r="G3718" t="s">
        <v>94</v>
      </c>
      <c r="H3718">
        <v>2000.01</v>
      </c>
      <c r="I3718">
        <v>3500</v>
      </c>
      <c r="J3718">
        <f>Cálculo!$G$81</f>
        <v>6.819</v>
      </c>
      <c r="K3718">
        <f>Cálculo!$H$81</f>
        <v>1837.86</v>
      </c>
    </row>
    <row r="3719" spans="1:11">
      <c r="A3719" t="s">
        <v>56</v>
      </c>
      <c r="B3719" t="s">
        <v>198</v>
      </c>
      <c r="C3719" s="7" t="s">
        <v>297</v>
      </c>
      <c r="D3719" t="s">
        <v>199</v>
      </c>
      <c r="E3719" t="s">
        <v>54</v>
      </c>
      <c r="F3719" t="s">
        <v>95</v>
      </c>
      <c r="G3719" t="s">
        <v>94</v>
      </c>
      <c r="H3719">
        <v>3500.01</v>
      </c>
      <c r="I3719">
        <v>50000</v>
      </c>
      <c r="J3719">
        <f>Cálculo!$G$82</f>
        <v>5.3760000000000003</v>
      </c>
      <c r="K3719">
        <f>Cálculo!$H$82</f>
        <v>6892.16</v>
      </c>
    </row>
    <row r="3720" spans="1:11">
      <c r="A3720" t="s">
        <v>56</v>
      </c>
      <c r="B3720" t="s">
        <v>198</v>
      </c>
      <c r="C3720" s="7" t="s">
        <v>297</v>
      </c>
      <c r="D3720" t="s">
        <v>199</v>
      </c>
      <c r="E3720" t="s">
        <v>54</v>
      </c>
      <c r="F3720" t="s">
        <v>95</v>
      </c>
      <c r="G3720" t="s">
        <v>94</v>
      </c>
      <c r="H3720">
        <v>50000.01</v>
      </c>
      <c r="J3720">
        <f>Cálculo!$G$83</f>
        <v>5.1479999999999997</v>
      </c>
      <c r="K3720">
        <f>Cálculo!$H$83</f>
        <v>18284.09</v>
      </c>
    </row>
    <row r="3721" spans="1:11">
      <c r="A3721" t="s">
        <v>56</v>
      </c>
      <c r="B3721" t="s">
        <v>198</v>
      </c>
      <c r="C3721" s="7" t="s">
        <v>297</v>
      </c>
      <c r="D3721" t="s">
        <v>199</v>
      </c>
      <c r="E3721" t="s">
        <v>54</v>
      </c>
      <c r="F3721" t="s">
        <v>96</v>
      </c>
      <c r="G3721" t="s">
        <v>94</v>
      </c>
      <c r="H3721">
        <v>0</v>
      </c>
      <c r="I3721">
        <v>50000</v>
      </c>
      <c r="J3721">
        <f>Cálculo!$G$86</f>
        <v>4.726</v>
      </c>
      <c r="K3721">
        <f>Cálculo!$H$86</f>
        <v>387.36</v>
      </c>
    </row>
    <row r="3722" spans="1:11">
      <c r="A3722" t="s">
        <v>56</v>
      </c>
      <c r="B3722" t="s">
        <v>198</v>
      </c>
      <c r="C3722" s="7" t="s">
        <v>297</v>
      </c>
      <c r="D3722" t="s">
        <v>199</v>
      </c>
      <c r="E3722" t="s">
        <v>54</v>
      </c>
      <c r="F3722" t="s">
        <v>96</v>
      </c>
      <c r="G3722" t="s">
        <v>94</v>
      </c>
      <c r="H3722">
        <v>50000.01</v>
      </c>
      <c r="I3722">
        <v>300000</v>
      </c>
      <c r="J3722">
        <f>Cálculo!$G$87</f>
        <v>3.5019999999999998</v>
      </c>
      <c r="K3722">
        <f>Cálculo!$H$87</f>
        <v>61597.41</v>
      </c>
    </row>
    <row r="3723" spans="1:11">
      <c r="A3723" t="s">
        <v>56</v>
      </c>
      <c r="B3723" t="s">
        <v>198</v>
      </c>
      <c r="C3723" s="7" t="s">
        <v>297</v>
      </c>
      <c r="D3723" t="s">
        <v>199</v>
      </c>
      <c r="E3723" t="s">
        <v>54</v>
      </c>
      <c r="F3723" t="s">
        <v>96</v>
      </c>
      <c r="G3723" t="s">
        <v>94</v>
      </c>
      <c r="H3723">
        <v>300000.01</v>
      </c>
      <c r="I3723">
        <v>500000</v>
      </c>
      <c r="J3723">
        <f>Cálculo!$G$88</f>
        <v>3.36</v>
      </c>
      <c r="K3723">
        <f>Cálculo!$H$88</f>
        <v>110975.06</v>
      </c>
    </row>
    <row r="3724" spans="1:11">
      <c r="A3724" t="s">
        <v>56</v>
      </c>
      <c r="B3724" t="s">
        <v>198</v>
      </c>
      <c r="C3724" s="7" t="s">
        <v>297</v>
      </c>
      <c r="D3724" t="s">
        <v>199</v>
      </c>
      <c r="E3724" t="s">
        <v>54</v>
      </c>
      <c r="F3724" t="s">
        <v>96</v>
      </c>
      <c r="G3724" t="s">
        <v>94</v>
      </c>
      <c r="H3724">
        <v>500000.01</v>
      </c>
      <c r="I3724">
        <v>1000000</v>
      </c>
      <c r="J3724">
        <f>Cálculo!$G$89</f>
        <v>3.3340000000000001</v>
      </c>
      <c r="K3724">
        <f>Cálculo!$H$89</f>
        <v>124035.06</v>
      </c>
    </row>
    <row r="3725" spans="1:11">
      <c r="A3725" t="s">
        <v>56</v>
      </c>
      <c r="B3725" t="s">
        <v>198</v>
      </c>
      <c r="C3725" s="7" t="s">
        <v>297</v>
      </c>
      <c r="D3725" t="s">
        <v>199</v>
      </c>
      <c r="E3725" t="s">
        <v>54</v>
      </c>
      <c r="F3725" t="s">
        <v>96</v>
      </c>
      <c r="G3725" t="s">
        <v>94</v>
      </c>
      <c r="H3725">
        <v>1000000.01</v>
      </c>
      <c r="I3725">
        <v>2000000</v>
      </c>
      <c r="J3725">
        <f>Cálculo!$G$90</f>
        <v>3.2810000000000001</v>
      </c>
      <c r="K3725">
        <f>Cálculo!$H$90</f>
        <v>177422.21</v>
      </c>
    </row>
    <row r="3726" spans="1:11">
      <c r="A3726" t="s">
        <v>56</v>
      </c>
      <c r="B3726" t="s">
        <v>198</v>
      </c>
      <c r="C3726" s="7" t="s">
        <v>297</v>
      </c>
      <c r="D3726" t="s">
        <v>199</v>
      </c>
      <c r="E3726" t="s">
        <v>54</v>
      </c>
      <c r="F3726" t="s">
        <v>96</v>
      </c>
      <c r="G3726" t="s">
        <v>94</v>
      </c>
      <c r="H3726">
        <v>2000000.01</v>
      </c>
      <c r="J3726">
        <f>Cálculo!$G$91</f>
        <v>3.2330000000000001</v>
      </c>
      <c r="K3726">
        <f>Cálculo!$H$91</f>
        <v>316707.87</v>
      </c>
    </row>
    <row r="3727" spans="1:11">
      <c r="A3727" t="s">
        <v>56</v>
      </c>
      <c r="B3727" t="s">
        <v>198</v>
      </c>
      <c r="C3727" s="7" t="s">
        <v>297</v>
      </c>
      <c r="D3727" t="s">
        <v>199</v>
      </c>
      <c r="E3727" t="s">
        <v>54</v>
      </c>
      <c r="F3727" t="s">
        <v>97</v>
      </c>
      <c r="G3727" t="s">
        <v>98</v>
      </c>
      <c r="J3727">
        <f>Cálculo!$G$94</f>
        <v>3.2148460000000001</v>
      </c>
    </row>
    <row r="3728" spans="1:11">
      <c r="A3728" t="s">
        <v>56</v>
      </c>
      <c r="B3728" t="s">
        <v>198</v>
      </c>
      <c r="C3728" s="7" t="s">
        <v>298</v>
      </c>
      <c r="D3728" t="s">
        <v>199</v>
      </c>
      <c r="E3728" t="s">
        <v>54</v>
      </c>
      <c r="F3728" t="s">
        <v>93</v>
      </c>
      <c r="G3728" t="s">
        <v>94</v>
      </c>
      <c r="H3728">
        <v>0</v>
      </c>
      <c r="I3728">
        <v>1</v>
      </c>
      <c r="J3728">
        <f>Cálculo!$G$66</f>
        <v>3.2869999999999999</v>
      </c>
      <c r="K3728">
        <f>Cálculo!$H$66</f>
        <v>11.39</v>
      </c>
    </row>
    <row r="3729" spans="1:11">
      <c r="A3729" t="s">
        <v>56</v>
      </c>
      <c r="B3729" t="s">
        <v>198</v>
      </c>
      <c r="C3729" s="7" t="s">
        <v>298</v>
      </c>
      <c r="D3729" t="s">
        <v>199</v>
      </c>
      <c r="E3729" t="s">
        <v>54</v>
      </c>
      <c r="F3729" t="s">
        <v>93</v>
      </c>
      <c r="G3729" t="s">
        <v>94</v>
      </c>
      <c r="H3729">
        <v>1.01</v>
      </c>
      <c r="I3729">
        <v>3</v>
      </c>
      <c r="J3729">
        <f>Cálculo!$G$67</f>
        <v>10.834</v>
      </c>
      <c r="K3729">
        <f>Cálculo!$H$67</f>
        <v>14.87</v>
      </c>
    </row>
    <row r="3730" spans="1:11">
      <c r="A3730" t="s">
        <v>56</v>
      </c>
      <c r="B3730" t="s">
        <v>198</v>
      </c>
      <c r="C3730" s="7" t="s">
        <v>298</v>
      </c>
      <c r="D3730" t="s">
        <v>199</v>
      </c>
      <c r="E3730" t="s">
        <v>54</v>
      </c>
      <c r="F3730" t="s">
        <v>93</v>
      </c>
      <c r="G3730" t="s">
        <v>94</v>
      </c>
      <c r="H3730">
        <v>3.01</v>
      </c>
      <c r="I3730">
        <v>7</v>
      </c>
      <c r="J3730">
        <f>Cálculo!$G$68</f>
        <v>5.6470000000000002</v>
      </c>
      <c r="K3730">
        <f>Cálculo!$H$68</f>
        <v>14.87</v>
      </c>
    </row>
    <row r="3731" spans="1:11">
      <c r="A3731" t="s">
        <v>56</v>
      </c>
      <c r="B3731" t="s">
        <v>198</v>
      </c>
      <c r="C3731" s="7" t="s">
        <v>298</v>
      </c>
      <c r="D3731" t="s">
        <v>199</v>
      </c>
      <c r="E3731" t="s">
        <v>54</v>
      </c>
      <c r="F3731" t="s">
        <v>93</v>
      </c>
      <c r="G3731" t="s">
        <v>94</v>
      </c>
      <c r="H3731">
        <v>7.01</v>
      </c>
      <c r="I3731">
        <v>14</v>
      </c>
      <c r="J3731">
        <f>Cálculo!$G$69</f>
        <v>9.3699999999999992</v>
      </c>
      <c r="K3731">
        <f>Cálculo!$H$69</f>
        <v>16.739999999999998</v>
      </c>
    </row>
    <row r="3732" spans="1:11">
      <c r="A3732" t="s">
        <v>56</v>
      </c>
      <c r="B3732" t="s">
        <v>198</v>
      </c>
      <c r="C3732" s="7" t="s">
        <v>298</v>
      </c>
      <c r="D3732" t="s">
        <v>199</v>
      </c>
      <c r="E3732" t="s">
        <v>54</v>
      </c>
      <c r="F3732" t="s">
        <v>93</v>
      </c>
      <c r="G3732" t="s">
        <v>94</v>
      </c>
      <c r="H3732">
        <v>14.01</v>
      </c>
      <c r="I3732">
        <v>34</v>
      </c>
      <c r="J3732">
        <f>Cálculo!$G$70</f>
        <v>11.132</v>
      </c>
      <c r="K3732">
        <f>Cálculo!$H$70</f>
        <v>18.600000000000001</v>
      </c>
    </row>
    <row r="3733" spans="1:11">
      <c r="A3733" t="s">
        <v>56</v>
      </c>
      <c r="B3733" t="s">
        <v>198</v>
      </c>
      <c r="C3733" s="7" t="s">
        <v>298</v>
      </c>
      <c r="D3733" t="s">
        <v>199</v>
      </c>
      <c r="E3733" t="s">
        <v>54</v>
      </c>
      <c r="F3733" t="s">
        <v>93</v>
      </c>
      <c r="G3733" t="s">
        <v>94</v>
      </c>
      <c r="H3733">
        <v>34.01</v>
      </c>
      <c r="I3733">
        <v>600</v>
      </c>
      <c r="J3733">
        <f>Cálculo!$G$71</f>
        <v>11.92</v>
      </c>
      <c r="K3733">
        <f>Cálculo!$H$71</f>
        <v>18.600000000000001</v>
      </c>
    </row>
    <row r="3734" spans="1:11">
      <c r="A3734" t="s">
        <v>56</v>
      </c>
      <c r="B3734" t="s">
        <v>198</v>
      </c>
      <c r="C3734" s="7" t="s">
        <v>298</v>
      </c>
      <c r="D3734" t="s">
        <v>199</v>
      </c>
      <c r="E3734" t="s">
        <v>54</v>
      </c>
      <c r="F3734" t="s">
        <v>93</v>
      </c>
      <c r="G3734" t="s">
        <v>94</v>
      </c>
      <c r="H3734">
        <v>600.01</v>
      </c>
      <c r="I3734">
        <v>1000</v>
      </c>
      <c r="J3734">
        <f>Cálculo!$G$72</f>
        <v>10.324</v>
      </c>
      <c r="K3734">
        <f>Cálculo!$H$72</f>
        <v>18.600000000000001</v>
      </c>
    </row>
    <row r="3735" spans="1:11">
      <c r="A3735" t="s">
        <v>56</v>
      </c>
      <c r="B3735" t="s">
        <v>198</v>
      </c>
      <c r="C3735" s="7" t="s">
        <v>298</v>
      </c>
      <c r="D3735" t="s">
        <v>199</v>
      </c>
      <c r="E3735" t="s">
        <v>54</v>
      </c>
      <c r="F3735" t="s">
        <v>93</v>
      </c>
      <c r="G3735" t="s">
        <v>94</v>
      </c>
      <c r="H3735">
        <v>1000.01</v>
      </c>
      <c r="J3735">
        <f>Cálculo!$G$73</f>
        <v>7.2949999999999999</v>
      </c>
      <c r="K3735">
        <f>Cálculo!$H$73</f>
        <v>18.600000000000001</v>
      </c>
    </row>
    <row r="3736" spans="1:11">
      <c r="A3736" t="s">
        <v>56</v>
      </c>
      <c r="B3736" t="s">
        <v>198</v>
      </c>
      <c r="C3736" s="7" t="s">
        <v>298</v>
      </c>
      <c r="D3736" t="s">
        <v>199</v>
      </c>
      <c r="E3736" t="s">
        <v>54</v>
      </c>
      <c r="F3736" t="s">
        <v>95</v>
      </c>
      <c r="G3736" t="s">
        <v>94</v>
      </c>
      <c r="H3736">
        <v>0</v>
      </c>
      <c r="I3736">
        <v>0</v>
      </c>
      <c r="J3736">
        <f>Cálculo!$G$76</f>
        <v>0</v>
      </c>
      <c r="K3736">
        <f>Cálculo!$H$76</f>
        <v>0</v>
      </c>
    </row>
    <row r="3737" spans="1:11">
      <c r="A3737" t="s">
        <v>56</v>
      </c>
      <c r="B3737" t="s">
        <v>198</v>
      </c>
      <c r="C3737" s="7" t="s">
        <v>298</v>
      </c>
      <c r="D3737" t="s">
        <v>199</v>
      </c>
      <c r="E3737" t="s">
        <v>54</v>
      </c>
      <c r="F3737" t="s">
        <v>95</v>
      </c>
      <c r="G3737" t="s">
        <v>94</v>
      </c>
      <c r="H3737">
        <v>0.01</v>
      </c>
      <c r="I3737">
        <v>50</v>
      </c>
      <c r="J3737">
        <f>Cálculo!$G$77</f>
        <v>9.2490000000000006</v>
      </c>
      <c r="K3737">
        <f>Cálculo!$H$77</f>
        <v>60.76</v>
      </c>
    </row>
    <row r="3738" spans="1:11">
      <c r="A3738" t="s">
        <v>56</v>
      </c>
      <c r="B3738" t="s">
        <v>198</v>
      </c>
      <c r="C3738" s="7" t="s">
        <v>298</v>
      </c>
      <c r="D3738" t="s">
        <v>199</v>
      </c>
      <c r="E3738" t="s">
        <v>54</v>
      </c>
      <c r="F3738" t="s">
        <v>95</v>
      </c>
      <c r="G3738" t="s">
        <v>94</v>
      </c>
      <c r="H3738">
        <v>50.01</v>
      </c>
      <c r="I3738">
        <v>150</v>
      </c>
      <c r="J3738">
        <f>Cálculo!$G$78</f>
        <v>8.49</v>
      </c>
      <c r="K3738">
        <f>Cálculo!$H$78</f>
        <v>98.73</v>
      </c>
    </row>
    <row r="3739" spans="1:11">
      <c r="A3739" t="s">
        <v>56</v>
      </c>
      <c r="B3739" t="s">
        <v>198</v>
      </c>
      <c r="C3739" s="7" t="s">
        <v>298</v>
      </c>
      <c r="D3739" t="s">
        <v>199</v>
      </c>
      <c r="E3739" t="s">
        <v>54</v>
      </c>
      <c r="F3739" t="s">
        <v>95</v>
      </c>
      <c r="G3739" t="s">
        <v>94</v>
      </c>
      <c r="H3739">
        <v>150.01</v>
      </c>
      <c r="I3739">
        <v>500</v>
      </c>
      <c r="J3739">
        <f>Cálculo!$G$79</f>
        <v>7.9859999999999998</v>
      </c>
      <c r="K3739">
        <f>Cálculo!$H$79</f>
        <v>174.66</v>
      </c>
    </row>
    <row r="3740" spans="1:11">
      <c r="A3740" t="s">
        <v>56</v>
      </c>
      <c r="B3740" t="s">
        <v>198</v>
      </c>
      <c r="C3740" s="7" t="s">
        <v>298</v>
      </c>
      <c r="D3740" t="s">
        <v>199</v>
      </c>
      <c r="E3740" t="s">
        <v>54</v>
      </c>
      <c r="F3740" t="s">
        <v>95</v>
      </c>
      <c r="G3740" t="s">
        <v>94</v>
      </c>
      <c r="H3740">
        <v>500.01</v>
      </c>
      <c r="I3740">
        <v>2000</v>
      </c>
      <c r="J3740">
        <f>Cálculo!$G$80</f>
        <v>7.5380000000000003</v>
      </c>
      <c r="K3740">
        <f>Cálculo!$H$80</f>
        <v>398.71</v>
      </c>
    </row>
    <row r="3741" spans="1:11">
      <c r="A3741" t="s">
        <v>56</v>
      </c>
      <c r="B3741" t="s">
        <v>198</v>
      </c>
      <c r="C3741" s="7" t="s">
        <v>298</v>
      </c>
      <c r="D3741" t="s">
        <v>199</v>
      </c>
      <c r="E3741" t="s">
        <v>54</v>
      </c>
      <c r="F3741" t="s">
        <v>95</v>
      </c>
      <c r="G3741" t="s">
        <v>94</v>
      </c>
      <c r="H3741">
        <v>2000.01</v>
      </c>
      <c r="I3741">
        <v>3500</v>
      </c>
      <c r="J3741">
        <f>Cálculo!$G$81</f>
        <v>6.819</v>
      </c>
      <c r="K3741">
        <f>Cálculo!$H$81</f>
        <v>1837.86</v>
      </c>
    </row>
    <row r="3742" spans="1:11">
      <c r="A3742" t="s">
        <v>56</v>
      </c>
      <c r="B3742" t="s">
        <v>198</v>
      </c>
      <c r="C3742" s="7" t="s">
        <v>298</v>
      </c>
      <c r="D3742" t="s">
        <v>199</v>
      </c>
      <c r="E3742" t="s">
        <v>54</v>
      </c>
      <c r="F3742" t="s">
        <v>95</v>
      </c>
      <c r="G3742" t="s">
        <v>94</v>
      </c>
      <c r="H3742">
        <v>3500.01</v>
      </c>
      <c r="I3742">
        <v>50000</v>
      </c>
      <c r="J3742">
        <f>Cálculo!$G$82</f>
        <v>5.3760000000000003</v>
      </c>
      <c r="K3742">
        <f>Cálculo!$H$82</f>
        <v>6892.16</v>
      </c>
    </row>
    <row r="3743" spans="1:11">
      <c r="A3743" t="s">
        <v>56</v>
      </c>
      <c r="B3743" t="s">
        <v>198</v>
      </c>
      <c r="C3743" s="7" t="s">
        <v>298</v>
      </c>
      <c r="D3743" t="s">
        <v>199</v>
      </c>
      <c r="E3743" t="s">
        <v>54</v>
      </c>
      <c r="F3743" t="s">
        <v>95</v>
      </c>
      <c r="G3743" t="s">
        <v>94</v>
      </c>
      <c r="H3743">
        <v>50000.01</v>
      </c>
      <c r="J3743">
        <f>Cálculo!$G$83</f>
        <v>5.1479999999999997</v>
      </c>
      <c r="K3743">
        <f>Cálculo!$H$83</f>
        <v>18284.09</v>
      </c>
    </row>
    <row r="3744" spans="1:11">
      <c r="A3744" t="s">
        <v>56</v>
      </c>
      <c r="B3744" t="s">
        <v>198</v>
      </c>
      <c r="C3744" s="7" t="s">
        <v>298</v>
      </c>
      <c r="D3744" t="s">
        <v>199</v>
      </c>
      <c r="E3744" t="s">
        <v>54</v>
      </c>
      <c r="F3744" t="s">
        <v>96</v>
      </c>
      <c r="G3744" t="s">
        <v>94</v>
      </c>
      <c r="H3744">
        <v>0</v>
      </c>
      <c r="I3744">
        <v>50000</v>
      </c>
      <c r="J3744">
        <f>Cálculo!$G$86</f>
        <v>4.726</v>
      </c>
      <c r="K3744">
        <f>Cálculo!$H$86</f>
        <v>387.36</v>
      </c>
    </row>
    <row r="3745" spans="1:11">
      <c r="A3745" t="s">
        <v>56</v>
      </c>
      <c r="B3745" t="s">
        <v>198</v>
      </c>
      <c r="C3745" s="7" t="s">
        <v>298</v>
      </c>
      <c r="D3745" t="s">
        <v>199</v>
      </c>
      <c r="E3745" t="s">
        <v>54</v>
      </c>
      <c r="F3745" t="s">
        <v>96</v>
      </c>
      <c r="G3745" t="s">
        <v>94</v>
      </c>
      <c r="H3745">
        <v>50000.01</v>
      </c>
      <c r="I3745">
        <v>300000</v>
      </c>
      <c r="J3745">
        <f>Cálculo!$G$87</f>
        <v>3.5019999999999998</v>
      </c>
      <c r="K3745">
        <f>Cálculo!$H$87</f>
        <v>61597.41</v>
      </c>
    </row>
    <row r="3746" spans="1:11">
      <c r="A3746" t="s">
        <v>56</v>
      </c>
      <c r="B3746" t="s">
        <v>198</v>
      </c>
      <c r="C3746" s="7" t="s">
        <v>298</v>
      </c>
      <c r="D3746" t="s">
        <v>199</v>
      </c>
      <c r="E3746" t="s">
        <v>54</v>
      </c>
      <c r="F3746" t="s">
        <v>96</v>
      </c>
      <c r="G3746" t="s">
        <v>94</v>
      </c>
      <c r="H3746">
        <v>300000.01</v>
      </c>
      <c r="I3746">
        <v>500000</v>
      </c>
      <c r="J3746">
        <f>Cálculo!$G$88</f>
        <v>3.36</v>
      </c>
      <c r="K3746">
        <f>Cálculo!$H$88</f>
        <v>110975.06</v>
      </c>
    </row>
    <row r="3747" spans="1:11">
      <c r="A3747" t="s">
        <v>56</v>
      </c>
      <c r="B3747" t="s">
        <v>198</v>
      </c>
      <c r="C3747" s="7" t="s">
        <v>298</v>
      </c>
      <c r="D3747" t="s">
        <v>199</v>
      </c>
      <c r="E3747" t="s">
        <v>54</v>
      </c>
      <c r="F3747" t="s">
        <v>96</v>
      </c>
      <c r="G3747" t="s">
        <v>94</v>
      </c>
      <c r="H3747">
        <v>500000.01</v>
      </c>
      <c r="I3747">
        <v>1000000</v>
      </c>
      <c r="J3747">
        <f>Cálculo!$G$89</f>
        <v>3.3340000000000001</v>
      </c>
      <c r="K3747">
        <f>Cálculo!$H$89</f>
        <v>124035.06</v>
      </c>
    </row>
    <row r="3748" spans="1:11">
      <c r="A3748" t="s">
        <v>56</v>
      </c>
      <c r="B3748" t="s">
        <v>198</v>
      </c>
      <c r="C3748" s="7" t="s">
        <v>298</v>
      </c>
      <c r="D3748" t="s">
        <v>199</v>
      </c>
      <c r="E3748" t="s">
        <v>54</v>
      </c>
      <c r="F3748" t="s">
        <v>96</v>
      </c>
      <c r="G3748" t="s">
        <v>94</v>
      </c>
      <c r="H3748">
        <v>1000000.01</v>
      </c>
      <c r="I3748">
        <v>2000000</v>
      </c>
      <c r="J3748">
        <f>Cálculo!$G$90</f>
        <v>3.2810000000000001</v>
      </c>
      <c r="K3748">
        <f>Cálculo!$H$90</f>
        <v>177422.21</v>
      </c>
    </row>
    <row r="3749" spans="1:11">
      <c r="A3749" t="s">
        <v>56</v>
      </c>
      <c r="B3749" t="s">
        <v>198</v>
      </c>
      <c r="C3749" s="7" t="s">
        <v>298</v>
      </c>
      <c r="D3749" t="s">
        <v>199</v>
      </c>
      <c r="E3749" t="s">
        <v>54</v>
      </c>
      <c r="F3749" t="s">
        <v>96</v>
      </c>
      <c r="G3749" t="s">
        <v>94</v>
      </c>
      <c r="H3749">
        <v>2000000.01</v>
      </c>
      <c r="J3749">
        <f>Cálculo!$G$91</f>
        <v>3.2330000000000001</v>
      </c>
      <c r="K3749">
        <f>Cálculo!$H$91</f>
        <v>316707.87</v>
      </c>
    </row>
    <row r="3750" spans="1:11">
      <c r="A3750" t="s">
        <v>56</v>
      </c>
      <c r="B3750" t="s">
        <v>198</v>
      </c>
      <c r="C3750" s="7" t="s">
        <v>298</v>
      </c>
      <c r="D3750" t="s">
        <v>199</v>
      </c>
      <c r="E3750" t="s">
        <v>54</v>
      </c>
      <c r="F3750" t="s">
        <v>97</v>
      </c>
      <c r="G3750" t="s">
        <v>98</v>
      </c>
      <c r="J3750">
        <f>Cálculo!$G$94</f>
        <v>3.2148460000000001</v>
      </c>
    </row>
    <row r="3751" spans="1:11">
      <c r="A3751" t="s">
        <v>56</v>
      </c>
      <c r="B3751" t="s">
        <v>198</v>
      </c>
      <c r="C3751" s="7" t="s">
        <v>299</v>
      </c>
      <c r="D3751" t="s">
        <v>199</v>
      </c>
      <c r="E3751" t="s">
        <v>54</v>
      </c>
      <c r="F3751" t="s">
        <v>93</v>
      </c>
      <c r="G3751" t="s">
        <v>94</v>
      </c>
      <c r="H3751">
        <v>0</v>
      </c>
      <c r="I3751">
        <v>1</v>
      </c>
      <c r="J3751">
        <f>Cálculo!$G$66</f>
        <v>3.2869999999999999</v>
      </c>
      <c r="K3751">
        <f>Cálculo!$H$66</f>
        <v>11.39</v>
      </c>
    </row>
    <row r="3752" spans="1:11">
      <c r="A3752" t="s">
        <v>56</v>
      </c>
      <c r="B3752" t="s">
        <v>198</v>
      </c>
      <c r="C3752" s="7" t="s">
        <v>299</v>
      </c>
      <c r="D3752" t="s">
        <v>199</v>
      </c>
      <c r="E3752" t="s">
        <v>54</v>
      </c>
      <c r="F3752" t="s">
        <v>93</v>
      </c>
      <c r="G3752" t="s">
        <v>94</v>
      </c>
      <c r="H3752">
        <v>1.01</v>
      </c>
      <c r="I3752">
        <v>3</v>
      </c>
      <c r="J3752">
        <f>Cálculo!$G$67</f>
        <v>10.834</v>
      </c>
      <c r="K3752">
        <f>Cálculo!$H$67</f>
        <v>14.87</v>
      </c>
    </row>
    <row r="3753" spans="1:11">
      <c r="A3753" t="s">
        <v>56</v>
      </c>
      <c r="B3753" t="s">
        <v>198</v>
      </c>
      <c r="C3753" s="7" t="s">
        <v>299</v>
      </c>
      <c r="D3753" t="s">
        <v>199</v>
      </c>
      <c r="E3753" t="s">
        <v>54</v>
      </c>
      <c r="F3753" t="s">
        <v>93</v>
      </c>
      <c r="G3753" t="s">
        <v>94</v>
      </c>
      <c r="H3753">
        <v>3.01</v>
      </c>
      <c r="I3753">
        <v>7</v>
      </c>
      <c r="J3753">
        <f>Cálculo!$G$68</f>
        <v>5.6470000000000002</v>
      </c>
      <c r="K3753">
        <f>Cálculo!$H$68</f>
        <v>14.87</v>
      </c>
    </row>
    <row r="3754" spans="1:11">
      <c r="A3754" t="s">
        <v>56</v>
      </c>
      <c r="B3754" t="s">
        <v>198</v>
      </c>
      <c r="C3754" s="7" t="s">
        <v>299</v>
      </c>
      <c r="D3754" t="s">
        <v>199</v>
      </c>
      <c r="E3754" t="s">
        <v>54</v>
      </c>
      <c r="F3754" t="s">
        <v>93</v>
      </c>
      <c r="G3754" t="s">
        <v>94</v>
      </c>
      <c r="H3754">
        <v>7.01</v>
      </c>
      <c r="I3754">
        <v>14</v>
      </c>
      <c r="J3754">
        <f>Cálculo!$G$69</f>
        <v>9.3699999999999992</v>
      </c>
      <c r="K3754">
        <f>Cálculo!$H$69</f>
        <v>16.739999999999998</v>
      </c>
    </row>
    <row r="3755" spans="1:11">
      <c r="A3755" t="s">
        <v>56</v>
      </c>
      <c r="B3755" t="s">
        <v>198</v>
      </c>
      <c r="C3755" s="7" t="s">
        <v>299</v>
      </c>
      <c r="D3755" t="s">
        <v>199</v>
      </c>
      <c r="E3755" t="s">
        <v>54</v>
      </c>
      <c r="F3755" t="s">
        <v>93</v>
      </c>
      <c r="G3755" t="s">
        <v>94</v>
      </c>
      <c r="H3755">
        <v>14.01</v>
      </c>
      <c r="I3755">
        <v>34</v>
      </c>
      <c r="J3755">
        <f>Cálculo!$G$70</f>
        <v>11.132</v>
      </c>
      <c r="K3755">
        <f>Cálculo!$H$70</f>
        <v>18.600000000000001</v>
      </c>
    </row>
    <row r="3756" spans="1:11">
      <c r="A3756" t="s">
        <v>56</v>
      </c>
      <c r="B3756" t="s">
        <v>198</v>
      </c>
      <c r="C3756" s="7" t="s">
        <v>299</v>
      </c>
      <c r="D3756" t="s">
        <v>199</v>
      </c>
      <c r="E3756" t="s">
        <v>54</v>
      </c>
      <c r="F3756" t="s">
        <v>93</v>
      </c>
      <c r="G3756" t="s">
        <v>94</v>
      </c>
      <c r="H3756">
        <v>34.01</v>
      </c>
      <c r="I3756">
        <v>600</v>
      </c>
      <c r="J3756">
        <f>Cálculo!$G$71</f>
        <v>11.92</v>
      </c>
      <c r="K3756">
        <f>Cálculo!$H$71</f>
        <v>18.600000000000001</v>
      </c>
    </row>
    <row r="3757" spans="1:11">
      <c r="A3757" t="s">
        <v>56</v>
      </c>
      <c r="B3757" t="s">
        <v>198</v>
      </c>
      <c r="C3757" s="7" t="s">
        <v>299</v>
      </c>
      <c r="D3757" t="s">
        <v>199</v>
      </c>
      <c r="E3757" t="s">
        <v>54</v>
      </c>
      <c r="F3757" t="s">
        <v>93</v>
      </c>
      <c r="G3757" t="s">
        <v>94</v>
      </c>
      <c r="H3757">
        <v>600.01</v>
      </c>
      <c r="I3757">
        <v>1000</v>
      </c>
      <c r="J3757">
        <f>Cálculo!$G$72</f>
        <v>10.324</v>
      </c>
      <c r="K3757">
        <f>Cálculo!$H$72</f>
        <v>18.600000000000001</v>
      </c>
    </row>
    <row r="3758" spans="1:11">
      <c r="A3758" t="s">
        <v>56</v>
      </c>
      <c r="B3758" t="s">
        <v>198</v>
      </c>
      <c r="C3758" s="7" t="s">
        <v>299</v>
      </c>
      <c r="D3758" t="s">
        <v>199</v>
      </c>
      <c r="E3758" t="s">
        <v>54</v>
      </c>
      <c r="F3758" t="s">
        <v>93</v>
      </c>
      <c r="G3758" t="s">
        <v>94</v>
      </c>
      <c r="H3758">
        <v>1000.01</v>
      </c>
      <c r="J3758">
        <f>Cálculo!$G$73</f>
        <v>7.2949999999999999</v>
      </c>
      <c r="K3758">
        <f>Cálculo!$H$73</f>
        <v>18.600000000000001</v>
      </c>
    </row>
    <row r="3759" spans="1:11">
      <c r="A3759" t="s">
        <v>56</v>
      </c>
      <c r="B3759" t="s">
        <v>198</v>
      </c>
      <c r="C3759" s="7" t="s">
        <v>299</v>
      </c>
      <c r="D3759" t="s">
        <v>199</v>
      </c>
      <c r="E3759" t="s">
        <v>54</v>
      </c>
      <c r="F3759" t="s">
        <v>95</v>
      </c>
      <c r="G3759" t="s">
        <v>94</v>
      </c>
      <c r="H3759">
        <v>0</v>
      </c>
      <c r="I3759">
        <v>0</v>
      </c>
      <c r="J3759">
        <f>Cálculo!$G$76</f>
        <v>0</v>
      </c>
      <c r="K3759">
        <f>Cálculo!$H$76</f>
        <v>0</v>
      </c>
    </row>
    <row r="3760" spans="1:11">
      <c r="A3760" t="s">
        <v>56</v>
      </c>
      <c r="B3760" t="s">
        <v>198</v>
      </c>
      <c r="C3760" s="7" t="s">
        <v>299</v>
      </c>
      <c r="D3760" t="s">
        <v>199</v>
      </c>
      <c r="E3760" t="s">
        <v>54</v>
      </c>
      <c r="F3760" t="s">
        <v>95</v>
      </c>
      <c r="G3760" t="s">
        <v>94</v>
      </c>
      <c r="H3760">
        <v>0.01</v>
      </c>
      <c r="I3760">
        <v>50</v>
      </c>
      <c r="J3760">
        <f>Cálculo!$G$77</f>
        <v>9.2490000000000006</v>
      </c>
      <c r="K3760">
        <f>Cálculo!$H$77</f>
        <v>60.76</v>
      </c>
    </row>
    <row r="3761" spans="1:11">
      <c r="A3761" t="s">
        <v>56</v>
      </c>
      <c r="B3761" t="s">
        <v>198</v>
      </c>
      <c r="C3761" s="7" t="s">
        <v>299</v>
      </c>
      <c r="D3761" t="s">
        <v>199</v>
      </c>
      <c r="E3761" t="s">
        <v>54</v>
      </c>
      <c r="F3761" t="s">
        <v>95</v>
      </c>
      <c r="G3761" t="s">
        <v>94</v>
      </c>
      <c r="H3761">
        <v>50.01</v>
      </c>
      <c r="I3761">
        <v>150</v>
      </c>
      <c r="J3761">
        <f>Cálculo!$G$78</f>
        <v>8.49</v>
      </c>
      <c r="K3761">
        <f>Cálculo!$H$78</f>
        <v>98.73</v>
      </c>
    </row>
    <row r="3762" spans="1:11">
      <c r="A3762" t="s">
        <v>56</v>
      </c>
      <c r="B3762" t="s">
        <v>198</v>
      </c>
      <c r="C3762" s="7" t="s">
        <v>299</v>
      </c>
      <c r="D3762" t="s">
        <v>199</v>
      </c>
      <c r="E3762" t="s">
        <v>54</v>
      </c>
      <c r="F3762" t="s">
        <v>95</v>
      </c>
      <c r="G3762" t="s">
        <v>94</v>
      </c>
      <c r="H3762">
        <v>150.01</v>
      </c>
      <c r="I3762">
        <v>500</v>
      </c>
      <c r="J3762">
        <f>Cálculo!$G$79</f>
        <v>7.9859999999999998</v>
      </c>
      <c r="K3762">
        <f>Cálculo!$H$79</f>
        <v>174.66</v>
      </c>
    </row>
    <row r="3763" spans="1:11">
      <c r="A3763" t="s">
        <v>56</v>
      </c>
      <c r="B3763" t="s">
        <v>198</v>
      </c>
      <c r="C3763" s="7" t="s">
        <v>299</v>
      </c>
      <c r="D3763" t="s">
        <v>199</v>
      </c>
      <c r="E3763" t="s">
        <v>54</v>
      </c>
      <c r="F3763" t="s">
        <v>95</v>
      </c>
      <c r="G3763" t="s">
        <v>94</v>
      </c>
      <c r="H3763">
        <v>500.01</v>
      </c>
      <c r="I3763">
        <v>2000</v>
      </c>
      <c r="J3763">
        <f>Cálculo!$G$80</f>
        <v>7.5380000000000003</v>
      </c>
      <c r="K3763">
        <f>Cálculo!$H$80</f>
        <v>398.71</v>
      </c>
    </row>
    <row r="3764" spans="1:11">
      <c r="A3764" t="s">
        <v>56</v>
      </c>
      <c r="B3764" t="s">
        <v>198</v>
      </c>
      <c r="C3764" s="7" t="s">
        <v>299</v>
      </c>
      <c r="D3764" t="s">
        <v>199</v>
      </c>
      <c r="E3764" t="s">
        <v>54</v>
      </c>
      <c r="F3764" t="s">
        <v>95</v>
      </c>
      <c r="G3764" t="s">
        <v>94</v>
      </c>
      <c r="H3764">
        <v>2000.01</v>
      </c>
      <c r="I3764">
        <v>3500</v>
      </c>
      <c r="J3764">
        <f>Cálculo!$G$81</f>
        <v>6.819</v>
      </c>
      <c r="K3764">
        <f>Cálculo!$H$81</f>
        <v>1837.86</v>
      </c>
    </row>
    <row r="3765" spans="1:11">
      <c r="A3765" t="s">
        <v>56</v>
      </c>
      <c r="B3765" t="s">
        <v>198</v>
      </c>
      <c r="C3765" s="7" t="s">
        <v>299</v>
      </c>
      <c r="D3765" t="s">
        <v>199</v>
      </c>
      <c r="E3765" t="s">
        <v>54</v>
      </c>
      <c r="F3765" t="s">
        <v>95</v>
      </c>
      <c r="G3765" t="s">
        <v>94</v>
      </c>
      <c r="H3765">
        <v>3500.01</v>
      </c>
      <c r="I3765">
        <v>50000</v>
      </c>
      <c r="J3765">
        <f>Cálculo!$G$82</f>
        <v>5.3760000000000003</v>
      </c>
      <c r="K3765">
        <f>Cálculo!$H$82</f>
        <v>6892.16</v>
      </c>
    </row>
    <row r="3766" spans="1:11">
      <c r="A3766" t="s">
        <v>56</v>
      </c>
      <c r="B3766" t="s">
        <v>198</v>
      </c>
      <c r="C3766" s="7" t="s">
        <v>299</v>
      </c>
      <c r="D3766" t="s">
        <v>199</v>
      </c>
      <c r="E3766" t="s">
        <v>54</v>
      </c>
      <c r="F3766" t="s">
        <v>95</v>
      </c>
      <c r="G3766" t="s">
        <v>94</v>
      </c>
      <c r="H3766">
        <v>50000.01</v>
      </c>
      <c r="J3766">
        <f>Cálculo!$G$83</f>
        <v>5.1479999999999997</v>
      </c>
      <c r="K3766">
        <f>Cálculo!$H$83</f>
        <v>18284.09</v>
      </c>
    </row>
    <row r="3767" spans="1:11">
      <c r="A3767" t="s">
        <v>56</v>
      </c>
      <c r="B3767" t="s">
        <v>198</v>
      </c>
      <c r="C3767" s="7" t="s">
        <v>299</v>
      </c>
      <c r="D3767" t="s">
        <v>199</v>
      </c>
      <c r="E3767" t="s">
        <v>54</v>
      </c>
      <c r="F3767" t="s">
        <v>96</v>
      </c>
      <c r="G3767" t="s">
        <v>94</v>
      </c>
      <c r="H3767">
        <v>0</v>
      </c>
      <c r="I3767">
        <v>50000</v>
      </c>
      <c r="J3767">
        <f>Cálculo!$G$86</f>
        <v>4.726</v>
      </c>
      <c r="K3767">
        <f>Cálculo!$H$86</f>
        <v>387.36</v>
      </c>
    </row>
    <row r="3768" spans="1:11">
      <c r="A3768" t="s">
        <v>56</v>
      </c>
      <c r="B3768" t="s">
        <v>198</v>
      </c>
      <c r="C3768" s="7" t="s">
        <v>299</v>
      </c>
      <c r="D3768" t="s">
        <v>199</v>
      </c>
      <c r="E3768" t="s">
        <v>54</v>
      </c>
      <c r="F3768" t="s">
        <v>96</v>
      </c>
      <c r="G3768" t="s">
        <v>94</v>
      </c>
      <c r="H3768">
        <v>50000.01</v>
      </c>
      <c r="I3768">
        <v>300000</v>
      </c>
      <c r="J3768">
        <f>Cálculo!$G$87</f>
        <v>3.5019999999999998</v>
      </c>
      <c r="K3768">
        <f>Cálculo!$H$87</f>
        <v>61597.41</v>
      </c>
    </row>
    <row r="3769" spans="1:11">
      <c r="A3769" t="s">
        <v>56</v>
      </c>
      <c r="B3769" t="s">
        <v>198</v>
      </c>
      <c r="C3769" s="7" t="s">
        <v>299</v>
      </c>
      <c r="D3769" t="s">
        <v>199</v>
      </c>
      <c r="E3769" t="s">
        <v>54</v>
      </c>
      <c r="F3769" t="s">
        <v>96</v>
      </c>
      <c r="G3769" t="s">
        <v>94</v>
      </c>
      <c r="H3769">
        <v>300000.01</v>
      </c>
      <c r="I3769">
        <v>500000</v>
      </c>
      <c r="J3769">
        <f>Cálculo!$G$88</f>
        <v>3.36</v>
      </c>
      <c r="K3769">
        <f>Cálculo!$H$88</f>
        <v>110975.06</v>
      </c>
    </row>
    <row r="3770" spans="1:11">
      <c r="A3770" t="s">
        <v>56</v>
      </c>
      <c r="B3770" t="s">
        <v>198</v>
      </c>
      <c r="C3770" s="7" t="s">
        <v>299</v>
      </c>
      <c r="D3770" t="s">
        <v>199</v>
      </c>
      <c r="E3770" t="s">
        <v>54</v>
      </c>
      <c r="F3770" t="s">
        <v>96</v>
      </c>
      <c r="G3770" t="s">
        <v>94</v>
      </c>
      <c r="H3770">
        <v>500000.01</v>
      </c>
      <c r="I3770">
        <v>1000000</v>
      </c>
      <c r="J3770">
        <f>Cálculo!$G$89</f>
        <v>3.3340000000000001</v>
      </c>
      <c r="K3770">
        <f>Cálculo!$H$89</f>
        <v>124035.06</v>
      </c>
    </row>
    <row r="3771" spans="1:11">
      <c r="A3771" t="s">
        <v>56</v>
      </c>
      <c r="B3771" t="s">
        <v>198</v>
      </c>
      <c r="C3771" s="7" t="s">
        <v>299</v>
      </c>
      <c r="D3771" t="s">
        <v>199</v>
      </c>
      <c r="E3771" t="s">
        <v>54</v>
      </c>
      <c r="F3771" t="s">
        <v>96</v>
      </c>
      <c r="G3771" t="s">
        <v>94</v>
      </c>
      <c r="H3771">
        <v>1000000.01</v>
      </c>
      <c r="I3771">
        <v>2000000</v>
      </c>
      <c r="J3771">
        <f>Cálculo!$G$90</f>
        <v>3.2810000000000001</v>
      </c>
      <c r="K3771">
        <f>Cálculo!$H$90</f>
        <v>177422.21</v>
      </c>
    </row>
    <row r="3772" spans="1:11">
      <c r="A3772" t="s">
        <v>56</v>
      </c>
      <c r="B3772" t="s">
        <v>198</v>
      </c>
      <c r="C3772" s="7" t="s">
        <v>299</v>
      </c>
      <c r="D3772" t="s">
        <v>199</v>
      </c>
      <c r="E3772" t="s">
        <v>54</v>
      </c>
      <c r="F3772" t="s">
        <v>96</v>
      </c>
      <c r="G3772" t="s">
        <v>94</v>
      </c>
      <c r="H3772">
        <v>2000000.01</v>
      </c>
      <c r="J3772">
        <f>Cálculo!$G$91</f>
        <v>3.2330000000000001</v>
      </c>
      <c r="K3772">
        <f>Cálculo!$H$91</f>
        <v>316707.87</v>
      </c>
    </row>
    <row r="3773" spans="1:11">
      <c r="A3773" t="s">
        <v>56</v>
      </c>
      <c r="B3773" t="s">
        <v>198</v>
      </c>
      <c r="C3773" s="7" t="s">
        <v>299</v>
      </c>
      <c r="D3773" t="s">
        <v>199</v>
      </c>
      <c r="E3773" t="s">
        <v>54</v>
      </c>
      <c r="F3773" t="s">
        <v>97</v>
      </c>
      <c r="G3773" t="s">
        <v>98</v>
      </c>
      <c r="J3773">
        <f>Cálculo!$G$94</f>
        <v>3.2148460000000001</v>
      </c>
    </row>
    <row r="3774" spans="1:11">
      <c r="A3774" t="s">
        <v>56</v>
      </c>
      <c r="B3774" t="s">
        <v>198</v>
      </c>
      <c r="C3774" s="7" t="s">
        <v>300</v>
      </c>
      <c r="D3774" t="s">
        <v>199</v>
      </c>
      <c r="E3774" t="s">
        <v>54</v>
      </c>
      <c r="F3774" t="s">
        <v>93</v>
      </c>
      <c r="G3774" t="s">
        <v>94</v>
      </c>
      <c r="H3774">
        <v>0</v>
      </c>
      <c r="I3774">
        <v>1</v>
      </c>
      <c r="J3774">
        <f>Cálculo!$G$66</f>
        <v>3.2869999999999999</v>
      </c>
      <c r="K3774">
        <f>Cálculo!$H$66</f>
        <v>11.39</v>
      </c>
    </row>
    <row r="3775" spans="1:11">
      <c r="A3775" t="s">
        <v>56</v>
      </c>
      <c r="B3775" t="s">
        <v>198</v>
      </c>
      <c r="C3775" s="7" t="s">
        <v>300</v>
      </c>
      <c r="D3775" t="s">
        <v>199</v>
      </c>
      <c r="E3775" t="s">
        <v>54</v>
      </c>
      <c r="F3775" t="s">
        <v>93</v>
      </c>
      <c r="G3775" t="s">
        <v>94</v>
      </c>
      <c r="H3775">
        <v>1.01</v>
      </c>
      <c r="I3775">
        <v>3</v>
      </c>
      <c r="J3775">
        <f>Cálculo!$G$67</f>
        <v>10.834</v>
      </c>
      <c r="K3775">
        <f>Cálculo!$H$67</f>
        <v>14.87</v>
      </c>
    </row>
    <row r="3776" spans="1:11">
      <c r="A3776" t="s">
        <v>56</v>
      </c>
      <c r="B3776" t="s">
        <v>198</v>
      </c>
      <c r="C3776" s="7" t="s">
        <v>300</v>
      </c>
      <c r="D3776" t="s">
        <v>199</v>
      </c>
      <c r="E3776" t="s">
        <v>54</v>
      </c>
      <c r="F3776" t="s">
        <v>93</v>
      </c>
      <c r="G3776" t="s">
        <v>94</v>
      </c>
      <c r="H3776">
        <v>3.01</v>
      </c>
      <c r="I3776">
        <v>7</v>
      </c>
      <c r="J3776">
        <f>Cálculo!$G$68</f>
        <v>5.6470000000000002</v>
      </c>
      <c r="K3776">
        <f>Cálculo!$H$68</f>
        <v>14.87</v>
      </c>
    </row>
    <row r="3777" spans="1:11">
      <c r="A3777" t="s">
        <v>56</v>
      </c>
      <c r="B3777" t="s">
        <v>198</v>
      </c>
      <c r="C3777" s="7" t="s">
        <v>300</v>
      </c>
      <c r="D3777" t="s">
        <v>199</v>
      </c>
      <c r="E3777" t="s">
        <v>54</v>
      </c>
      <c r="F3777" t="s">
        <v>93</v>
      </c>
      <c r="G3777" t="s">
        <v>94</v>
      </c>
      <c r="H3777">
        <v>7.01</v>
      </c>
      <c r="I3777">
        <v>14</v>
      </c>
      <c r="J3777">
        <f>Cálculo!$G$69</f>
        <v>9.3699999999999992</v>
      </c>
      <c r="K3777">
        <f>Cálculo!$H$69</f>
        <v>16.739999999999998</v>
      </c>
    </row>
    <row r="3778" spans="1:11">
      <c r="A3778" t="s">
        <v>56</v>
      </c>
      <c r="B3778" t="s">
        <v>198</v>
      </c>
      <c r="C3778" s="7" t="s">
        <v>300</v>
      </c>
      <c r="D3778" t="s">
        <v>199</v>
      </c>
      <c r="E3778" t="s">
        <v>54</v>
      </c>
      <c r="F3778" t="s">
        <v>93</v>
      </c>
      <c r="G3778" t="s">
        <v>94</v>
      </c>
      <c r="H3778">
        <v>14.01</v>
      </c>
      <c r="I3778">
        <v>34</v>
      </c>
      <c r="J3778">
        <f>Cálculo!$G$70</f>
        <v>11.132</v>
      </c>
      <c r="K3778">
        <f>Cálculo!$H$70</f>
        <v>18.600000000000001</v>
      </c>
    </row>
    <row r="3779" spans="1:11">
      <c r="A3779" t="s">
        <v>56</v>
      </c>
      <c r="B3779" t="s">
        <v>198</v>
      </c>
      <c r="C3779" s="7" t="s">
        <v>300</v>
      </c>
      <c r="D3779" t="s">
        <v>199</v>
      </c>
      <c r="E3779" t="s">
        <v>54</v>
      </c>
      <c r="F3779" t="s">
        <v>93</v>
      </c>
      <c r="G3779" t="s">
        <v>94</v>
      </c>
      <c r="H3779">
        <v>34.01</v>
      </c>
      <c r="I3779">
        <v>600</v>
      </c>
      <c r="J3779">
        <f>Cálculo!$G$71</f>
        <v>11.92</v>
      </c>
      <c r="K3779">
        <f>Cálculo!$H$71</f>
        <v>18.600000000000001</v>
      </c>
    </row>
    <row r="3780" spans="1:11">
      <c r="A3780" t="s">
        <v>56</v>
      </c>
      <c r="B3780" t="s">
        <v>198</v>
      </c>
      <c r="C3780" s="7" t="s">
        <v>300</v>
      </c>
      <c r="D3780" t="s">
        <v>199</v>
      </c>
      <c r="E3780" t="s">
        <v>54</v>
      </c>
      <c r="F3780" t="s">
        <v>93</v>
      </c>
      <c r="G3780" t="s">
        <v>94</v>
      </c>
      <c r="H3780">
        <v>600.01</v>
      </c>
      <c r="I3780">
        <v>1000</v>
      </c>
      <c r="J3780">
        <f>Cálculo!$G$72</f>
        <v>10.324</v>
      </c>
      <c r="K3780">
        <f>Cálculo!$H$72</f>
        <v>18.600000000000001</v>
      </c>
    </row>
    <row r="3781" spans="1:11">
      <c r="A3781" t="s">
        <v>56</v>
      </c>
      <c r="B3781" t="s">
        <v>198</v>
      </c>
      <c r="C3781" s="7" t="s">
        <v>300</v>
      </c>
      <c r="D3781" t="s">
        <v>199</v>
      </c>
      <c r="E3781" t="s">
        <v>54</v>
      </c>
      <c r="F3781" t="s">
        <v>93</v>
      </c>
      <c r="G3781" t="s">
        <v>94</v>
      </c>
      <c r="H3781">
        <v>1000.01</v>
      </c>
      <c r="J3781">
        <f>Cálculo!$G$73</f>
        <v>7.2949999999999999</v>
      </c>
      <c r="K3781">
        <f>Cálculo!$H$73</f>
        <v>18.600000000000001</v>
      </c>
    </row>
    <row r="3782" spans="1:11">
      <c r="A3782" t="s">
        <v>56</v>
      </c>
      <c r="B3782" t="s">
        <v>198</v>
      </c>
      <c r="C3782" s="7" t="s">
        <v>300</v>
      </c>
      <c r="D3782" t="s">
        <v>199</v>
      </c>
      <c r="E3782" t="s">
        <v>54</v>
      </c>
      <c r="F3782" t="s">
        <v>95</v>
      </c>
      <c r="G3782" t="s">
        <v>94</v>
      </c>
      <c r="H3782">
        <v>0</v>
      </c>
      <c r="I3782">
        <v>0</v>
      </c>
      <c r="J3782">
        <f>Cálculo!$G$76</f>
        <v>0</v>
      </c>
      <c r="K3782">
        <f>Cálculo!$H$76</f>
        <v>0</v>
      </c>
    </row>
    <row r="3783" spans="1:11">
      <c r="A3783" t="s">
        <v>56</v>
      </c>
      <c r="B3783" t="s">
        <v>198</v>
      </c>
      <c r="C3783" s="7" t="s">
        <v>300</v>
      </c>
      <c r="D3783" t="s">
        <v>199</v>
      </c>
      <c r="E3783" t="s">
        <v>54</v>
      </c>
      <c r="F3783" t="s">
        <v>95</v>
      </c>
      <c r="G3783" t="s">
        <v>94</v>
      </c>
      <c r="H3783">
        <v>0.01</v>
      </c>
      <c r="I3783">
        <v>50</v>
      </c>
      <c r="J3783">
        <f>Cálculo!$G$77</f>
        <v>9.2490000000000006</v>
      </c>
      <c r="K3783">
        <f>Cálculo!$H$77</f>
        <v>60.76</v>
      </c>
    </row>
    <row r="3784" spans="1:11">
      <c r="A3784" t="s">
        <v>56</v>
      </c>
      <c r="B3784" t="s">
        <v>198</v>
      </c>
      <c r="C3784" s="7" t="s">
        <v>300</v>
      </c>
      <c r="D3784" t="s">
        <v>199</v>
      </c>
      <c r="E3784" t="s">
        <v>54</v>
      </c>
      <c r="F3784" t="s">
        <v>95</v>
      </c>
      <c r="G3784" t="s">
        <v>94</v>
      </c>
      <c r="H3784">
        <v>50.01</v>
      </c>
      <c r="I3784">
        <v>150</v>
      </c>
      <c r="J3784">
        <f>Cálculo!$G$78</f>
        <v>8.49</v>
      </c>
      <c r="K3784">
        <f>Cálculo!$H$78</f>
        <v>98.73</v>
      </c>
    </row>
    <row r="3785" spans="1:11">
      <c r="A3785" t="s">
        <v>56</v>
      </c>
      <c r="B3785" t="s">
        <v>198</v>
      </c>
      <c r="C3785" s="7" t="s">
        <v>300</v>
      </c>
      <c r="D3785" t="s">
        <v>199</v>
      </c>
      <c r="E3785" t="s">
        <v>54</v>
      </c>
      <c r="F3785" t="s">
        <v>95</v>
      </c>
      <c r="G3785" t="s">
        <v>94</v>
      </c>
      <c r="H3785">
        <v>150.01</v>
      </c>
      <c r="I3785">
        <v>500</v>
      </c>
      <c r="J3785">
        <f>Cálculo!$G$79</f>
        <v>7.9859999999999998</v>
      </c>
      <c r="K3785">
        <f>Cálculo!$H$79</f>
        <v>174.66</v>
      </c>
    </row>
    <row r="3786" spans="1:11">
      <c r="A3786" t="s">
        <v>56</v>
      </c>
      <c r="B3786" t="s">
        <v>198</v>
      </c>
      <c r="C3786" s="7" t="s">
        <v>300</v>
      </c>
      <c r="D3786" t="s">
        <v>199</v>
      </c>
      <c r="E3786" t="s">
        <v>54</v>
      </c>
      <c r="F3786" t="s">
        <v>95</v>
      </c>
      <c r="G3786" t="s">
        <v>94</v>
      </c>
      <c r="H3786">
        <v>500.01</v>
      </c>
      <c r="I3786">
        <v>2000</v>
      </c>
      <c r="J3786">
        <f>Cálculo!$G$80</f>
        <v>7.5380000000000003</v>
      </c>
      <c r="K3786">
        <f>Cálculo!$H$80</f>
        <v>398.71</v>
      </c>
    </row>
    <row r="3787" spans="1:11">
      <c r="A3787" t="s">
        <v>56</v>
      </c>
      <c r="B3787" t="s">
        <v>198</v>
      </c>
      <c r="C3787" s="7" t="s">
        <v>300</v>
      </c>
      <c r="D3787" t="s">
        <v>199</v>
      </c>
      <c r="E3787" t="s">
        <v>54</v>
      </c>
      <c r="F3787" t="s">
        <v>95</v>
      </c>
      <c r="G3787" t="s">
        <v>94</v>
      </c>
      <c r="H3787">
        <v>2000.01</v>
      </c>
      <c r="I3787">
        <v>3500</v>
      </c>
      <c r="J3787">
        <f>Cálculo!$G$81</f>
        <v>6.819</v>
      </c>
      <c r="K3787">
        <f>Cálculo!$H$81</f>
        <v>1837.86</v>
      </c>
    </row>
    <row r="3788" spans="1:11">
      <c r="A3788" t="s">
        <v>56</v>
      </c>
      <c r="B3788" t="s">
        <v>198</v>
      </c>
      <c r="C3788" s="7" t="s">
        <v>300</v>
      </c>
      <c r="D3788" t="s">
        <v>199</v>
      </c>
      <c r="E3788" t="s">
        <v>54</v>
      </c>
      <c r="F3788" t="s">
        <v>95</v>
      </c>
      <c r="G3788" t="s">
        <v>94</v>
      </c>
      <c r="H3788">
        <v>3500.01</v>
      </c>
      <c r="I3788">
        <v>50000</v>
      </c>
      <c r="J3788">
        <f>Cálculo!$G$82</f>
        <v>5.3760000000000003</v>
      </c>
      <c r="K3788">
        <f>Cálculo!$H$82</f>
        <v>6892.16</v>
      </c>
    </row>
    <row r="3789" spans="1:11">
      <c r="A3789" t="s">
        <v>56</v>
      </c>
      <c r="B3789" t="s">
        <v>198</v>
      </c>
      <c r="C3789" s="7" t="s">
        <v>300</v>
      </c>
      <c r="D3789" t="s">
        <v>199</v>
      </c>
      <c r="E3789" t="s">
        <v>54</v>
      </c>
      <c r="F3789" t="s">
        <v>95</v>
      </c>
      <c r="G3789" t="s">
        <v>94</v>
      </c>
      <c r="H3789">
        <v>50000.01</v>
      </c>
      <c r="J3789">
        <f>Cálculo!$G$83</f>
        <v>5.1479999999999997</v>
      </c>
      <c r="K3789">
        <f>Cálculo!$H$83</f>
        <v>18284.09</v>
      </c>
    </row>
    <row r="3790" spans="1:11">
      <c r="A3790" t="s">
        <v>56</v>
      </c>
      <c r="B3790" t="s">
        <v>198</v>
      </c>
      <c r="C3790" s="7" t="s">
        <v>300</v>
      </c>
      <c r="D3790" t="s">
        <v>199</v>
      </c>
      <c r="E3790" t="s">
        <v>54</v>
      </c>
      <c r="F3790" t="s">
        <v>96</v>
      </c>
      <c r="G3790" t="s">
        <v>94</v>
      </c>
      <c r="H3790">
        <v>0</v>
      </c>
      <c r="I3790">
        <v>50000</v>
      </c>
      <c r="J3790">
        <f>Cálculo!$G$86</f>
        <v>4.726</v>
      </c>
      <c r="K3790">
        <f>Cálculo!$H$86</f>
        <v>387.36</v>
      </c>
    </row>
    <row r="3791" spans="1:11">
      <c r="A3791" t="s">
        <v>56</v>
      </c>
      <c r="B3791" t="s">
        <v>198</v>
      </c>
      <c r="C3791" s="7" t="s">
        <v>300</v>
      </c>
      <c r="D3791" t="s">
        <v>199</v>
      </c>
      <c r="E3791" t="s">
        <v>54</v>
      </c>
      <c r="F3791" t="s">
        <v>96</v>
      </c>
      <c r="G3791" t="s">
        <v>94</v>
      </c>
      <c r="H3791">
        <v>50000.01</v>
      </c>
      <c r="I3791">
        <v>300000</v>
      </c>
      <c r="J3791">
        <f>Cálculo!$G$87</f>
        <v>3.5019999999999998</v>
      </c>
      <c r="K3791">
        <f>Cálculo!$H$87</f>
        <v>61597.41</v>
      </c>
    </row>
    <row r="3792" spans="1:11">
      <c r="A3792" t="s">
        <v>56</v>
      </c>
      <c r="B3792" t="s">
        <v>198</v>
      </c>
      <c r="C3792" s="7" t="s">
        <v>300</v>
      </c>
      <c r="D3792" t="s">
        <v>199</v>
      </c>
      <c r="E3792" t="s">
        <v>54</v>
      </c>
      <c r="F3792" t="s">
        <v>96</v>
      </c>
      <c r="G3792" t="s">
        <v>94</v>
      </c>
      <c r="H3792">
        <v>300000.01</v>
      </c>
      <c r="I3792">
        <v>500000</v>
      </c>
      <c r="J3792">
        <f>Cálculo!$G$88</f>
        <v>3.36</v>
      </c>
      <c r="K3792">
        <f>Cálculo!$H$88</f>
        <v>110975.06</v>
      </c>
    </row>
    <row r="3793" spans="1:11">
      <c r="A3793" t="s">
        <v>56</v>
      </c>
      <c r="B3793" t="s">
        <v>198</v>
      </c>
      <c r="C3793" s="7" t="s">
        <v>300</v>
      </c>
      <c r="D3793" t="s">
        <v>199</v>
      </c>
      <c r="E3793" t="s">
        <v>54</v>
      </c>
      <c r="F3793" t="s">
        <v>96</v>
      </c>
      <c r="G3793" t="s">
        <v>94</v>
      </c>
      <c r="H3793">
        <v>500000.01</v>
      </c>
      <c r="I3793">
        <v>1000000</v>
      </c>
      <c r="J3793">
        <f>Cálculo!$G$89</f>
        <v>3.3340000000000001</v>
      </c>
      <c r="K3793">
        <f>Cálculo!$H$89</f>
        <v>124035.06</v>
      </c>
    </row>
    <row r="3794" spans="1:11">
      <c r="A3794" t="s">
        <v>56</v>
      </c>
      <c r="B3794" t="s">
        <v>198</v>
      </c>
      <c r="C3794" s="7" t="s">
        <v>300</v>
      </c>
      <c r="D3794" t="s">
        <v>199</v>
      </c>
      <c r="E3794" t="s">
        <v>54</v>
      </c>
      <c r="F3794" t="s">
        <v>96</v>
      </c>
      <c r="G3794" t="s">
        <v>94</v>
      </c>
      <c r="H3794">
        <v>1000000.01</v>
      </c>
      <c r="I3794">
        <v>2000000</v>
      </c>
      <c r="J3794">
        <f>Cálculo!$G$90</f>
        <v>3.2810000000000001</v>
      </c>
      <c r="K3794">
        <f>Cálculo!$H$90</f>
        <v>177422.21</v>
      </c>
    </row>
    <row r="3795" spans="1:11">
      <c r="A3795" t="s">
        <v>56</v>
      </c>
      <c r="B3795" t="s">
        <v>198</v>
      </c>
      <c r="C3795" s="7" t="s">
        <v>300</v>
      </c>
      <c r="D3795" t="s">
        <v>199</v>
      </c>
      <c r="E3795" t="s">
        <v>54</v>
      </c>
      <c r="F3795" t="s">
        <v>96</v>
      </c>
      <c r="G3795" t="s">
        <v>94</v>
      </c>
      <c r="H3795">
        <v>2000000.01</v>
      </c>
      <c r="J3795">
        <f>Cálculo!$G$91</f>
        <v>3.2330000000000001</v>
      </c>
      <c r="K3795">
        <f>Cálculo!$H$91</f>
        <v>316707.87</v>
      </c>
    </row>
    <row r="3796" spans="1:11">
      <c r="A3796" t="s">
        <v>56</v>
      </c>
      <c r="B3796" t="s">
        <v>198</v>
      </c>
      <c r="C3796" s="7" t="s">
        <v>300</v>
      </c>
      <c r="D3796" t="s">
        <v>199</v>
      </c>
      <c r="E3796" t="s">
        <v>54</v>
      </c>
      <c r="F3796" t="s">
        <v>97</v>
      </c>
      <c r="G3796" t="s">
        <v>98</v>
      </c>
      <c r="J3796">
        <f>Cálculo!$G$94</f>
        <v>3.2148460000000001</v>
      </c>
    </row>
    <row r="3797" spans="1:11">
      <c r="A3797" t="s">
        <v>56</v>
      </c>
      <c r="B3797" t="s">
        <v>198</v>
      </c>
      <c r="C3797" s="7" t="s">
        <v>301</v>
      </c>
      <c r="D3797" t="s">
        <v>199</v>
      </c>
      <c r="E3797" t="s">
        <v>54</v>
      </c>
      <c r="F3797" t="s">
        <v>93</v>
      </c>
      <c r="G3797" t="s">
        <v>94</v>
      </c>
      <c r="H3797">
        <v>0</v>
      </c>
      <c r="I3797">
        <v>1</v>
      </c>
      <c r="J3797">
        <f>Cálculo!$G$66</f>
        <v>3.2869999999999999</v>
      </c>
      <c r="K3797">
        <f>Cálculo!$H$66</f>
        <v>11.39</v>
      </c>
    </row>
    <row r="3798" spans="1:11">
      <c r="A3798" t="s">
        <v>56</v>
      </c>
      <c r="B3798" t="s">
        <v>198</v>
      </c>
      <c r="C3798" s="7" t="s">
        <v>301</v>
      </c>
      <c r="D3798" t="s">
        <v>199</v>
      </c>
      <c r="E3798" t="s">
        <v>54</v>
      </c>
      <c r="F3798" t="s">
        <v>93</v>
      </c>
      <c r="G3798" t="s">
        <v>94</v>
      </c>
      <c r="H3798">
        <v>1.01</v>
      </c>
      <c r="I3798">
        <v>3</v>
      </c>
      <c r="J3798">
        <f>Cálculo!$G$67</f>
        <v>10.834</v>
      </c>
      <c r="K3798">
        <f>Cálculo!$H$67</f>
        <v>14.87</v>
      </c>
    </row>
    <row r="3799" spans="1:11">
      <c r="A3799" t="s">
        <v>56</v>
      </c>
      <c r="B3799" t="s">
        <v>198</v>
      </c>
      <c r="C3799" s="7" t="s">
        <v>301</v>
      </c>
      <c r="D3799" t="s">
        <v>199</v>
      </c>
      <c r="E3799" t="s">
        <v>54</v>
      </c>
      <c r="F3799" t="s">
        <v>93</v>
      </c>
      <c r="G3799" t="s">
        <v>94</v>
      </c>
      <c r="H3799">
        <v>3.01</v>
      </c>
      <c r="I3799">
        <v>7</v>
      </c>
      <c r="J3799">
        <f>Cálculo!$G$68</f>
        <v>5.6470000000000002</v>
      </c>
      <c r="K3799">
        <f>Cálculo!$H$68</f>
        <v>14.87</v>
      </c>
    </row>
    <row r="3800" spans="1:11">
      <c r="A3800" t="s">
        <v>56</v>
      </c>
      <c r="B3800" t="s">
        <v>198</v>
      </c>
      <c r="C3800" s="7" t="s">
        <v>301</v>
      </c>
      <c r="D3800" t="s">
        <v>199</v>
      </c>
      <c r="E3800" t="s">
        <v>54</v>
      </c>
      <c r="F3800" t="s">
        <v>93</v>
      </c>
      <c r="G3800" t="s">
        <v>94</v>
      </c>
      <c r="H3800">
        <v>7.01</v>
      </c>
      <c r="I3800">
        <v>14</v>
      </c>
      <c r="J3800">
        <f>Cálculo!$G$69</f>
        <v>9.3699999999999992</v>
      </c>
      <c r="K3800">
        <f>Cálculo!$H$69</f>
        <v>16.739999999999998</v>
      </c>
    </row>
    <row r="3801" spans="1:11">
      <c r="A3801" t="s">
        <v>56</v>
      </c>
      <c r="B3801" t="s">
        <v>198</v>
      </c>
      <c r="C3801" s="7" t="s">
        <v>301</v>
      </c>
      <c r="D3801" t="s">
        <v>199</v>
      </c>
      <c r="E3801" t="s">
        <v>54</v>
      </c>
      <c r="F3801" t="s">
        <v>93</v>
      </c>
      <c r="G3801" t="s">
        <v>94</v>
      </c>
      <c r="H3801">
        <v>14.01</v>
      </c>
      <c r="I3801">
        <v>34</v>
      </c>
      <c r="J3801">
        <f>Cálculo!$G$70</f>
        <v>11.132</v>
      </c>
      <c r="K3801">
        <f>Cálculo!$H$70</f>
        <v>18.600000000000001</v>
      </c>
    </row>
    <row r="3802" spans="1:11">
      <c r="A3802" t="s">
        <v>56</v>
      </c>
      <c r="B3802" t="s">
        <v>198</v>
      </c>
      <c r="C3802" s="7" t="s">
        <v>301</v>
      </c>
      <c r="D3802" t="s">
        <v>199</v>
      </c>
      <c r="E3802" t="s">
        <v>54</v>
      </c>
      <c r="F3802" t="s">
        <v>93</v>
      </c>
      <c r="G3802" t="s">
        <v>94</v>
      </c>
      <c r="H3802">
        <v>34.01</v>
      </c>
      <c r="I3802">
        <v>600</v>
      </c>
      <c r="J3802">
        <f>Cálculo!$G$71</f>
        <v>11.92</v>
      </c>
      <c r="K3802">
        <f>Cálculo!$H$71</f>
        <v>18.600000000000001</v>
      </c>
    </row>
    <row r="3803" spans="1:11">
      <c r="A3803" t="s">
        <v>56</v>
      </c>
      <c r="B3803" t="s">
        <v>198</v>
      </c>
      <c r="C3803" s="7" t="s">
        <v>301</v>
      </c>
      <c r="D3803" t="s">
        <v>199</v>
      </c>
      <c r="E3803" t="s">
        <v>54</v>
      </c>
      <c r="F3803" t="s">
        <v>93</v>
      </c>
      <c r="G3803" t="s">
        <v>94</v>
      </c>
      <c r="H3803">
        <v>600.01</v>
      </c>
      <c r="I3803">
        <v>1000</v>
      </c>
      <c r="J3803">
        <f>Cálculo!$G$72</f>
        <v>10.324</v>
      </c>
      <c r="K3803">
        <f>Cálculo!$H$72</f>
        <v>18.600000000000001</v>
      </c>
    </row>
    <row r="3804" spans="1:11">
      <c r="A3804" t="s">
        <v>56</v>
      </c>
      <c r="B3804" t="s">
        <v>198</v>
      </c>
      <c r="C3804" s="7" t="s">
        <v>301</v>
      </c>
      <c r="D3804" t="s">
        <v>199</v>
      </c>
      <c r="E3804" t="s">
        <v>54</v>
      </c>
      <c r="F3804" t="s">
        <v>93</v>
      </c>
      <c r="G3804" t="s">
        <v>94</v>
      </c>
      <c r="H3804">
        <v>1000.01</v>
      </c>
      <c r="J3804">
        <f>Cálculo!$G$73</f>
        <v>7.2949999999999999</v>
      </c>
      <c r="K3804">
        <f>Cálculo!$H$73</f>
        <v>18.600000000000001</v>
      </c>
    </row>
    <row r="3805" spans="1:11">
      <c r="A3805" t="s">
        <v>56</v>
      </c>
      <c r="B3805" t="s">
        <v>198</v>
      </c>
      <c r="C3805" s="7" t="s">
        <v>301</v>
      </c>
      <c r="D3805" t="s">
        <v>199</v>
      </c>
      <c r="E3805" t="s">
        <v>54</v>
      </c>
      <c r="F3805" t="s">
        <v>95</v>
      </c>
      <c r="G3805" t="s">
        <v>94</v>
      </c>
      <c r="H3805">
        <v>0</v>
      </c>
      <c r="I3805">
        <v>0</v>
      </c>
      <c r="J3805">
        <f>Cálculo!$G$76</f>
        <v>0</v>
      </c>
      <c r="K3805">
        <f>Cálculo!$H$76</f>
        <v>0</v>
      </c>
    </row>
    <row r="3806" spans="1:11">
      <c r="A3806" t="s">
        <v>56</v>
      </c>
      <c r="B3806" t="s">
        <v>198</v>
      </c>
      <c r="C3806" s="7" t="s">
        <v>301</v>
      </c>
      <c r="D3806" t="s">
        <v>199</v>
      </c>
      <c r="E3806" t="s">
        <v>54</v>
      </c>
      <c r="F3806" t="s">
        <v>95</v>
      </c>
      <c r="G3806" t="s">
        <v>94</v>
      </c>
      <c r="H3806">
        <v>0.01</v>
      </c>
      <c r="I3806">
        <v>50</v>
      </c>
      <c r="J3806">
        <f>Cálculo!$G$77</f>
        <v>9.2490000000000006</v>
      </c>
      <c r="K3806">
        <f>Cálculo!$H$77</f>
        <v>60.76</v>
      </c>
    </row>
    <row r="3807" spans="1:11">
      <c r="A3807" t="s">
        <v>56</v>
      </c>
      <c r="B3807" t="s">
        <v>198</v>
      </c>
      <c r="C3807" s="7" t="s">
        <v>301</v>
      </c>
      <c r="D3807" t="s">
        <v>199</v>
      </c>
      <c r="E3807" t="s">
        <v>54</v>
      </c>
      <c r="F3807" t="s">
        <v>95</v>
      </c>
      <c r="G3807" t="s">
        <v>94</v>
      </c>
      <c r="H3807">
        <v>50.01</v>
      </c>
      <c r="I3807">
        <v>150</v>
      </c>
      <c r="J3807">
        <f>Cálculo!$G$78</f>
        <v>8.49</v>
      </c>
      <c r="K3807">
        <f>Cálculo!$H$78</f>
        <v>98.73</v>
      </c>
    </row>
    <row r="3808" spans="1:11">
      <c r="A3808" t="s">
        <v>56</v>
      </c>
      <c r="B3808" t="s">
        <v>198</v>
      </c>
      <c r="C3808" s="7" t="s">
        <v>301</v>
      </c>
      <c r="D3808" t="s">
        <v>199</v>
      </c>
      <c r="E3808" t="s">
        <v>54</v>
      </c>
      <c r="F3808" t="s">
        <v>95</v>
      </c>
      <c r="G3808" t="s">
        <v>94</v>
      </c>
      <c r="H3808">
        <v>150.01</v>
      </c>
      <c r="I3808">
        <v>500</v>
      </c>
      <c r="J3808">
        <f>Cálculo!$G$79</f>
        <v>7.9859999999999998</v>
      </c>
      <c r="K3808">
        <f>Cálculo!$H$79</f>
        <v>174.66</v>
      </c>
    </row>
    <row r="3809" spans="1:11">
      <c r="A3809" t="s">
        <v>56</v>
      </c>
      <c r="B3809" t="s">
        <v>198</v>
      </c>
      <c r="C3809" s="7" t="s">
        <v>301</v>
      </c>
      <c r="D3809" t="s">
        <v>199</v>
      </c>
      <c r="E3809" t="s">
        <v>54</v>
      </c>
      <c r="F3809" t="s">
        <v>95</v>
      </c>
      <c r="G3809" t="s">
        <v>94</v>
      </c>
      <c r="H3809">
        <v>500.01</v>
      </c>
      <c r="I3809">
        <v>2000</v>
      </c>
      <c r="J3809">
        <f>Cálculo!$G$80</f>
        <v>7.5380000000000003</v>
      </c>
      <c r="K3809">
        <f>Cálculo!$H$80</f>
        <v>398.71</v>
      </c>
    </row>
    <row r="3810" spans="1:11">
      <c r="A3810" t="s">
        <v>56</v>
      </c>
      <c r="B3810" t="s">
        <v>198</v>
      </c>
      <c r="C3810" s="7" t="s">
        <v>301</v>
      </c>
      <c r="D3810" t="s">
        <v>199</v>
      </c>
      <c r="E3810" t="s">
        <v>54</v>
      </c>
      <c r="F3810" t="s">
        <v>95</v>
      </c>
      <c r="G3810" t="s">
        <v>94</v>
      </c>
      <c r="H3810">
        <v>2000.01</v>
      </c>
      <c r="I3810">
        <v>3500</v>
      </c>
      <c r="J3810">
        <f>Cálculo!$G$81</f>
        <v>6.819</v>
      </c>
      <c r="K3810">
        <f>Cálculo!$H$81</f>
        <v>1837.86</v>
      </c>
    </row>
    <row r="3811" spans="1:11">
      <c r="A3811" t="s">
        <v>56</v>
      </c>
      <c r="B3811" t="s">
        <v>198</v>
      </c>
      <c r="C3811" s="7" t="s">
        <v>301</v>
      </c>
      <c r="D3811" t="s">
        <v>199</v>
      </c>
      <c r="E3811" t="s">
        <v>54</v>
      </c>
      <c r="F3811" t="s">
        <v>95</v>
      </c>
      <c r="G3811" t="s">
        <v>94</v>
      </c>
      <c r="H3811">
        <v>3500.01</v>
      </c>
      <c r="I3811">
        <v>50000</v>
      </c>
      <c r="J3811">
        <f>Cálculo!$G$82</f>
        <v>5.3760000000000003</v>
      </c>
      <c r="K3811">
        <f>Cálculo!$H$82</f>
        <v>6892.16</v>
      </c>
    </row>
    <row r="3812" spans="1:11">
      <c r="A3812" t="s">
        <v>56</v>
      </c>
      <c r="B3812" t="s">
        <v>198</v>
      </c>
      <c r="C3812" s="7" t="s">
        <v>301</v>
      </c>
      <c r="D3812" t="s">
        <v>199</v>
      </c>
      <c r="E3812" t="s">
        <v>54</v>
      </c>
      <c r="F3812" t="s">
        <v>95</v>
      </c>
      <c r="G3812" t="s">
        <v>94</v>
      </c>
      <c r="H3812">
        <v>50000.01</v>
      </c>
      <c r="J3812">
        <f>Cálculo!$G$83</f>
        <v>5.1479999999999997</v>
      </c>
      <c r="K3812">
        <f>Cálculo!$H$83</f>
        <v>18284.09</v>
      </c>
    </row>
    <row r="3813" spans="1:11">
      <c r="A3813" t="s">
        <v>56</v>
      </c>
      <c r="B3813" t="s">
        <v>198</v>
      </c>
      <c r="C3813" s="7" t="s">
        <v>301</v>
      </c>
      <c r="D3813" t="s">
        <v>199</v>
      </c>
      <c r="E3813" t="s">
        <v>54</v>
      </c>
      <c r="F3813" t="s">
        <v>96</v>
      </c>
      <c r="G3813" t="s">
        <v>94</v>
      </c>
      <c r="H3813">
        <v>0</v>
      </c>
      <c r="I3813">
        <v>50000</v>
      </c>
      <c r="J3813">
        <f>Cálculo!$G$86</f>
        <v>4.726</v>
      </c>
      <c r="K3813">
        <f>Cálculo!$H$86</f>
        <v>387.36</v>
      </c>
    </row>
    <row r="3814" spans="1:11">
      <c r="A3814" t="s">
        <v>56</v>
      </c>
      <c r="B3814" t="s">
        <v>198</v>
      </c>
      <c r="C3814" s="7" t="s">
        <v>301</v>
      </c>
      <c r="D3814" t="s">
        <v>199</v>
      </c>
      <c r="E3814" t="s">
        <v>54</v>
      </c>
      <c r="F3814" t="s">
        <v>96</v>
      </c>
      <c r="G3814" t="s">
        <v>94</v>
      </c>
      <c r="H3814">
        <v>50000.01</v>
      </c>
      <c r="I3814">
        <v>300000</v>
      </c>
      <c r="J3814">
        <f>Cálculo!$G$87</f>
        <v>3.5019999999999998</v>
      </c>
      <c r="K3814">
        <f>Cálculo!$H$87</f>
        <v>61597.41</v>
      </c>
    </row>
    <row r="3815" spans="1:11">
      <c r="A3815" t="s">
        <v>56</v>
      </c>
      <c r="B3815" t="s">
        <v>198</v>
      </c>
      <c r="C3815" s="7" t="s">
        <v>301</v>
      </c>
      <c r="D3815" t="s">
        <v>199</v>
      </c>
      <c r="E3815" t="s">
        <v>54</v>
      </c>
      <c r="F3815" t="s">
        <v>96</v>
      </c>
      <c r="G3815" t="s">
        <v>94</v>
      </c>
      <c r="H3815">
        <v>300000.01</v>
      </c>
      <c r="I3815">
        <v>500000</v>
      </c>
      <c r="J3815">
        <f>Cálculo!$G$88</f>
        <v>3.36</v>
      </c>
      <c r="K3815">
        <f>Cálculo!$H$88</f>
        <v>110975.06</v>
      </c>
    </row>
    <row r="3816" spans="1:11">
      <c r="A3816" t="s">
        <v>56</v>
      </c>
      <c r="B3816" t="s">
        <v>198</v>
      </c>
      <c r="C3816" s="7" t="s">
        <v>301</v>
      </c>
      <c r="D3816" t="s">
        <v>199</v>
      </c>
      <c r="E3816" t="s">
        <v>54</v>
      </c>
      <c r="F3816" t="s">
        <v>96</v>
      </c>
      <c r="G3816" t="s">
        <v>94</v>
      </c>
      <c r="H3816">
        <v>500000.01</v>
      </c>
      <c r="I3816">
        <v>1000000</v>
      </c>
      <c r="J3816">
        <f>Cálculo!$G$89</f>
        <v>3.3340000000000001</v>
      </c>
      <c r="K3816">
        <f>Cálculo!$H$89</f>
        <v>124035.06</v>
      </c>
    </row>
    <row r="3817" spans="1:11">
      <c r="A3817" t="s">
        <v>56</v>
      </c>
      <c r="B3817" t="s">
        <v>198</v>
      </c>
      <c r="C3817" s="7" t="s">
        <v>301</v>
      </c>
      <c r="D3817" t="s">
        <v>199</v>
      </c>
      <c r="E3817" t="s">
        <v>54</v>
      </c>
      <c r="F3817" t="s">
        <v>96</v>
      </c>
      <c r="G3817" t="s">
        <v>94</v>
      </c>
      <c r="H3817">
        <v>1000000.01</v>
      </c>
      <c r="I3817">
        <v>2000000</v>
      </c>
      <c r="J3817">
        <f>Cálculo!$G$90</f>
        <v>3.2810000000000001</v>
      </c>
      <c r="K3817">
        <f>Cálculo!$H$90</f>
        <v>177422.21</v>
      </c>
    </row>
    <row r="3818" spans="1:11">
      <c r="A3818" t="s">
        <v>56</v>
      </c>
      <c r="B3818" t="s">
        <v>198</v>
      </c>
      <c r="C3818" s="7" t="s">
        <v>301</v>
      </c>
      <c r="D3818" t="s">
        <v>199</v>
      </c>
      <c r="E3818" t="s">
        <v>54</v>
      </c>
      <c r="F3818" t="s">
        <v>96</v>
      </c>
      <c r="G3818" t="s">
        <v>94</v>
      </c>
      <c r="H3818">
        <v>2000000.01</v>
      </c>
      <c r="J3818">
        <f>Cálculo!$G$91</f>
        <v>3.2330000000000001</v>
      </c>
      <c r="K3818">
        <f>Cálculo!$H$91</f>
        <v>316707.87</v>
      </c>
    </row>
    <row r="3819" spans="1:11">
      <c r="A3819" t="s">
        <v>56</v>
      </c>
      <c r="B3819" t="s">
        <v>198</v>
      </c>
      <c r="C3819" s="7" t="s">
        <v>301</v>
      </c>
      <c r="D3819" t="s">
        <v>199</v>
      </c>
      <c r="E3819" t="s">
        <v>54</v>
      </c>
      <c r="F3819" t="s">
        <v>97</v>
      </c>
      <c r="G3819" t="s">
        <v>98</v>
      </c>
      <c r="J3819">
        <f>Cálculo!$G$94</f>
        <v>3.2148460000000001</v>
      </c>
    </row>
    <row r="3820" spans="1:11">
      <c r="A3820" t="s">
        <v>56</v>
      </c>
      <c r="B3820" t="s">
        <v>198</v>
      </c>
      <c r="C3820" s="7" t="s">
        <v>302</v>
      </c>
      <c r="D3820" t="s">
        <v>199</v>
      </c>
      <c r="E3820" t="s">
        <v>54</v>
      </c>
      <c r="F3820" t="s">
        <v>93</v>
      </c>
      <c r="G3820" t="s">
        <v>94</v>
      </c>
      <c r="H3820">
        <v>0</v>
      </c>
      <c r="I3820">
        <v>1</v>
      </c>
      <c r="J3820">
        <f>Cálculo!$G$66</f>
        <v>3.2869999999999999</v>
      </c>
      <c r="K3820">
        <f>Cálculo!$H$66</f>
        <v>11.39</v>
      </c>
    </row>
    <row r="3821" spans="1:11">
      <c r="A3821" t="s">
        <v>56</v>
      </c>
      <c r="B3821" t="s">
        <v>198</v>
      </c>
      <c r="C3821" s="7" t="s">
        <v>302</v>
      </c>
      <c r="D3821" t="s">
        <v>199</v>
      </c>
      <c r="E3821" t="s">
        <v>54</v>
      </c>
      <c r="F3821" t="s">
        <v>93</v>
      </c>
      <c r="G3821" t="s">
        <v>94</v>
      </c>
      <c r="H3821">
        <v>1.01</v>
      </c>
      <c r="I3821">
        <v>3</v>
      </c>
      <c r="J3821">
        <f>Cálculo!$G$67</f>
        <v>10.834</v>
      </c>
      <c r="K3821">
        <f>Cálculo!$H$67</f>
        <v>14.87</v>
      </c>
    </row>
    <row r="3822" spans="1:11">
      <c r="A3822" t="s">
        <v>56</v>
      </c>
      <c r="B3822" t="s">
        <v>198</v>
      </c>
      <c r="C3822" s="7" t="s">
        <v>302</v>
      </c>
      <c r="D3822" t="s">
        <v>199</v>
      </c>
      <c r="E3822" t="s">
        <v>54</v>
      </c>
      <c r="F3822" t="s">
        <v>93</v>
      </c>
      <c r="G3822" t="s">
        <v>94</v>
      </c>
      <c r="H3822">
        <v>3.01</v>
      </c>
      <c r="I3822">
        <v>7</v>
      </c>
      <c r="J3822">
        <f>Cálculo!$G$68</f>
        <v>5.6470000000000002</v>
      </c>
      <c r="K3822">
        <f>Cálculo!$H$68</f>
        <v>14.87</v>
      </c>
    </row>
    <row r="3823" spans="1:11">
      <c r="A3823" t="s">
        <v>56</v>
      </c>
      <c r="B3823" t="s">
        <v>198</v>
      </c>
      <c r="C3823" s="7" t="s">
        <v>302</v>
      </c>
      <c r="D3823" t="s">
        <v>199</v>
      </c>
      <c r="E3823" t="s">
        <v>54</v>
      </c>
      <c r="F3823" t="s">
        <v>93</v>
      </c>
      <c r="G3823" t="s">
        <v>94</v>
      </c>
      <c r="H3823">
        <v>7.01</v>
      </c>
      <c r="I3823">
        <v>14</v>
      </c>
      <c r="J3823">
        <f>Cálculo!$G$69</f>
        <v>9.3699999999999992</v>
      </c>
      <c r="K3823">
        <f>Cálculo!$H$69</f>
        <v>16.739999999999998</v>
      </c>
    </row>
    <row r="3824" spans="1:11">
      <c r="A3824" t="s">
        <v>56</v>
      </c>
      <c r="B3824" t="s">
        <v>198</v>
      </c>
      <c r="C3824" s="7" t="s">
        <v>302</v>
      </c>
      <c r="D3824" t="s">
        <v>199</v>
      </c>
      <c r="E3824" t="s">
        <v>54</v>
      </c>
      <c r="F3824" t="s">
        <v>93</v>
      </c>
      <c r="G3824" t="s">
        <v>94</v>
      </c>
      <c r="H3824">
        <v>14.01</v>
      </c>
      <c r="I3824">
        <v>34</v>
      </c>
      <c r="J3824">
        <f>Cálculo!$G$70</f>
        <v>11.132</v>
      </c>
      <c r="K3824">
        <f>Cálculo!$H$70</f>
        <v>18.600000000000001</v>
      </c>
    </row>
    <row r="3825" spans="1:11">
      <c r="A3825" t="s">
        <v>56</v>
      </c>
      <c r="B3825" t="s">
        <v>198</v>
      </c>
      <c r="C3825" s="7" t="s">
        <v>302</v>
      </c>
      <c r="D3825" t="s">
        <v>199</v>
      </c>
      <c r="E3825" t="s">
        <v>54</v>
      </c>
      <c r="F3825" t="s">
        <v>93</v>
      </c>
      <c r="G3825" t="s">
        <v>94</v>
      </c>
      <c r="H3825">
        <v>34.01</v>
      </c>
      <c r="I3825">
        <v>600</v>
      </c>
      <c r="J3825">
        <f>Cálculo!$G$71</f>
        <v>11.92</v>
      </c>
      <c r="K3825">
        <f>Cálculo!$H$71</f>
        <v>18.600000000000001</v>
      </c>
    </row>
    <row r="3826" spans="1:11">
      <c r="A3826" t="s">
        <v>56</v>
      </c>
      <c r="B3826" t="s">
        <v>198</v>
      </c>
      <c r="C3826" s="7" t="s">
        <v>302</v>
      </c>
      <c r="D3826" t="s">
        <v>199</v>
      </c>
      <c r="E3826" t="s">
        <v>54</v>
      </c>
      <c r="F3826" t="s">
        <v>93</v>
      </c>
      <c r="G3826" t="s">
        <v>94</v>
      </c>
      <c r="H3826">
        <v>600.01</v>
      </c>
      <c r="I3826">
        <v>1000</v>
      </c>
      <c r="J3826">
        <f>Cálculo!$G$72</f>
        <v>10.324</v>
      </c>
      <c r="K3826">
        <f>Cálculo!$H$72</f>
        <v>18.600000000000001</v>
      </c>
    </row>
    <row r="3827" spans="1:11">
      <c r="A3827" t="s">
        <v>56</v>
      </c>
      <c r="B3827" t="s">
        <v>198</v>
      </c>
      <c r="C3827" s="7" t="s">
        <v>302</v>
      </c>
      <c r="D3827" t="s">
        <v>199</v>
      </c>
      <c r="E3827" t="s">
        <v>54</v>
      </c>
      <c r="F3827" t="s">
        <v>93</v>
      </c>
      <c r="G3827" t="s">
        <v>94</v>
      </c>
      <c r="H3827">
        <v>1000.01</v>
      </c>
      <c r="J3827">
        <f>Cálculo!$G$73</f>
        <v>7.2949999999999999</v>
      </c>
      <c r="K3827">
        <f>Cálculo!$H$73</f>
        <v>18.600000000000001</v>
      </c>
    </row>
    <row r="3828" spans="1:11">
      <c r="A3828" t="s">
        <v>56</v>
      </c>
      <c r="B3828" t="s">
        <v>198</v>
      </c>
      <c r="C3828" s="7" t="s">
        <v>302</v>
      </c>
      <c r="D3828" t="s">
        <v>199</v>
      </c>
      <c r="E3828" t="s">
        <v>54</v>
      </c>
      <c r="F3828" t="s">
        <v>95</v>
      </c>
      <c r="G3828" t="s">
        <v>94</v>
      </c>
      <c r="H3828">
        <v>0</v>
      </c>
      <c r="I3828">
        <v>0</v>
      </c>
      <c r="J3828">
        <f>Cálculo!$G$76</f>
        <v>0</v>
      </c>
      <c r="K3828">
        <f>Cálculo!$H$76</f>
        <v>0</v>
      </c>
    </row>
    <row r="3829" spans="1:11">
      <c r="A3829" t="s">
        <v>56</v>
      </c>
      <c r="B3829" t="s">
        <v>198</v>
      </c>
      <c r="C3829" s="7" t="s">
        <v>302</v>
      </c>
      <c r="D3829" t="s">
        <v>199</v>
      </c>
      <c r="E3829" t="s">
        <v>54</v>
      </c>
      <c r="F3829" t="s">
        <v>95</v>
      </c>
      <c r="G3829" t="s">
        <v>94</v>
      </c>
      <c r="H3829">
        <v>0.01</v>
      </c>
      <c r="I3829">
        <v>50</v>
      </c>
      <c r="J3829">
        <f>Cálculo!$G$77</f>
        <v>9.2490000000000006</v>
      </c>
      <c r="K3829">
        <f>Cálculo!$H$77</f>
        <v>60.76</v>
      </c>
    </row>
    <row r="3830" spans="1:11">
      <c r="A3830" t="s">
        <v>56</v>
      </c>
      <c r="B3830" t="s">
        <v>198</v>
      </c>
      <c r="C3830" s="7" t="s">
        <v>302</v>
      </c>
      <c r="D3830" t="s">
        <v>199</v>
      </c>
      <c r="E3830" t="s">
        <v>54</v>
      </c>
      <c r="F3830" t="s">
        <v>95</v>
      </c>
      <c r="G3830" t="s">
        <v>94</v>
      </c>
      <c r="H3830">
        <v>50.01</v>
      </c>
      <c r="I3830">
        <v>150</v>
      </c>
      <c r="J3830">
        <f>Cálculo!$G$78</f>
        <v>8.49</v>
      </c>
      <c r="K3830">
        <f>Cálculo!$H$78</f>
        <v>98.73</v>
      </c>
    </row>
    <row r="3831" spans="1:11">
      <c r="A3831" t="s">
        <v>56</v>
      </c>
      <c r="B3831" t="s">
        <v>198</v>
      </c>
      <c r="C3831" s="7" t="s">
        <v>302</v>
      </c>
      <c r="D3831" t="s">
        <v>199</v>
      </c>
      <c r="E3831" t="s">
        <v>54</v>
      </c>
      <c r="F3831" t="s">
        <v>95</v>
      </c>
      <c r="G3831" t="s">
        <v>94</v>
      </c>
      <c r="H3831">
        <v>150.01</v>
      </c>
      <c r="I3831">
        <v>500</v>
      </c>
      <c r="J3831">
        <f>Cálculo!$G$79</f>
        <v>7.9859999999999998</v>
      </c>
      <c r="K3831">
        <f>Cálculo!$H$79</f>
        <v>174.66</v>
      </c>
    </row>
    <row r="3832" spans="1:11">
      <c r="A3832" t="s">
        <v>56</v>
      </c>
      <c r="B3832" t="s">
        <v>198</v>
      </c>
      <c r="C3832" s="7" t="s">
        <v>302</v>
      </c>
      <c r="D3832" t="s">
        <v>199</v>
      </c>
      <c r="E3832" t="s">
        <v>54</v>
      </c>
      <c r="F3832" t="s">
        <v>95</v>
      </c>
      <c r="G3832" t="s">
        <v>94</v>
      </c>
      <c r="H3832">
        <v>500.01</v>
      </c>
      <c r="I3832">
        <v>2000</v>
      </c>
      <c r="J3832">
        <f>Cálculo!$G$80</f>
        <v>7.5380000000000003</v>
      </c>
      <c r="K3832">
        <f>Cálculo!$H$80</f>
        <v>398.71</v>
      </c>
    </row>
    <row r="3833" spans="1:11">
      <c r="A3833" t="s">
        <v>56</v>
      </c>
      <c r="B3833" t="s">
        <v>198</v>
      </c>
      <c r="C3833" s="7" t="s">
        <v>302</v>
      </c>
      <c r="D3833" t="s">
        <v>199</v>
      </c>
      <c r="E3833" t="s">
        <v>54</v>
      </c>
      <c r="F3833" t="s">
        <v>95</v>
      </c>
      <c r="G3833" t="s">
        <v>94</v>
      </c>
      <c r="H3833">
        <v>2000.01</v>
      </c>
      <c r="I3833">
        <v>3500</v>
      </c>
      <c r="J3833">
        <f>Cálculo!$G$81</f>
        <v>6.819</v>
      </c>
      <c r="K3833">
        <f>Cálculo!$H$81</f>
        <v>1837.86</v>
      </c>
    </row>
    <row r="3834" spans="1:11">
      <c r="A3834" t="s">
        <v>56</v>
      </c>
      <c r="B3834" t="s">
        <v>198</v>
      </c>
      <c r="C3834" s="7" t="s">
        <v>302</v>
      </c>
      <c r="D3834" t="s">
        <v>199</v>
      </c>
      <c r="E3834" t="s">
        <v>54</v>
      </c>
      <c r="F3834" t="s">
        <v>95</v>
      </c>
      <c r="G3834" t="s">
        <v>94</v>
      </c>
      <c r="H3834">
        <v>3500.01</v>
      </c>
      <c r="I3834">
        <v>50000</v>
      </c>
      <c r="J3834">
        <f>Cálculo!$G$82</f>
        <v>5.3760000000000003</v>
      </c>
      <c r="K3834">
        <f>Cálculo!$H$82</f>
        <v>6892.16</v>
      </c>
    </row>
    <row r="3835" spans="1:11">
      <c r="A3835" t="s">
        <v>56</v>
      </c>
      <c r="B3835" t="s">
        <v>198</v>
      </c>
      <c r="C3835" s="7" t="s">
        <v>302</v>
      </c>
      <c r="D3835" t="s">
        <v>199</v>
      </c>
      <c r="E3835" t="s">
        <v>54</v>
      </c>
      <c r="F3835" t="s">
        <v>95</v>
      </c>
      <c r="G3835" t="s">
        <v>94</v>
      </c>
      <c r="H3835">
        <v>50000.01</v>
      </c>
      <c r="J3835">
        <f>Cálculo!$G$83</f>
        <v>5.1479999999999997</v>
      </c>
      <c r="K3835">
        <f>Cálculo!$H$83</f>
        <v>18284.09</v>
      </c>
    </row>
    <row r="3836" spans="1:11">
      <c r="A3836" t="s">
        <v>56</v>
      </c>
      <c r="B3836" t="s">
        <v>198</v>
      </c>
      <c r="C3836" s="7" t="s">
        <v>302</v>
      </c>
      <c r="D3836" t="s">
        <v>199</v>
      </c>
      <c r="E3836" t="s">
        <v>54</v>
      </c>
      <c r="F3836" t="s">
        <v>96</v>
      </c>
      <c r="G3836" t="s">
        <v>94</v>
      </c>
      <c r="H3836">
        <v>0</v>
      </c>
      <c r="I3836">
        <v>50000</v>
      </c>
      <c r="J3836">
        <f>Cálculo!$G$86</f>
        <v>4.726</v>
      </c>
      <c r="K3836">
        <f>Cálculo!$H$86</f>
        <v>387.36</v>
      </c>
    </row>
    <row r="3837" spans="1:11">
      <c r="A3837" t="s">
        <v>56</v>
      </c>
      <c r="B3837" t="s">
        <v>198</v>
      </c>
      <c r="C3837" s="7" t="s">
        <v>302</v>
      </c>
      <c r="D3837" t="s">
        <v>199</v>
      </c>
      <c r="E3837" t="s">
        <v>54</v>
      </c>
      <c r="F3837" t="s">
        <v>96</v>
      </c>
      <c r="G3837" t="s">
        <v>94</v>
      </c>
      <c r="H3837">
        <v>50000.01</v>
      </c>
      <c r="I3837">
        <v>300000</v>
      </c>
      <c r="J3837">
        <f>Cálculo!$G$87</f>
        <v>3.5019999999999998</v>
      </c>
      <c r="K3837">
        <f>Cálculo!$H$87</f>
        <v>61597.41</v>
      </c>
    </row>
    <row r="3838" spans="1:11">
      <c r="A3838" t="s">
        <v>56</v>
      </c>
      <c r="B3838" t="s">
        <v>198</v>
      </c>
      <c r="C3838" s="7" t="s">
        <v>302</v>
      </c>
      <c r="D3838" t="s">
        <v>199</v>
      </c>
      <c r="E3838" t="s">
        <v>54</v>
      </c>
      <c r="F3838" t="s">
        <v>96</v>
      </c>
      <c r="G3838" t="s">
        <v>94</v>
      </c>
      <c r="H3838">
        <v>300000.01</v>
      </c>
      <c r="I3838">
        <v>500000</v>
      </c>
      <c r="J3838">
        <f>Cálculo!$G$88</f>
        <v>3.36</v>
      </c>
      <c r="K3838">
        <f>Cálculo!$H$88</f>
        <v>110975.06</v>
      </c>
    </row>
    <row r="3839" spans="1:11">
      <c r="A3839" t="s">
        <v>56</v>
      </c>
      <c r="B3839" t="s">
        <v>198</v>
      </c>
      <c r="C3839" s="7" t="s">
        <v>302</v>
      </c>
      <c r="D3839" t="s">
        <v>199</v>
      </c>
      <c r="E3839" t="s">
        <v>54</v>
      </c>
      <c r="F3839" t="s">
        <v>96</v>
      </c>
      <c r="G3839" t="s">
        <v>94</v>
      </c>
      <c r="H3839">
        <v>500000.01</v>
      </c>
      <c r="I3839">
        <v>1000000</v>
      </c>
      <c r="J3839">
        <f>Cálculo!$G$89</f>
        <v>3.3340000000000001</v>
      </c>
      <c r="K3839">
        <f>Cálculo!$H$89</f>
        <v>124035.06</v>
      </c>
    </row>
    <row r="3840" spans="1:11">
      <c r="A3840" t="s">
        <v>56</v>
      </c>
      <c r="B3840" t="s">
        <v>198</v>
      </c>
      <c r="C3840" s="7" t="s">
        <v>302</v>
      </c>
      <c r="D3840" t="s">
        <v>199</v>
      </c>
      <c r="E3840" t="s">
        <v>54</v>
      </c>
      <c r="F3840" t="s">
        <v>96</v>
      </c>
      <c r="G3840" t="s">
        <v>94</v>
      </c>
      <c r="H3840">
        <v>1000000.01</v>
      </c>
      <c r="I3840">
        <v>2000000</v>
      </c>
      <c r="J3840">
        <f>Cálculo!$G$90</f>
        <v>3.2810000000000001</v>
      </c>
      <c r="K3840">
        <f>Cálculo!$H$90</f>
        <v>177422.21</v>
      </c>
    </row>
    <row r="3841" spans="1:11">
      <c r="A3841" t="s">
        <v>56</v>
      </c>
      <c r="B3841" t="s">
        <v>198</v>
      </c>
      <c r="C3841" s="7" t="s">
        <v>302</v>
      </c>
      <c r="D3841" t="s">
        <v>199</v>
      </c>
      <c r="E3841" t="s">
        <v>54</v>
      </c>
      <c r="F3841" t="s">
        <v>96</v>
      </c>
      <c r="G3841" t="s">
        <v>94</v>
      </c>
      <c r="H3841">
        <v>2000000.01</v>
      </c>
      <c r="J3841">
        <f>Cálculo!$G$91</f>
        <v>3.2330000000000001</v>
      </c>
      <c r="K3841">
        <f>Cálculo!$H$91</f>
        <v>316707.87</v>
      </c>
    </row>
    <row r="3842" spans="1:11">
      <c r="A3842" t="s">
        <v>56</v>
      </c>
      <c r="B3842" t="s">
        <v>198</v>
      </c>
      <c r="C3842" s="7" t="s">
        <v>302</v>
      </c>
      <c r="D3842" t="s">
        <v>199</v>
      </c>
      <c r="E3842" t="s">
        <v>54</v>
      </c>
      <c r="F3842" t="s">
        <v>97</v>
      </c>
      <c r="G3842" t="s">
        <v>98</v>
      </c>
      <c r="J3842">
        <f>Cálculo!$G$94</f>
        <v>3.2148460000000001</v>
      </c>
    </row>
    <row r="3843" spans="1:11">
      <c r="A3843" t="s">
        <v>56</v>
      </c>
      <c r="B3843" t="s">
        <v>198</v>
      </c>
      <c r="C3843" s="7" t="s">
        <v>303</v>
      </c>
      <c r="D3843" t="s">
        <v>199</v>
      </c>
      <c r="E3843" t="s">
        <v>54</v>
      </c>
      <c r="F3843" t="s">
        <v>93</v>
      </c>
      <c r="G3843" t="s">
        <v>94</v>
      </c>
      <c r="H3843">
        <v>0</v>
      </c>
      <c r="I3843">
        <v>1</v>
      </c>
      <c r="J3843">
        <f>Cálculo!$G$66</f>
        <v>3.2869999999999999</v>
      </c>
      <c r="K3843">
        <f>Cálculo!$H$66</f>
        <v>11.39</v>
      </c>
    </row>
    <row r="3844" spans="1:11">
      <c r="A3844" t="s">
        <v>56</v>
      </c>
      <c r="B3844" t="s">
        <v>198</v>
      </c>
      <c r="C3844" s="7" t="s">
        <v>303</v>
      </c>
      <c r="D3844" t="s">
        <v>199</v>
      </c>
      <c r="E3844" t="s">
        <v>54</v>
      </c>
      <c r="F3844" t="s">
        <v>93</v>
      </c>
      <c r="G3844" t="s">
        <v>94</v>
      </c>
      <c r="H3844">
        <v>1.01</v>
      </c>
      <c r="I3844">
        <v>3</v>
      </c>
      <c r="J3844">
        <f>Cálculo!$G$67</f>
        <v>10.834</v>
      </c>
      <c r="K3844">
        <f>Cálculo!$H$67</f>
        <v>14.87</v>
      </c>
    </row>
    <row r="3845" spans="1:11">
      <c r="A3845" t="s">
        <v>56</v>
      </c>
      <c r="B3845" t="s">
        <v>198</v>
      </c>
      <c r="C3845" s="7" t="s">
        <v>303</v>
      </c>
      <c r="D3845" t="s">
        <v>199</v>
      </c>
      <c r="E3845" t="s">
        <v>54</v>
      </c>
      <c r="F3845" t="s">
        <v>93</v>
      </c>
      <c r="G3845" t="s">
        <v>94</v>
      </c>
      <c r="H3845">
        <v>3.01</v>
      </c>
      <c r="I3845">
        <v>7</v>
      </c>
      <c r="J3845">
        <f>Cálculo!$G$68</f>
        <v>5.6470000000000002</v>
      </c>
      <c r="K3845">
        <f>Cálculo!$H$68</f>
        <v>14.87</v>
      </c>
    </row>
    <row r="3846" spans="1:11">
      <c r="A3846" t="s">
        <v>56</v>
      </c>
      <c r="B3846" t="s">
        <v>198</v>
      </c>
      <c r="C3846" s="7" t="s">
        <v>303</v>
      </c>
      <c r="D3846" t="s">
        <v>199</v>
      </c>
      <c r="E3846" t="s">
        <v>54</v>
      </c>
      <c r="F3846" t="s">
        <v>93</v>
      </c>
      <c r="G3846" t="s">
        <v>94</v>
      </c>
      <c r="H3846">
        <v>7.01</v>
      </c>
      <c r="I3846">
        <v>14</v>
      </c>
      <c r="J3846">
        <f>Cálculo!$G$69</f>
        <v>9.3699999999999992</v>
      </c>
      <c r="K3846">
        <f>Cálculo!$H$69</f>
        <v>16.739999999999998</v>
      </c>
    </row>
    <row r="3847" spans="1:11">
      <c r="A3847" t="s">
        <v>56</v>
      </c>
      <c r="B3847" t="s">
        <v>198</v>
      </c>
      <c r="C3847" s="7" t="s">
        <v>303</v>
      </c>
      <c r="D3847" t="s">
        <v>199</v>
      </c>
      <c r="E3847" t="s">
        <v>54</v>
      </c>
      <c r="F3847" t="s">
        <v>93</v>
      </c>
      <c r="G3847" t="s">
        <v>94</v>
      </c>
      <c r="H3847">
        <v>14.01</v>
      </c>
      <c r="I3847">
        <v>34</v>
      </c>
      <c r="J3847">
        <f>Cálculo!$G$70</f>
        <v>11.132</v>
      </c>
      <c r="K3847">
        <f>Cálculo!$H$70</f>
        <v>18.600000000000001</v>
      </c>
    </row>
    <row r="3848" spans="1:11">
      <c r="A3848" t="s">
        <v>56</v>
      </c>
      <c r="B3848" t="s">
        <v>198</v>
      </c>
      <c r="C3848" s="7" t="s">
        <v>303</v>
      </c>
      <c r="D3848" t="s">
        <v>199</v>
      </c>
      <c r="E3848" t="s">
        <v>54</v>
      </c>
      <c r="F3848" t="s">
        <v>93</v>
      </c>
      <c r="G3848" t="s">
        <v>94</v>
      </c>
      <c r="H3848">
        <v>34.01</v>
      </c>
      <c r="I3848">
        <v>600</v>
      </c>
      <c r="J3848">
        <f>Cálculo!$G$71</f>
        <v>11.92</v>
      </c>
      <c r="K3848">
        <f>Cálculo!$H$71</f>
        <v>18.600000000000001</v>
      </c>
    </row>
    <row r="3849" spans="1:11">
      <c r="A3849" t="s">
        <v>56</v>
      </c>
      <c r="B3849" t="s">
        <v>198</v>
      </c>
      <c r="C3849" s="7" t="s">
        <v>303</v>
      </c>
      <c r="D3849" t="s">
        <v>199</v>
      </c>
      <c r="E3849" t="s">
        <v>54</v>
      </c>
      <c r="F3849" t="s">
        <v>93</v>
      </c>
      <c r="G3849" t="s">
        <v>94</v>
      </c>
      <c r="H3849">
        <v>600.01</v>
      </c>
      <c r="I3849">
        <v>1000</v>
      </c>
      <c r="J3849">
        <f>Cálculo!$G$72</f>
        <v>10.324</v>
      </c>
      <c r="K3849">
        <f>Cálculo!$H$72</f>
        <v>18.600000000000001</v>
      </c>
    </row>
    <row r="3850" spans="1:11">
      <c r="A3850" t="s">
        <v>56</v>
      </c>
      <c r="B3850" t="s">
        <v>198</v>
      </c>
      <c r="C3850" s="7" t="s">
        <v>303</v>
      </c>
      <c r="D3850" t="s">
        <v>199</v>
      </c>
      <c r="E3850" t="s">
        <v>54</v>
      </c>
      <c r="F3850" t="s">
        <v>93</v>
      </c>
      <c r="G3850" t="s">
        <v>94</v>
      </c>
      <c r="H3850">
        <v>1000.01</v>
      </c>
      <c r="J3850">
        <f>Cálculo!$G$73</f>
        <v>7.2949999999999999</v>
      </c>
      <c r="K3850">
        <f>Cálculo!$H$73</f>
        <v>18.600000000000001</v>
      </c>
    </row>
    <row r="3851" spans="1:11">
      <c r="A3851" t="s">
        <v>56</v>
      </c>
      <c r="B3851" t="s">
        <v>198</v>
      </c>
      <c r="C3851" s="7" t="s">
        <v>303</v>
      </c>
      <c r="D3851" t="s">
        <v>199</v>
      </c>
      <c r="E3851" t="s">
        <v>54</v>
      </c>
      <c r="F3851" t="s">
        <v>95</v>
      </c>
      <c r="G3851" t="s">
        <v>94</v>
      </c>
      <c r="H3851">
        <v>0</v>
      </c>
      <c r="I3851">
        <v>0</v>
      </c>
      <c r="J3851">
        <f>Cálculo!$G$76</f>
        <v>0</v>
      </c>
      <c r="K3851">
        <f>Cálculo!$H$76</f>
        <v>0</v>
      </c>
    </row>
    <row r="3852" spans="1:11">
      <c r="A3852" t="s">
        <v>56</v>
      </c>
      <c r="B3852" t="s">
        <v>198</v>
      </c>
      <c r="C3852" s="7" t="s">
        <v>303</v>
      </c>
      <c r="D3852" t="s">
        <v>199</v>
      </c>
      <c r="E3852" t="s">
        <v>54</v>
      </c>
      <c r="F3852" t="s">
        <v>95</v>
      </c>
      <c r="G3852" t="s">
        <v>94</v>
      </c>
      <c r="H3852">
        <v>0.01</v>
      </c>
      <c r="I3852">
        <v>50</v>
      </c>
      <c r="J3852">
        <f>Cálculo!$G$77</f>
        <v>9.2490000000000006</v>
      </c>
      <c r="K3852">
        <f>Cálculo!$H$77</f>
        <v>60.76</v>
      </c>
    </row>
    <row r="3853" spans="1:11">
      <c r="A3853" t="s">
        <v>56</v>
      </c>
      <c r="B3853" t="s">
        <v>198</v>
      </c>
      <c r="C3853" s="7" t="s">
        <v>303</v>
      </c>
      <c r="D3853" t="s">
        <v>199</v>
      </c>
      <c r="E3853" t="s">
        <v>54</v>
      </c>
      <c r="F3853" t="s">
        <v>95</v>
      </c>
      <c r="G3853" t="s">
        <v>94</v>
      </c>
      <c r="H3853">
        <v>50.01</v>
      </c>
      <c r="I3853">
        <v>150</v>
      </c>
      <c r="J3853">
        <f>Cálculo!$G$78</f>
        <v>8.49</v>
      </c>
      <c r="K3853">
        <f>Cálculo!$H$78</f>
        <v>98.73</v>
      </c>
    </row>
    <row r="3854" spans="1:11">
      <c r="A3854" t="s">
        <v>56</v>
      </c>
      <c r="B3854" t="s">
        <v>198</v>
      </c>
      <c r="C3854" s="7" t="s">
        <v>303</v>
      </c>
      <c r="D3854" t="s">
        <v>199</v>
      </c>
      <c r="E3854" t="s">
        <v>54</v>
      </c>
      <c r="F3854" t="s">
        <v>95</v>
      </c>
      <c r="G3854" t="s">
        <v>94</v>
      </c>
      <c r="H3854">
        <v>150.01</v>
      </c>
      <c r="I3854">
        <v>500</v>
      </c>
      <c r="J3854">
        <f>Cálculo!$G$79</f>
        <v>7.9859999999999998</v>
      </c>
      <c r="K3854">
        <f>Cálculo!$H$79</f>
        <v>174.66</v>
      </c>
    </row>
    <row r="3855" spans="1:11">
      <c r="A3855" t="s">
        <v>56</v>
      </c>
      <c r="B3855" t="s">
        <v>198</v>
      </c>
      <c r="C3855" s="7" t="s">
        <v>303</v>
      </c>
      <c r="D3855" t="s">
        <v>199</v>
      </c>
      <c r="E3855" t="s">
        <v>54</v>
      </c>
      <c r="F3855" t="s">
        <v>95</v>
      </c>
      <c r="G3855" t="s">
        <v>94</v>
      </c>
      <c r="H3855">
        <v>500.01</v>
      </c>
      <c r="I3855">
        <v>2000</v>
      </c>
      <c r="J3855">
        <f>Cálculo!$G$80</f>
        <v>7.5380000000000003</v>
      </c>
      <c r="K3855">
        <f>Cálculo!$H$80</f>
        <v>398.71</v>
      </c>
    </row>
    <row r="3856" spans="1:11">
      <c r="A3856" t="s">
        <v>56</v>
      </c>
      <c r="B3856" t="s">
        <v>198</v>
      </c>
      <c r="C3856" s="7" t="s">
        <v>303</v>
      </c>
      <c r="D3856" t="s">
        <v>199</v>
      </c>
      <c r="E3856" t="s">
        <v>54</v>
      </c>
      <c r="F3856" t="s">
        <v>95</v>
      </c>
      <c r="G3856" t="s">
        <v>94</v>
      </c>
      <c r="H3856">
        <v>2000.01</v>
      </c>
      <c r="I3856">
        <v>3500</v>
      </c>
      <c r="J3856">
        <f>Cálculo!$G$81</f>
        <v>6.819</v>
      </c>
      <c r="K3856">
        <f>Cálculo!$H$81</f>
        <v>1837.86</v>
      </c>
    </row>
    <row r="3857" spans="1:11">
      <c r="A3857" t="s">
        <v>56</v>
      </c>
      <c r="B3857" t="s">
        <v>198</v>
      </c>
      <c r="C3857" s="7" t="s">
        <v>303</v>
      </c>
      <c r="D3857" t="s">
        <v>199</v>
      </c>
      <c r="E3857" t="s">
        <v>54</v>
      </c>
      <c r="F3857" t="s">
        <v>95</v>
      </c>
      <c r="G3857" t="s">
        <v>94</v>
      </c>
      <c r="H3857">
        <v>3500.01</v>
      </c>
      <c r="I3857">
        <v>50000</v>
      </c>
      <c r="J3857">
        <f>Cálculo!$G$82</f>
        <v>5.3760000000000003</v>
      </c>
      <c r="K3857">
        <f>Cálculo!$H$82</f>
        <v>6892.16</v>
      </c>
    </row>
    <row r="3858" spans="1:11">
      <c r="A3858" t="s">
        <v>56</v>
      </c>
      <c r="B3858" t="s">
        <v>198</v>
      </c>
      <c r="C3858" s="7" t="s">
        <v>303</v>
      </c>
      <c r="D3858" t="s">
        <v>199</v>
      </c>
      <c r="E3858" t="s">
        <v>54</v>
      </c>
      <c r="F3858" t="s">
        <v>95</v>
      </c>
      <c r="G3858" t="s">
        <v>94</v>
      </c>
      <c r="H3858">
        <v>50000.01</v>
      </c>
      <c r="J3858">
        <f>Cálculo!$G$83</f>
        <v>5.1479999999999997</v>
      </c>
      <c r="K3858">
        <f>Cálculo!$H$83</f>
        <v>18284.09</v>
      </c>
    </row>
    <row r="3859" spans="1:11">
      <c r="A3859" t="s">
        <v>56</v>
      </c>
      <c r="B3859" t="s">
        <v>198</v>
      </c>
      <c r="C3859" s="7" t="s">
        <v>303</v>
      </c>
      <c r="D3859" t="s">
        <v>199</v>
      </c>
      <c r="E3859" t="s">
        <v>54</v>
      </c>
      <c r="F3859" t="s">
        <v>96</v>
      </c>
      <c r="G3859" t="s">
        <v>94</v>
      </c>
      <c r="H3859">
        <v>0</v>
      </c>
      <c r="I3859">
        <v>50000</v>
      </c>
      <c r="J3859">
        <f>Cálculo!$G$86</f>
        <v>4.726</v>
      </c>
      <c r="K3859">
        <f>Cálculo!$H$86</f>
        <v>387.36</v>
      </c>
    </row>
    <row r="3860" spans="1:11">
      <c r="A3860" t="s">
        <v>56</v>
      </c>
      <c r="B3860" t="s">
        <v>198</v>
      </c>
      <c r="C3860" s="7" t="s">
        <v>303</v>
      </c>
      <c r="D3860" t="s">
        <v>199</v>
      </c>
      <c r="E3860" t="s">
        <v>54</v>
      </c>
      <c r="F3860" t="s">
        <v>96</v>
      </c>
      <c r="G3860" t="s">
        <v>94</v>
      </c>
      <c r="H3860">
        <v>50000.01</v>
      </c>
      <c r="I3860">
        <v>300000</v>
      </c>
      <c r="J3860">
        <f>Cálculo!$G$87</f>
        <v>3.5019999999999998</v>
      </c>
      <c r="K3860">
        <f>Cálculo!$H$87</f>
        <v>61597.41</v>
      </c>
    </row>
    <row r="3861" spans="1:11">
      <c r="A3861" t="s">
        <v>56</v>
      </c>
      <c r="B3861" t="s">
        <v>198</v>
      </c>
      <c r="C3861" s="7" t="s">
        <v>303</v>
      </c>
      <c r="D3861" t="s">
        <v>199</v>
      </c>
      <c r="E3861" t="s">
        <v>54</v>
      </c>
      <c r="F3861" t="s">
        <v>96</v>
      </c>
      <c r="G3861" t="s">
        <v>94</v>
      </c>
      <c r="H3861">
        <v>300000.01</v>
      </c>
      <c r="I3861">
        <v>500000</v>
      </c>
      <c r="J3861">
        <f>Cálculo!$G$88</f>
        <v>3.36</v>
      </c>
      <c r="K3861">
        <f>Cálculo!$H$88</f>
        <v>110975.06</v>
      </c>
    </row>
    <row r="3862" spans="1:11">
      <c r="A3862" t="s">
        <v>56</v>
      </c>
      <c r="B3862" t="s">
        <v>198</v>
      </c>
      <c r="C3862" s="7" t="s">
        <v>303</v>
      </c>
      <c r="D3862" t="s">
        <v>199</v>
      </c>
      <c r="E3862" t="s">
        <v>54</v>
      </c>
      <c r="F3862" t="s">
        <v>96</v>
      </c>
      <c r="G3862" t="s">
        <v>94</v>
      </c>
      <c r="H3862">
        <v>500000.01</v>
      </c>
      <c r="I3862">
        <v>1000000</v>
      </c>
      <c r="J3862">
        <f>Cálculo!$G$89</f>
        <v>3.3340000000000001</v>
      </c>
      <c r="K3862">
        <f>Cálculo!$H$89</f>
        <v>124035.06</v>
      </c>
    </row>
    <row r="3863" spans="1:11">
      <c r="A3863" t="s">
        <v>56</v>
      </c>
      <c r="B3863" t="s">
        <v>198</v>
      </c>
      <c r="C3863" s="7" t="s">
        <v>303</v>
      </c>
      <c r="D3863" t="s">
        <v>199</v>
      </c>
      <c r="E3863" t="s">
        <v>54</v>
      </c>
      <c r="F3863" t="s">
        <v>96</v>
      </c>
      <c r="G3863" t="s">
        <v>94</v>
      </c>
      <c r="H3863">
        <v>1000000.01</v>
      </c>
      <c r="I3863">
        <v>2000000</v>
      </c>
      <c r="J3863">
        <f>Cálculo!$G$90</f>
        <v>3.2810000000000001</v>
      </c>
      <c r="K3863">
        <f>Cálculo!$H$90</f>
        <v>177422.21</v>
      </c>
    </row>
    <row r="3864" spans="1:11">
      <c r="A3864" t="s">
        <v>56</v>
      </c>
      <c r="B3864" t="s">
        <v>198</v>
      </c>
      <c r="C3864" s="7" t="s">
        <v>303</v>
      </c>
      <c r="D3864" t="s">
        <v>199</v>
      </c>
      <c r="E3864" t="s">
        <v>54</v>
      </c>
      <c r="F3864" t="s">
        <v>96</v>
      </c>
      <c r="G3864" t="s">
        <v>94</v>
      </c>
      <c r="H3864">
        <v>2000000.01</v>
      </c>
      <c r="J3864">
        <f>Cálculo!$G$91</f>
        <v>3.2330000000000001</v>
      </c>
      <c r="K3864">
        <f>Cálculo!$H$91</f>
        <v>316707.87</v>
      </c>
    </row>
    <row r="3865" spans="1:11">
      <c r="A3865" t="s">
        <v>56</v>
      </c>
      <c r="B3865" t="s">
        <v>198</v>
      </c>
      <c r="C3865" s="7" t="s">
        <v>303</v>
      </c>
      <c r="D3865" t="s">
        <v>199</v>
      </c>
      <c r="E3865" t="s">
        <v>54</v>
      </c>
      <c r="F3865" t="s">
        <v>97</v>
      </c>
      <c r="G3865" t="s">
        <v>98</v>
      </c>
      <c r="J3865">
        <f>Cálculo!$G$94</f>
        <v>3.2148460000000001</v>
      </c>
    </row>
    <row r="3866" spans="1:11">
      <c r="A3866" t="s">
        <v>56</v>
      </c>
      <c r="B3866" t="s">
        <v>198</v>
      </c>
      <c r="C3866" s="7" t="s">
        <v>304</v>
      </c>
      <c r="D3866" t="s">
        <v>199</v>
      </c>
      <c r="E3866" t="s">
        <v>54</v>
      </c>
      <c r="F3866" t="s">
        <v>93</v>
      </c>
      <c r="G3866" t="s">
        <v>94</v>
      </c>
      <c r="H3866">
        <v>0</v>
      </c>
      <c r="I3866">
        <v>1</v>
      </c>
      <c r="J3866">
        <f>Cálculo!$G$66</f>
        <v>3.2869999999999999</v>
      </c>
      <c r="K3866">
        <f>Cálculo!$H$66</f>
        <v>11.39</v>
      </c>
    </row>
    <row r="3867" spans="1:11">
      <c r="A3867" t="s">
        <v>56</v>
      </c>
      <c r="B3867" t="s">
        <v>198</v>
      </c>
      <c r="C3867" s="7" t="s">
        <v>304</v>
      </c>
      <c r="D3867" t="s">
        <v>199</v>
      </c>
      <c r="E3867" t="s">
        <v>54</v>
      </c>
      <c r="F3867" t="s">
        <v>93</v>
      </c>
      <c r="G3867" t="s">
        <v>94</v>
      </c>
      <c r="H3867">
        <v>1.01</v>
      </c>
      <c r="I3867">
        <v>3</v>
      </c>
      <c r="J3867">
        <f>Cálculo!$G$67</f>
        <v>10.834</v>
      </c>
      <c r="K3867">
        <f>Cálculo!$H$67</f>
        <v>14.87</v>
      </c>
    </row>
    <row r="3868" spans="1:11">
      <c r="A3868" t="s">
        <v>56</v>
      </c>
      <c r="B3868" t="s">
        <v>198</v>
      </c>
      <c r="C3868" s="7" t="s">
        <v>304</v>
      </c>
      <c r="D3868" t="s">
        <v>199</v>
      </c>
      <c r="E3868" t="s">
        <v>54</v>
      </c>
      <c r="F3868" t="s">
        <v>93</v>
      </c>
      <c r="G3868" t="s">
        <v>94</v>
      </c>
      <c r="H3868">
        <v>3.01</v>
      </c>
      <c r="I3868">
        <v>7</v>
      </c>
      <c r="J3868">
        <f>Cálculo!$G$68</f>
        <v>5.6470000000000002</v>
      </c>
      <c r="K3868">
        <f>Cálculo!$H$68</f>
        <v>14.87</v>
      </c>
    </row>
    <row r="3869" spans="1:11">
      <c r="A3869" t="s">
        <v>56</v>
      </c>
      <c r="B3869" t="s">
        <v>198</v>
      </c>
      <c r="C3869" s="7" t="s">
        <v>304</v>
      </c>
      <c r="D3869" t="s">
        <v>199</v>
      </c>
      <c r="E3869" t="s">
        <v>54</v>
      </c>
      <c r="F3869" t="s">
        <v>93</v>
      </c>
      <c r="G3869" t="s">
        <v>94</v>
      </c>
      <c r="H3869">
        <v>7.01</v>
      </c>
      <c r="I3869">
        <v>14</v>
      </c>
      <c r="J3869">
        <f>Cálculo!$G$69</f>
        <v>9.3699999999999992</v>
      </c>
      <c r="K3869">
        <f>Cálculo!$H$69</f>
        <v>16.739999999999998</v>
      </c>
    </row>
    <row r="3870" spans="1:11">
      <c r="A3870" t="s">
        <v>56</v>
      </c>
      <c r="B3870" t="s">
        <v>198</v>
      </c>
      <c r="C3870" s="7" t="s">
        <v>304</v>
      </c>
      <c r="D3870" t="s">
        <v>199</v>
      </c>
      <c r="E3870" t="s">
        <v>54</v>
      </c>
      <c r="F3870" t="s">
        <v>93</v>
      </c>
      <c r="G3870" t="s">
        <v>94</v>
      </c>
      <c r="H3870">
        <v>14.01</v>
      </c>
      <c r="I3870">
        <v>34</v>
      </c>
      <c r="J3870">
        <f>Cálculo!$G$70</f>
        <v>11.132</v>
      </c>
      <c r="K3870">
        <f>Cálculo!$H$70</f>
        <v>18.600000000000001</v>
      </c>
    </row>
    <row r="3871" spans="1:11">
      <c r="A3871" t="s">
        <v>56</v>
      </c>
      <c r="B3871" t="s">
        <v>198</v>
      </c>
      <c r="C3871" s="7" t="s">
        <v>304</v>
      </c>
      <c r="D3871" t="s">
        <v>199</v>
      </c>
      <c r="E3871" t="s">
        <v>54</v>
      </c>
      <c r="F3871" t="s">
        <v>93</v>
      </c>
      <c r="G3871" t="s">
        <v>94</v>
      </c>
      <c r="H3871">
        <v>34.01</v>
      </c>
      <c r="I3871">
        <v>600</v>
      </c>
      <c r="J3871">
        <f>Cálculo!$G$71</f>
        <v>11.92</v>
      </c>
      <c r="K3871">
        <f>Cálculo!$H$71</f>
        <v>18.600000000000001</v>
      </c>
    </row>
    <row r="3872" spans="1:11">
      <c r="A3872" t="s">
        <v>56</v>
      </c>
      <c r="B3872" t="s">
        <v>198</v>
      </c>
      <c r="C3872" s="7" t="s">
        <v>304</v>
      </c>
      <c r="D3872" t="s">
        <v>199</v>
      </c>
      <c r="E3872" t="s">
        <v>54</v>
      </c>
      <c r="F3872" t="s">
        <v>93</v>
      </c>
      <c r="G3872" t="s">
        <v>94</v>
      </c>
      <c r="H3872">
        <v>600.01</v>
      </c>
      <c r="I3872">
        <v>1000</v>
      </c>
      <c r="J3872">
        <f>Cálculo!$G$72</f>
        <v>10.324</v>
      </c>
      <c r="K3872">
        <f>Cálculo!$H$72</f>
        <v>18.600000000000001</v>
      </c>
    </row>
    <row r="3873" spans="1:11">
      <c r="A3873" t="s">
        <v>56</v>
      </c>
      <c r="B3873" t="s">
        <v>198</v>
      </c>
      <c r="C3873" s="7" t="s">
        <v>304</v>
      </c>
      <c r="D3873" t="s">
        <v>199</v>
      </c>
      <c r="E3873" t="s">
        <v>54</v>
      </c>
      <c r="F3873" t="s">
        <v>93</v>
      </c>
      <c r="G3873" t="s">
        <v>94</v>
      </c>
      <c r="H3873">
        <v>1000.01</v>
      </c>
      <c r="J3873">
        <f>Cálculo!$G$73</f>
        <v>7.2949999999999999</v>
      </c>
      <c r="K3873">
        <f>Cálculo!$H$73</f>
        <v>18.600000000000001</v>
      </c>
    </row>
    <row r="3874" spans="1:11">
      <c r="A3874" t="s">
        <v>56</v>
      </c>
      <c r="B3874" t="s">
        <v>198</v>
      </c>
      <c r="C3874" s="7" t="s">
        <v>304</v>
      </c>
      <c r="D3874" t="s">
        <v>199</v>
      </c>
      <c r="E3874" t="s">
        <v>54</v>
      </c>
      <c r="F3874" t="s">
        <v>95</v>
      </c>
      <c r="G3874" t="s">
        <v>94</v>
      </c>
      <c r="H3874">
        <v>0</v>
      </c>
      <c r="I3874">
        <v>0</v>
      </c>
      <c r="J3874">
        <f>Cálculo!$G$76</f>
        <v>0</v>
      </c>
      <c r="K3874">
        <f>Cálculo!$H$76</f>
        <v>0</v>
      </c>
    </row>
    <row r="3875" spans="1:11">
      <c r="A3875" t="s">
        <v>56</v>
      </c>
      <c r="B3875" t="s">
        <v>198</v>
      </c>
      <c r="C3875" s="7" t="s">
        <v>304</v>
      </c>
      <c r="D3875" t="s">
        <v>199</v>
      </c>
      <c r="E3875" t="s">
        <v>54</v>
      </c>
      <c r="F3875" t="s">
        <v>95</v>
      </c>
      <c r="G3875" t="s">
        <v>94</v>
      </c>
      <c r="H3875">
        <v>0.01</v>
      </c>
      <c r="I3875">
        <v>50</v>
      </c>
      <c r="J3875">
        <f>Cálculo!$G$77</f>
        <v>9.2490000000000006</v>
      </c>
      <c r="K3875">
        <f>Cálculo!$H$77</f>
        <v>60.76</v>
      </c>
    </row>
    <row r="3876" spans="1:11">
      <c r="A3876" t="s">
        <v>56</v>
      </c>
      <c r="B3876" t="s">
        <v>198</v>
      </c>
      <c r="C3876" s="7" t="s">
        <v>304</v>
      </c>
      <c r="D3876" t="s">
        <v>199</v>
      </c>
      <c r="E3876" t="s">
        <v>54</v>
      </c>
      <c r="F3876" t="s">
        <v>95</v>
      </c>
      <c r="G3876" t="s">
        <v>94</v>
      </c>
      <c r="H3876">
        <v>50.01</v>
      </c>
      <c r="I3876">
        <v>150</v>
      </c>
      <c r="J3876">
        <f>Cálculo!$G$78</f>
        <v>8.49</v>
      </c>
      <c r="K3876">
        <f>Cálculo!$H$78</f>
        <v>98.73</v>
      </c>
    </row>
    <row r="3877" spans="1:11">
      <c r="A3877" t="s">
        <v>56</v>
      </c>
      <c r="B3877" t="s">
        <v>198</v>
      </c>
      <c r="C3877" s="7" t="s">
        <v>304</v>
      </c>
      <c r="D3877" t="s">
        <v>199</v>
      </c>
      <c r="E3877" t="s">
        <v>54</v>
      </c>
      <c r="F3877" t="s">
        <v>95</v>
      </c>
      <c r="G3877" t="s">
        <v>94</v>
      </c>
      <c r="H3877">
        <v>150.01</v>
      </c>
      <c r="I3877">
        <v>500</v>
      </c>
      <c r="J3877">
        <f>Cálculo!$G$79</f>
        <v>7.9859999999999998</v>
      </c>
      <c r="K3877">
        <f>Cálculo!$H$79</f>
        <v>174.66</v>
      </c>
    </row>
    <row r="3878" spans="1:11">
      <c r="A3878" t="s">
        <v>56</v>
      </c>
      <c r="B3878" t="s">
        <v>198</v>
      </c>
      <c r="C3878" s="7" t="s">
        <v>304</v>
      </c>
      <c r="D3878" t="s">
        <v>199</v>
      </c>
      <c r="E3878" t="s">
        <v>54</v>
      </c>
      <c r="F3878" t="s">
        <v>95</v>
      </c>
      <c r="G3878" t="s">
        <v>94</v>
      </c>
      <c r="H3878">
        <v>500.01</v>
      </c>
      <c r="I3878">
        <v>2000</v>
      </c>
      <c r="J3878">
        <f>Cálculo!$G$80</f>
        <v>7.5380000000000003</v>
      </c>
      <c r="K3878">
        <f>Cálculo!$H$80</f>
        <v>398.71</v>
      </c>
    </row>
    <row r="3879" spans="1:11">
      <c r="A3879" t="s">
        <v>56</v>
      </c>
      <c r="B3879" t="s">
        <v>198</v>
      </c>
      <c r="C3879" s="7" t="s">
        <v>304</v>
      </c>
      <c r="D3879" t="s">
        <v>199</v>
      </c>
      <c r="E3879" t="s">
        <v>54</v>
      </c>
      <c r="F3879" t="s">
        <v>95</v>
      </c>
      <c r="G3879" t="s">
        <v>94</v>
      </c>
      <c r="H3879">
        <v>2000.01</v>
      </c>
      <c r="I3879">
        <v>3500</v>
      </c>
      <c r="J3879">
        <f>Cálculo!$G$81</f>
        <v>6.819</v>
      </c>
      <c r="K3879">
        <f>Cálculo!$H$81</f>
        <v>1837.86</v>
      </c>
    </row>
    <row r="3880" spans="1:11">
      <c r="A3880" t="s">
        <v>56</v>
      </c>
      <c r="B3880" t="s">
        <v>198</v>
      </c>
      <c r="C3880" s="7" t="s">
        <v>304</v>
      </c>
      <c r="D3880" t="s">
        <v>199</v>
      </c>
      <c r="E3880" t="s">
        <v>54</v>
      </c>
      <c r="F3880" t="s">
        <v>95</v>
      </c>
      <c r="G3880" t="s">
        <v>94</v>
      </c>
      <c r="H3880">
        <v>3500.01</v>
      </c>
      <c r="I3880">
        <v>50000</v>
      </c>
      <c r="J3880">
        <f>Cálculo!$G$82</f>
        <v>5.3760000000000003</v>
      </c>
      <c r="K3880">
        <f>Cálculo!$H$82</f>
        <v>6892.16</v>
      </c>
    </row>
    <row r="3881" spans="1:11">
      <c r="A3881" t="s">
        <v>56</v>
      </c>
      <c r="B3881" t="s">
        <v>198</v>
      </c>
      <c r="C3881" s="7" t="s">
        <v>304</v>
      </c>
      <c r="D3881" t="s">
        <v>199</v>
      </c>
      <c r="E3881" t="s">
        <v>54</v>
      </c>
      <c r="F3881" t="s">
        <v>95</v>
      </c>
      <c r="G3881" t="s">
        <v>94</v>
      </c>
      <c r="H3881">
        <v>50000.01</v>
      </c>
      <c r="J3881">
        <f>Cálculo!$G$83</f>
        <v>5.1479999999999997</v>
      </c>
      <c r="K3881">
        <f>Cálculo!$H$83</f>
        <v>18284.09</v>
      </c>
    </row>
    <row r="3882" spans="1:11">
      <c r="A3882" t="s">
        <v>56</v>
      </c>
      <c r="B3882" t="s">
        <v>198</v>
      </c>
      <c r="C3882" s="7" t="s">
        <v>304</v>
      </c>
      <c r="D3882" t="s">
        <v>199</v>
      </c>
      <c r="E3882" t="s">
        <v>54</v>
      </c>
      <c r="F3882" t="s">
        <v>96</v>
      </c>
      <c r="G3882" t="s">
        <v>94</v>
      </c>
      <c r="H3882">
        <v>0</v>
      </c>
      <c r="I3882">
        <v>50000</v>
      </c>
      <c r="J3882">
        <f>Cálculo!$G$86</f>
        <v>4.726</v>
      </c>
      <c r="K3882">
        <f>Cálculo!$H$86</f>
        <v>387.36</v>
      </c>
    </row>
    <row r="3883" spans="1:11">
      <c r="A3883" t="s">
        <v>56</v>
      </c>
      <c r="B3883" t="s">
        <v>198</v>
      </c>
      <c r="C3883" s="7" t="s">
        <v>304</v>
      </c>
      <c r="D3883" t="s">
        <v>199</v>
      </c>
      <c r="E3883" t="s">
        <v>54</v>
      </c>
      <c r="F3883" t="s">
        <v>96</v>
      </c>
      <c r="G3883" t="s">
        <v>94</v>
      </c>
      <c r="H3883">
        <v>50000.01</v>
      </c>
      <c r="I3883">
        <v>300000</v>
      </c>
      <c r="J3883">
        <f>Cálculo!$G$87</f>
        <v>3.5019999999999998</v>
      </c>
      <c r="K3883">
        <f>Cálculo!$H$87</f>
        <v>61597.41</v>
      </c>
    </row>
    <row r="3884" spans="1:11">
      <c r="A3884" t="s">
        <v>56</v>
      </c>
      <c r="B3884" t="s">
        <v>198</v>
      </c>
      <c r="C3884" s="7" t="s">
        <v>304</v>
      </c>
      <c r="D3884" t="s">
        <v>199</v>
      </c>
      <c r="E3884" t="s">
        <v>54</v>
      </c>
      <c r="F3884" t="s">
        <v>96</v>
      </c>
      <c r="G3884" t="s">
        <v>94</v>
      </c>
      <c r="H3884">
        <v>300000.01</v>
      </c>
      <c r="I3884">
        <v>500000</v>
      </c>
      <c r="J3884">
        <f>Cálculo!$G$88</f>
        <v>3.36</v>
      </c>
      <c r="K3884">
        <f>Cálculo!$H$88</f>
        <v>110975.06</v>
      </c>
    </row>
    <row r="3885" spans="1:11">
      <c r="A3885" t="s">
        <v>56</v>
      </c>
      <c r="B3885" t="s">
        <v>198</v>
      </c>
      <c r="C3885" s="7" t="s">
        <v>304</v>
      </c>
      <c r="D3885" t="s">
        <v>199</v>
      </c>
      <c r="E3885" t="s">
        <v>54</v>
      </c>
      <c r="F3885" t="s">
        <v>96</v>
      </c>
      <c r="G3885" t="s">
        <v>94</v>
      </c>
      <c r="H3885">
        <v>500000.01</v>
      </c>
      <c r="I3885">
        <v>1000000</v>
      </c>
      <c r="J3885">
        <f>Cálculo!$G$89</f>
        <v>3.3340000000000001</v>
      </c>
      <c r="K3885">
        <f>Cálculo!$H$89</f>
        <v>124035.06</v>
      </c>
    </row>
    <row r="3886" spans="1:11">
      <c r="A3886" t="s">
        <v>56</v>
      </c>
      <c r="B3886" t="s">
        <v>198</v>
      </c>
      <c r="C3886" s="7" t="s">
        <v>304</v>
      </c>
      <c r="D3886" t="s">
        <v>199</v>
      </c>
      <c r="E3886" t="s">
        <v>54</v>
      </c>
      <c r="F3886" t="s">
        <v>96</v>
      </c>
      <c r="G3886" t="s">
        <v>94</v>
      </c>
      <c r="H3886">
        <v>1000000.01</v>
      </c>
      <c r="I3886">
        <v>2000000</v>
      </c>
      <c r="J3886">
        <f>Cálculo!$G$90</f>
        <v>3.2810000000000001</v>
      </c>
      <c r="K3886">
        <f>Cálculo!$H$90</f>
        <v>177422.21</v>
      </c>
    </row>
    <row r="3887" spans="1:11">
      <c r="A3887" t="s">
        <v>56</v>
      </c>
      <c r="B3887" t="s">
        <v>198</v>
      </c>
      <c r="C3887" s="7" t="s">
        <v>304</v>
      </c>
      <c r="D3887" t="s">
        <v>199</v>
      </c>
      <c r="E3887" t="s">
        <v>54</v>
      </c>
      <c r="F3887" t="s">
        <v>96</v>
      </c>
      <c r="G3887" t="s">
        <v>94</v>
      </c>
      <c r="H3887">
        <v>2000000.01</v>
      </c>
      <c r="J3887">
        <f>Cálculo!$G$91</f>
        <v>3.2330000000000001</v>
      </c>
      <c r="K3887">
        <f>Cálculo!$H$91</f>
        <v>316707.87</v>
      </c>
    </row>
    <row r="3888" spans="1:11">
      <c r="A3888" t="s">
        <v>56</v>
      </c>
      <c r="B3888" t="s">
        <v>198</v>
      </c>
      <c r="C3888" s="7" t="s">
        <v>304</v>
      </c>
      <c r="D3888" t="s">
        <v>199</v>
      </c>
      <c r="E3888" t="s">
        <v>54</v>
      </c>
      <c r="F3888" t="s">
        <v>97</v>
      </c>
      <c r="G3888" t="s">
        <v>98</v>
      </c>
      <c r="J3888">
        <f>Cálculo!$G$94</f>
        <v>3.2148460000000001</v>
      </c>
    </row>
    <row r="3889" spans="1:11">
      <c r="A3889" t="s">
        <v>56</v>
      </c>
      <c r="B3889" t="s">
        <v>198</v>
      </c>
      <c r="C3889" s="7" t="s">
        <v>305</v>
      </c>
      <c r="D3889" t="s">
        <v>199</v>
      </c>
      <c r="E3889" t="s">
        <v>54</v>
      </c>
      <c r="F3889" t="s">
        <v>93</v>
      </c>
      <c r="G3889" t="s">
        <v>94</v>
      </c>
      <c r="H3889">
        <v>0</v>
      </c>
      <c r="I3889">
        <v>1</v>
      </c>
      <c r="J3889">
        <f>Cálculo!$G$66</f>
        <v>3.2869999999999999</v>
      </c>
      <c r="K3889">
        <f>Cálculo!$H$66</f>
        <v>11.39</v>
      </c>
    </row>
    <row r="3890" spans="1:11">
      <c r="A3890" t="s">
        <v>56</v>
      </c>
      <c r="B3890" t="s">
        <v>198</v>
      </c>
      <c r="C3890" s="7" t="s">
        <v>305</v>
      </c>
      <c r="D3890" t="s">
        <v>199</v>
      </c>
      <c r="E3890" t="s">
        <v>54</v>
      </c>
      <c r="F3890" t="s">
        <v>93</v>
      </c>
      <c r="G3890" t="s">
        <v>94</v>
      </c>
      <c r="H3890">
        <v>1.01</v>
      </c>
      <c r="I3890">
        <v>3</v>
      </c>
      <c r="J3890">
        <f>Cálculo!$G$67</f>
        <v>10.834</v>
      </c>
      <c r="K3890">
        <f>Cálculo!$H$67</f>
        <v>14.87</v>
      </c>
    </row>
    <row r="3891" spans="1:11">
      <c r="A3891" t="s">
        <v>56</v>
      </c>
      <c r="B3891" t="s">
        <v>198</v>
      </c>
      <c r="C3891" s="7" t="s">
        <v>305</v>
      </c>
      <c r="D3891" t="s">
        <v>199</v>
      </c>
      <c r="E3891" t="s">
        <v>54</v>
      </c>
      <c r="F3891" t="s">
        <v>93</v>
      </c>
      <c r="G3891" t="s">
        <v>94</v>
      </c>
      <c r="H3891">
        <v>3.01</v>
      </c>
      <c r="I3891">
        <v>7</v>
      </c>
      <c r="J3891">
        <f>Cálculo!$G$68</f>
        <v>5.6470000000000002</v>
      </c>
      <c r="K3891">
        <f>Cálculo!$H$68</f>
        <v>14.87</v>
      </c>
    </row>
    <row r="3892" spans="1:11">
      <c r="A3892" t="s">
        <v>56</v>
      </c>
      <c r="B3892" t="s">
        <v>198</v>
      </c>
      <c r="C3892" s="7" t="s">
        <v>305</v>
      </c>
      <c r="D3892" t="s">
        <v>199</v>
      </c>
      <c r="E3892" t="s">
        <v>54</v>
      </c>
      <c r="F3892" t="s">
        <v>93</v>
      </c>
      <c r="G3892" t="s">
        <v>94</v>
      </c>
      <c r="H3892">
        <v>7.01</v>
      </c>
      <c r="I3892">
        <v>14</v>
      </c>
      <c r="J3892">
        <f>Cálculo!$G$69</f>
        <v>9.3699999999999992</v>
      </c>
      <c r="K3892">
        <f>Cálculo!$H$69</f>
        <v>16.739999999999998</v>
      </c>
    </row>
    <row r="3893" spans="1:11">
      <c r="A3893" t="s">
        <v>56</v>
      </c>
      <c r="B3893" t="s">
        <v>198</v>
      </c>
      <c r="C3893" s="7" t="s">
        <v>305</v>
      </c>
      <c r="D3893" t="s">
        <v>199</v>
      </c>
      <c r="E3893" t="s">
        <v>54</v>
      </c>
      <c r="F3893" t="s">
        <v>93</v>
      </c>
      <c r="G3893" t="s">
        <v>94</v>
      </c>
      <c r="H3893">
        <v>14.01</v>
      </c>
      <c r="I3893">
        <v>34</v>
      </c>
      <c r="J3893">
        <f>Cálculo!$G$70</f>
        <v>11.132</v>
      </c>
      <c r="K3893">
        <f>Cálculo!$H$70</f>
        <v>18.600000000000001</v>
      </c>
    </row>
    <row r="3894" spans="1:11">
      <c r="A3894" t="s">
        <v>56</v>
      </c>
      <c r="B3894" t="s">
        <v>198</v>
      </c>
      <c r="C3894" s="7" t="s">
        <v>305</v>
      </c>
      <c r="D3894" t="s">
        <v>199</v>
      </c>
      <c r="E3894" t="s">
        <v>54</v>
      </c>
      <c r="F3894" t="s">
        <v>93</v>
      </c>
      <c r="G3894" t="s">
        <v>94</v>
      </c>
      <c r="H3894">
        <v>34.01</v>
      </c>
      <c r="I3894">
        <v>600</v>
      </c>
      <c r="J3894">
        <f>Cálculo!$G$71</f>
        <v>11.92</v>
      </c>
      <c r="K3894">
        <f>Cálculo!$H$71</f>
        <v>18.600000000000001</v>
      </c>
    </row>
    <row r="3895" spans="1:11">
      <c r="A3895" t="s">
        <v>56</v>
      </c>
      <c r="B3895" t="s">
        <v>198</v>
      </c>
      <c r="C3895" s="7" t="s">
        <v>305</v>
      </c>
      <c r="D3895" t="s">
        <v>199</v>
      </c>
      <c r="E3895" t="s">
        <v>54</v>
      </c>
      <c r="F3895" t="s">
        <v>93</v>
      </c>
      <c r="G3895" t="s">
        <v>94</v>
      </c>
      <c r="H3895">
        <v>600.01</v>
      </c>
      <c r="I3895">
        <v>1000</v>
      </c>
      <c r="J3895">
        <f>Cálculo!$G$72</f>
        <v>10.324</v>
      </c>
      <c r="K3895">
        <f>Cálculo!$H$72</f>
        <v>18.600000000000001</v>
      </c>
    </row>
    <row r="3896" spans="1:11">
      <c r="A3896" t="s">
        <v>56</v>
      </c>
      <c r="B3896" t="s">
        <v>198</v>
      </c>
      <c r="C3896" s="7" t="s">
        <v>305</v>
      </c>
      <c r="D3896" t="s">
        <v>199</v>
      </c>
      <c r="E3896" t="s">
        <v>54</v>
      </c>
      <c r="F3896" t="s">
        <v>93</v>
      </c>
      <c r="G3896" t="s">
        <v>94</v>
      </c>
      <c r="H3896">
        <v>1000.01</v>
      </c>
      <c r="J3896">
        <f>Cálculo!$G$73</f>
        <v>7.2949999999999999</v>
      </c>
      <c r="K3896">
        <f>Cálculo!$H$73</f>
        <v>18.600000000000001</v>
      </c>
    </row>
    <row r="3897" spans="1:11">
      <c r="A3897" t="s">
        <v>56</v>
      </c>
      <c r="B3897" t="s">
        <v>198</v>
      </c>
      <c r="C3897" s="7" t="s">
        <v>305</v>
      </c>
      <c r="D3897" t="s">
        <v>199</v>
      </c>
      <c r="E3897" t="s">
        <v>54</v>
      </c>
      <c r="F3897" t="s">
        <v>95</v>
      </c>
      <c r="G3897" t="s">
        <v>94</v>
      </c>
      <c r="H3897">
        <v>0</v>
      </c>
      <c r="I3897">
        <v>0</v>
      </c>
      <c r="J3897">
        <f>Cálculo!$G$76</f>
        <v>0</v>
      </c>
      <c r="K3897">
        <f>Cálculo!$H$76</f>
        <v>0</v>
      </c>
    </row>
    <row r="3898" spans="1:11">
      <c r="A3898" t="s">
        <v>56</v>
      </c>
      <c r="B3898" t="s">
        <v>198</v>
      </c>
      <c r="C3898" s="7" t="s">
        <v>305</v>
      </c>
      <c r="D3898" t="s">
        <v>199</v>
      </c>
      <c r="E3898" t="s">
        <v>54</v>
      </c>
      <c r="F3898" t="s">
        <v>95</v>
      </c>
      <c r="G3898" t="s">
        <v>94</v>
      </c>
      <c r="H3898">
        <v>0.01</v>
      </c>
      <c r="I3898">
        <v>50</v>
      </c>
      <c r="J3898">
        <f>Cálculo!$G$77</f>
        <v>9.2490000000000006</v>
      </c>
      <c r="K3898">
        <f>Cálculo!$H$77</f>
        <v>60.76</v>
      </c>
    </row>
    <row r="3899" spans="1:11">
      <c r="A3899" t="s">
        <v>56</v>
      </c>
      <c r="B3899" t="s">
        <v>198</v>
      </c>
      <c r="C3899" s="7" t="s">
        <v>305</v>
      </c>
      <c r="D3899" t="s">
        <v>199</v>
      </c>
      <c r="E3899" t="s">
        <v>54</v>
      </c>
      <c r="F3899" t="s">
        <v>95</v>
      </c>
      <c r="G3899" t="s">
        <v>94</v>
      </c>
      <c r="H3899">
        <v>50.01</v>
      </c>
      <c r="I3899">
        <v>150</v>
      </c>
      <c r="J3899">
        <f>Cálculo!$G$78</f>
        <v>8.49</v>
      </c>
      <c r="K3899">
        <f>Cálculo!$H$78</f>
        <v>98.73</v>
      </c>
    </row>
    <row r="3900" spans="1:11">
      <c r="A3900" t="s">
        <v>56</v>
      </c>
      <c r="B3900" t="s">
        <v>198</v>
      </c>
      <c r="C3900" s="7" t="s">
        <v>305</v>
      </c>
      <c r="D3900" t="s">
        <v>199</v>
      </c>
      <c r="E3900" t="s">
        <v>54</v>
      </c>
      <c r="F3900" t="s">
        <v>95</v>
      </c>
      <c r="G3900" t="s">
        <v>94</v>
      </c>
      <c r="H3900">
        <v>150.01</v>
      </c>
      <c r="I3900">
        <v>500</v>
      </c>
      <c r="J3900">
        <f>Cálculo!$G$79</f>
        <v>7.9859999999999998</v>
      </c>
      <c r="K3900">
        <f>Cálculo!$H$79</f>
        <v>174.66</v>
      </c>
    </row>
    <row r="3901" spans="1:11">
      <c r="A3901" t="s">
        <v>56</v>
      </c>
      <c r="B3901" t="s">
        <v>198</v>
      </c>
      <c r="C3901" s="7" t="s">
        <v>305</v>
      </c>
      <c r="D3901" t="s">
        <v>199</v>
      </c>
      <c r="E3901" t="s">
        <v>54</v>
      </c>
      <c r="F3901" t="s">
        <v>95</v>
      </c>
      <c r="G3901" t="s">
        <v>94</v>
      </c>
      <c r="H3901">
        <v>500.01</v>
      </c>
      <c r="I3901">
        <v>2000</v>
      </c>
      <c r="J3901">
        <f>Cálculo!$G$80</f>
        <v>7.5380000000000003</v>
      </c>
      <c r="K3901">
        <f>Cálculo!$H$80</f>
        <v>398.71</v>
      </c>
    </row>
    <row r="3902" spans="1:11">
      <c r="A3902" t="s">
        <v>56</v>
      </c>
      <c r="B3902" t="s">
        <v>198</v>
      </c>
      <c r="C3902" s="7" t="s">
        <v>305</v>
      </c>
      <c r="D3902" t="s">
        <v>199</v>
      </c>
      <c r="E3902" t="s">
        <v>54</v>
      </c>
      <c r="F3902" t="s">
        <v>95</v>
      </c>
      <c r="G3902" t="s">
        <v>94</v>
      </c>
      <c r="H3902">
        <v>2000.01</v>
      </c>
      <c r="I3902">
        <v>3500</v>
      </c>
      <c r="J3902">
        <f>Cálculo!$G$81</f>
        <v>6.819</v>
      </c>
      <c r="K3902">
        <f>Cálculo!$H$81</f>
        <v>1837.86</v>
      </c>
    </row>
    <row r="3903" spans="1:11">
      <c r="A3903" t="s">
        <v>56</v>
      </c>
      <c r="B3903" t="s">
        <v>198</v>
      </c>
      <c r="C3903" s="7" t="s">
        <v>305</v>
      </c>
      <c r="D3903" t="s">
        <v>199</v>
      </c>
      <c r="E3903" t="s">
        <v>54</v>
      </c>
      <c r="F3903" t="s">
        <v>95</v>
      </c>
      <c r="G3903" t="s">
        <v>94</v>
      </c>
      <c r="H3903">
        <v>3500.01</v>
      </c>
      <c r="I3903">
        <v>50000</v>
      </c>
      <c r="J3903">
        <f>Cálculo!$G$82</f>
        <v>5.3760000000000003</v>
      </c>
      <c r="K3903">
        <f>Cálculo!$H$82</f>
        <v>6892.16</v>
      </c>
    </row>
    <row r="3904" spans="1:11">
      <c r="A3904" t="s">
        <v>56</v>
      </c>
      <c r="B3904" t="s">
        <v>198</v>
      </c>
      <c r="C3904" s="7" t="s">
        <v>305</v>
      </c>
      <c r="D3904" t="s">
        <v>199</v>
      </c>
      <c r="E3904" t="s">
        <v>54</v>
      </c>
      <c r="F3904" t="s">
        <v>95</v>
      </c>
      <c r="G3904" t="s">
        <v>94</v>
      </c>
      <c r="H3904">
        <v>50000.01</v>
      </c>
      <c r="J3904">
        <f>Cálculo!$G$83</f>
        <v>5.1479999999999997</v>
      </c>
      <c r="K3904">
        <f>Cálculo!$H$83</f>
        <v>18284.09</v>
      </c>
    </row>
    <row r="3905" spans="1:11">
      <c r="A3905" t="s">
        <v>56</v>
      </c>
      <c r="B3905" t="s">
        <v>198</v>
      </c>
      <c r="C3905" s="7" t="s">
        <v>305</v>
      </c>
      <c r="D3905" t="s">
        <v>199</v>
      </c>
      <c r="E3905" t="s">
        <v>54</v>
      </c>
      <c r="F3905" t="s">
        <v>96</v>
      </c>
      <c r="G3905" t="s">
        <v>94</v>
      </c>
      <c r="H3905">
        <v>0</v>
      </c>
      <c r="I3905">
        <v>50000</v>
      </c>
      <c r="J3905">
        <f>Cálculo!$G$86</f>
        <v>4.726</v>
      </c>
      <c r="K3905">
        <f>Cálculo!$H$86</f>
        <v>387.36</v>
      </c>
    </row>
    <row r="3906" spans="1:11">
      <c r="A3906" t="s">
        <v>56</v>
      </c>
      <c r="B3906" t="s">
        <v>198</v>
      </c>
      <c r="C3906" s="7" t="s">
        <v>305</v>
      </c>
      <c r="D3906" t="s">
        <v>199</v>
      </c>
      <c r="E3906" t="s">
        <v>54</v>
      </c>
      <c r="F3906" t="s">
        <v>96</v>
      </c>
      <c r="G3906" t="s">
        <v>94</v>
      </c>
      <c r="H3906">
        <v>50000.01</v>
      </c>
      <c r="I3906">
        <v>300000</v>
      </c>
      <c r="J3906">
        <f>Cálculo!$G$87</f>
        <v>3.5019999999999998</v>
      </c>
      <c r="K3906">
        <f>Cálculo!$H$87</f>
        <v>61597.41</v>
      </c>
    </row>
    <row r="3907" spans="1:11">
      <c r="A3907" t="s">
        <v>56</v>
      </c>
      <c r="B3907" t="s">
        <v>198</v>
      </c>
      <c r="C3907" s="7" t="s">
        <v>305</v>
      </c>
      <c r="D3907" t="s">
        <v>199</v>
      </c>
      <c r="E3907" t="s">
        <v>54</v>
      </c>
      <c r="F3907" t="s">
        <v>96</v>
      </c>
      <c r="G3907" t="s">
        <v>94</v>
      </c>
      <c r="H3907">
        <v>300000.01</v>
      </c>
      <c r="I3907">
        <v>500000</v>
      </c>
      <c r="J3907">
        <f>Cálculo!$G$88</f>
        <v>3.36</v>
      </c>
      <c r="K3907">
        <f>Cálculo!$H$88</f>
        <v>110975.06</v>
      </c>
    </row>
    <row r="3908" spans="1:11">
      <c r="A3908" t="s">
        <v>56</v>
      </c>
      <c r="B3908" t="s">
        <v>198</v>
      </c>
      <c r="C3908" s="7" t="s">
        <v>305</v>
      </c>
      <c r="D3908" t="s">
        <v>199</v>
      </c>
      <c r="E3908" t="s">
        <v>54</v>
      </c>
      <c r="F3908" t="s">
        <v>96</v>
      </c>
      <c r="G3908" t="s">
        <v>94</v>
      </c>
      <c r="H3908">
        <v>500000.01</v>
      </c>
      <c r="I3908">
        <v>1000000</v>
      </c>
      <c r="J3908">
        <f>Cálculo!$G$89</f>
        <v>3.3340000000000001</v>
      </c>
      <c r="K3908">
        <f>Cálculo!$H$89</f>
        <v>124035.06</v>
      </c>
    </row>
    <row r="3909" spans="1:11">
      <c r="A3909" t="s">
        <v>56</v>
      </c>
      <c r="B3909" t="s">
        <v>198</v>
      </c>
      <c r="C3909" s="7" t="s">
        <v>305</v>
      </c>
      <c r="D3909" t="s">
        <v>199</v>
      </c>
      <c r="E3909" t="s">
        <v>54</v>
      </c>
      <c r="F3909" t="s">
        <v>96</v>
      </c>
      <c r="G3909" t="s">
        <v>94</v>
      </c>
      <c r="H3909">
        <v>1000000.01</v>
      </c>
      <c r="I3909">
        <v>2000000</v>
      </c>
      <c r="J3909">
        <f>Cálculo!$G$90</f>
        <v>3.2810000000000001</v>
      </c>
      <c r="K3909">
        <f>Cálculo!$H$90</f>
        <v>177422.21</v>
      </c>
    </row>
    <row r="3910" spans="1:11">
      <c r="A3910" t="s">
        <v>56</v>
      </c>
      <c r="B3910" t="s">
        <v>198</v>
      </c>
      <c r="C3910" s="7" t="s">
        <v>305</v>
      </c>
      <c r="D3910" t="s">
        <v>199</v>
      </c>
      <c r="E3910" t="s">
        <v>54</v>
      </c>
      <c r="F3910" t="s">
        <v>96</v>
      </c>
      <c r="G3910" t="s">
        <v>94</v>
      </c>
      <c r="H3910">
        <v>2000000.01</v>
      </c>
      <c r="J3910">
        <f>Cálculo!$G$91</f>
        <v>3.2330000000000001</v>
      </c>
      <c r="K3910">
        <f>Cálculo!$H$91</f>
        <v>316707.87</v>
      </c>
    </row>
    <row r="3911" spans="1:11">
      <c r="A3911" t="s">
        <v>56</v>
      </c>
      <c r="B3911" t="s">
        <v>198</v>
      </c>
      <c r="C3911" s="7" t="s">
        <v>305</v>
      </c>
      <c r="D3911" t="s">
        <v>199</v>
      </c>
      <c r="E3911" t="s">
        <v>54</v>
      </c>
      <c r="F3911" t="s">
        <v>97</v>
      </c>
      <c r="G3911" t="s">
        <v>98</v>
      </c>
      <c r="J3911">
        <f>Cálculo!$G$94</f>
        <v>3.2148460000000001</v>
      </c>
    </row>
    <row r="3912" spans="1:11">
      <c r="A3912" t="s">
        <v>56</v>
      </c>
      <c r="B3912" t="s">
        <v>198</v>
      </c>
      <c r="C3912" s="7" t="s">
        <v>306</v>
      </c>
      <c r="D3912" t="s">
        <v>199</v>
      </c>
      <c r="E3912" t="s">
        <v>54</v>
      </c>
      <c r="F3912" t="s">
        <v>93</v>
      </c>
      <c r="G3912" t="s">
        <v>94</v>
      </c>
      <c r="H3912">
        <v>0</v>
      </c>
      <c r="I3912">
        <v>1</v>
      </c>
      <c r="J3912">
        <f>Cálculo!$G$66</f>
        <v>3.2869999999999999</v>
      </c>
      <c r="K3912">
        <f>Cálculo!$H$66</f>
        <v>11.39</v>
      </c>
    </row>
    <row r="3913" spans="1:11">
      <c r="A3913" t="s">
        <v>56</v>
      </c>
      <c r="B3913" t="s">
        <v>198</v>
      </c>
      <c r="C3913" s="7" t="s">
        <v>306</v>
      </c>
      <c r="D3913" t="s">
        <v>199</v>
      </c>
      <c r="E3913" t="s">
        <v>54</v>
      </c>
      <c r="F3913" t="s">
        <v>93</v>
      </c>
      <c r="G3913" t="s">
        <v>94</v>
      </c>
      <c r="H3913">
        <v>1.01</v>
      </c>
      <c r="I3913">
        <v>3</v>
      </c>
      <c r="J3913">
        <f>Cálculo!$G$67</f>
        <v>10.834</v>
      </c>
      <c r="K3913">
        <f>Cálculo!$H$67</f>
        <v>14.87</v>
      </c>
    </row>
    <row r="3914" spans="1:11">
      <c r="A3914" t="s">
        <v>56</v>
      </c>
      <c r="B3914" t="s">
        <v>198</v>
      </c>
      <c r="C3914" s="7" t="s">
        <v>306</v>
      </c>
      <c r="D3914" t="s">
        <v>199</v>
      </c>
      <c r="E3914" t="s">
        <v>54</v>
      </c>
      <c r="F3914" t="s">
        <v>93</v>
      </c>
      <c r="G3914" t="s">
        <v>94</v>
      </c>
      <c r="H3914">
        <v>3.01</v>
      </c>
      <c r="I3914">
        <v>7</v>
      </c>
      <c r="J3914">
        <f>Cálculo!$G$68</f>
        <v>5.6470000000000002</v>
      </c>
      <c r="K3914">
        <f>Cálculo!$H$68</f>
        <v>14.87</v>
      </c>
    </row>
    <row r="3915" spans="1:11">
      <c r="A3915" t="s">
        <v>56</v>
      </c>
      <c r="B3915" t="s">
        <v>198</v>
      </c>
      <c r="C3915" s="7" t="s">
        <v>306</v>
      </c>
      <c r="D3915" t="s">
        <v>199</v>
      </c>
      <c r="E3915" t="s">
        <v>54</v>
      </c>
      <c r="F3915" t="s">
        <v>93</v>
      </c>
      <c r="G3915" t="s">
        <v>94</v>
      </c>
      <c r="H3915">
        <v>7.01</v>
      </c>
      <c r="I3915">
        <v>14</v>
      </c>
      <c r="J3915">
        <f>Cálculo!$G$69</f>
        <v>9.3699999999999992</v>
      </c>
      <c r="K3915">
        <f>Cálculo!$H$69</f>
        <v>16.739999999999998</v>
      </c>
    </row>
    <row r="3916" spans="1:11">
      <c r="A3916" t="s">
        <v>56</v>
      </c>
      <c r="B3916" t="s">
        <v>198</v>
      </c>
      <c r="C3916" s="7" t="s">
        <v>306</v>
      </c>
      <c r="D3916" t="s">
        <v>199</v>
      </c>
      <c r="E3916" t="s">
        <v>54</v>
      </c>
      <c r="F3916" t="s">
        <v>93</v>
      </c>
      <c r="G3916" t="s">
        <v>94</v>
      </c>
      <c r="H3916">
        <v>14.01</v>
      </c>
      <c r="I3916">
        <v>34</v>
      </c>
      <c r="J3916">
        <f>Cálculo!$G$70</f>
        <v>11.132</v>
      </c>
      <c r="K3916">
        <f>Cálculo!$H$70</f>
        <v>18.600000000000001</v>
      </c>
    </row>
    <row r="3917" spans="1:11">
      <c r="A3917" t="s">
        <v>56</v>
      </c>
      <c r="B3917" t="s">
        <v>198</v>
      </c>
      <c r="C3917" s="7" t="s">
        <v>306</v>
      </c>
      <c r="D3917" t="s">
        <v>199</v>
      </c>
      <c r="E3917" t="s">
        <v>54</v>
      </c>
      <c r="F3917" t="s">
        <v>93</v>
      </c>
      <c r="G3917" t="s">
        <v>94</v>
      </c>
      <c r="H3917">
        <v>34.01</v>
      </c>
      <c r="I3917">
        <v>600</v>
      </c>
      <c r="J3917">
        <f>Cálculo!$G$71</f>
        <v>11.92</v>
      </c>
      <c r="K3917">
        <f>Cálculo!$H$71</f>
        <v>18.600000000000001</v>
      </c>
    </row>
    <row r="3918" spans="1:11">
      <c r="A3918" t="s">
        <v>56</v>
      </c>
      <c r="B3918" t="s">
        <v>198</v>
      </c>
      <c r="C3918" s="7" t="s">
        <v>306</v>
      </c>
      <c r="D3918" t="s">
        <v>199</v>
      </c>
      <c r="E3918" t="s">
        <v>54</v>
      </c>
      <c r="F3918" t="s">
        <v>93</v>
      </c>
      <c r="G3918" t="s">
        <v>94</v>
      </c>
      <c r="H3918">
        <v>600.01</v>
      </c>
      <c r="I3918">
        <v>1000</v>
      </c>
      <c r="J3918">
        <f>Cálculo!$G$72</f>
        <v>10.324</v>
      </c>
      <c r="K3918">
        <f>Cálculo!$H$72</f>
        <v>18.600000000000001</v>
      </c>
    </row>
    <row r="3919" spans="1:11">
      <c r="A3919" t="s">
        <v>56</v>
      </c>
      <c r="B3919" t="s">
        <v>198</v>
      </c>
      <c r="C3919" s="7" t="s">
        <v>306</v>
      </c>
      <c r="D3919" t="s">
        <v>199</v>
      </c>
      <c r="E3919" t="s">
        <v>54</v>
      </c>
      <c r="F3919" t="s">
        <v>93</v>
      </c>
      <c r="G3919" t="s">
        <v>94</v>
      </c>
      <c r="H3919">
        <v>1000.01</v>
      </c>
      <c r="J3919">
        <f>Cálculo!$G$73</f>
        <v>7.2949999999999999</v>
      </c>
      <c r="K3919">
        <f>Cálculo!$H$73</f>
        <v>18.600000000000001</v>
      </c>
    </row>
    <row r="3920" spans="1:11">
      <c r="A3920" t="s">
        <v>56</v>
      </c>
      <c r="B3920" t="s">
        <v>198</v>
      </c>
      <c r="C3920" s="7" t="s">
        <v>306</v>
      </c>
      <c r="D3920" t="s">
        <v>199</v>
      </c>
      <c r="E3920" t="s">
        <v>54</v>
      </c>
      <c r="F3920" t="s">
        <v>95</v>
      </c>
      <c r="G3920" t="s">
        <v>94</v>
      </c>
      <c r="H3920">
        <v>0</v>
      </c>
      <c r="I3920">
        <v>0</v>
      </c>
      <c r="J3920">
        <f>Cálculo!$G$76</f>
        <v>0</v>
      </c>
      <c r="K3920">
        <f>Cálculo!$H$76</f>
        <v>0</v>
      </c>
    </row>
    <row r="3921" spans="1:11">
      <c r="A3921" t="s">
        <v>56</v>
      </c>
      <c r="B3921" t="s">
        <v>198</v>
      </c>
      <c r="C3921" s="7" t="s">
        <v>306</v>
      </c>
      <c r="D3921" t="s">
        <v>199</v>
      </c>
      <c r="E3921" t="s">
        <v>54</v>
      </c>
      <c r="F3921" t="s">
        <v>95</v>
      </c>
      <c r="G3921" t="s">
        <v>94</v>
      </c>
      <c r="H3921">
        <v>0.01</v>
      </c>
      <c r="I3921">
        <v>50</v>
      </c>
      <c r="J3921">
        <f>Cálculo!$G$77</f>
        <v>9.2490000000000006</v>
      </c>
      <c r="K3921">
        <f>Cálculo!$H$77</f>
        <v>60.76</v>
      </c>
    </row>
    <row r="3922" spans="1:11">
      <c r="A3922" t="s">
        <v>56</v>
      </c>
      <c r="B3922" t="s">
        <v>198</v>
      </c>
      <c r="C3922" s="7" t="s">
        <v>306</v>
      </c>
      <c r="D3922" t="s">
        <v>199</v>
      </c>
      <c r="E3922" t="s">
        <v>54</v>
      </c>
      <c r="F3922" t="s">
        <v>95</v>
      </c>
      <c r="G3922" t="s">
        <v>94</v>
      </c>
      <c r="H3922">
        <v>50.01</v>
      </c>
      <c r="I3922">
        <v>150</v>
      </c>
      <c r="J3922">
        <f>Cálculo!$G$78</f>
        <v>8.49</v>
      </c>
      <c r="K3922">
        <f>Cálculo!$H$78</f>
        <v>98.73</v>
      </c>
    </row>
    <row r="3923" spans="1:11">
      <c r="A3923" t="s">
        <v>56</v>
      </c>
      <c r="B3923" t="s">
        <v>198</v>
      </c>
      <c r="C3923" s="7" t="s">
        <v>306</v>
      </c>
      <c r="D3923" t="s">
        <v>199</v>
      </c>
      <c r="E3923" t="s">
        <v>54</v>
      </c>
      <c r="F3923" t="s">
        <v>95</v>
      </c>
      <c r="G3923" t="s">
        <v>94</v>
      </c>
      <c r="H3923">
        <v>150.01</v>
      </c>
      <c r="I3923">
        <v>500</v>
      </c>
      <c r="J3923">
        <f>Cálculo!$G$79</f>
        <v>7.9859999999999998</v>
      </c>
      <c r="K3923">
        <f>Cálculo!$H$79</f>
        <v>174.66</v>
      </c>
    </row>
    <row r="3924" spans="1:11">
      <c r="A3924" t="s">
        <v>56</v>
      </c>
      <c r="B3924" t="s">
        <v>198</v>
      </c>
      <c r="C3924" s="7" t="s">
        <v>306</v>
      </c>
      <c r="D3924" t="s">
        <v>199</v>
      </c>
      <c r="E3924" t="s">
        <v>54</v>
      </c>
      <c r="F3924" t="s">
        <v>95</v>
      </c>
      <c r="G3924" t="s">
        <v>94</v>
      </c>
      <c r="H3924">
        <v>500.01</v>
      </c>
      <c r="I3924">
        <v>2000</v>
      </c>
      <c r="J3924">
        <f>Cálculo!$G$80</f>
        <v>7.5380000000000003</v>
      </c>
      <c r="K3924">
        <f>Cálculo!$H$80</f>
        <v>398.71</v>
      </c>
    </row>
    <row r="3925" spans="1:11">
      <c r="A3925" t="s">
        <v>56</v>
      </c>
      <c r="B3925" t="s">
        <v>198</v>
      </c>
      <c r="C3925" s="7" t="s">
        <v>306</v>
      </c>
      <c r="D3925" t="s">
        <v>199</v>
      </c>
      <c r="E3925" t="s">
        <v>54</v>
      </c>
      <c r="F3925" t="s">
        <v>95</v>
      </c>
      <c r="G3925" t="s">
        <v>94</v>
      </c>
      <c r="H3925">
        <v>2000.01</v>
      </c>
      <c r="I3925">
        <v>3500</v>
      </c>
      <c r="J3925">
        <f>Cálculo!$G$81</f>
        <v>6.819</v>
      </c>
      <c r="K3925">
        <f>Cálculo!$H$81</f>
        <v>1837.86</v>
      </c>
    </row>
    <row r="3926" spans="1:11">
      <c r="A3926" t="s">
        <v>56</v>
      </c>
      <c r="B3926" t="s">
        <v>198</v>
      </c>
      <c r="C3926" s="7" t="s">
        <v>306</v>
      </c>
      <c r="D3926" t="s">
        <v>199</v>
      </c>
      <c r="E3926" t="s">
        <v>54</v>
      </c>
      <c r="F3926" t="s">
        <v>95</v>
      </c>
      <c r="G3926" t="s">
        <v>94</v>
      </c>
      <c r="H3926">
        <v>3500.01</v>
      </c>
      <c r="I3926">
        <v>50000</v>
      </c>
      <c r="J3926">
        <f>Cálculo!$G$82</f>
        <v>5.3760000000000003</v>
      </c>
      <c r="K3926">
        <f>Cálculo!$H$82</f>
        <v>6892.16</v>
      </c>
    </row>
    <row r="3927" spans="1:11">
      <c r="A3927" t="s">
        <v>56</v>
      </c>
      <c r="B3927" t="s">
        <v>198</v>
      </c>
      <c r="C3927" s="7" t="s">
        <v>306</v>
      </c>
      <c r="D3927" t="s">
        <v>199</v>
      </c>
      <c r="E3927" t="s">
        <v>54</v>
      </c>
      <c r="F3927" t="s">
        <v>95</v>
      </c>
      <c r="G3927" t="s">
        <v>94</v>
      </c>
      <c r="H3927">
        <v>50000.01</v>
      </c>
      <c r="J3927">
        <f>Cálculo!$G$83</f>
        <v>5.1479999999999997</v>
      </c>
      <c r="K3927">
        <f>Cálculo!$H$83</f>
        <v>18284.09</v>
      </c>
    </row>
    <row r="3928" spans="1:11">
      <c r="A3928" t="s">
        <v>56</v>
      </c>
      <c r="B3928" t="s">
        <v>198</v>
      </c>
      <c r="C3928" s="7" t="s">
        <v>306</v>
      </c>
      <c r="D3928" t="s">
        <v>199</v>
      </c>
      <c r="E3928" t="s">
        <v>54</v>
      </c>
      <c r="F3928" t="s">
        <v>96</v>
      </c>
      <c r="G3928" t="s">
        <v>94</v>
      </c>
      <c r="H3928">
        <v>0</v>
      </c>
      <c r="I3928">
        <v>50000</v>
      </c>
      <c r="J3928">
        <f>Cálculo!$G$86</f>
        <v>4.726</v>
      </c>
      <c r="K3928">
        <f>Cálculo!$H$86</f>
        <v>387.36</v>
      </c>
    </row>
    <row r="3929" spans="1:11">
      <c r="A3929" t="s">
        <v>56</v>
      </c>
      <c r="B3929" t="s">
        <v>198</v>
      </c>
      <c r="C3929" s="7" t="s">
        <v>306</v>
      </c>
      <c r="D3929" t="s">
        <v>199</v>
      </c>
      <c r="E3929" t="s">
        <v>54</v>
      </c>
      <c r="F3929" t="s">
        <v>96</v>
      </c>
      <c r="G3929" t="s">
        <v>94</v>
      </c>
      <c r="H3929">
        <v>50000.01</v>
      </c>
      <c r="I3929">
        <v>300000</v>
      </c>
      <c r="J3929">
        <f>Cálculo!$G$87</f>
        <v>3.5019999999999998</v>
      </c>
      <c r="K3929">
        <f>Cálculo!$H$87</f>
        <v>61597.41</v>
      </c>
    </row>
    <row r="3930" spans="1:11">
      <c r="A3930" t="s">
        <v>56</v>
      </c>
      <c r="B3930" t="s">
        <v>198</v>
      </c>
      <c r="C3930" s="7" t="s">
        <v>306</v>
      </c>
      <c r="D3930" t="s">
        <v>199</v>
      </c>
      <c r="E3930" t="s">
        <v>54</v>
      </c>
      <c r="F3930" t="s">
        <v>96</v>
      </c>
      <c r="G3930" t="s">
        <v>94</v>
      </c>
      <c r="H3930">
        <v>300000.01</v>
      </c>
      <c r="I3930">
        <v>500000</v>
      </c>
      <c r="J3930">
        <f>Cálculo!$G$88</f>
        <v>3.36</v>
      </c>
      <c r="K3930">
        <f>Cálculo!$H$88</f>
        <v>110975.06</v>
      </c>
    </row>
    <row r="3931" spans="1:11">
      <c r="A3931" t="s">
        <v>56</v>
      </c>
      <c r="B3931" t="s">
        <v>198</v>
      </c>
      <c r="C3931" s="7" t="s">
        <v>306</v>
      </c>
      <c r="D3931" t="s">
        <v>199</v>
      </c>
      <c r="E3931" t="s">
        <v>54</v>
      </c>
      <c r="F3931" t="s">
        <v>96</v>
      </c>
      <c r="G3931" t="s">
        <v>94</v>
      </c>
      <c r="H3931">
        <v>500000.01</v>
      </c>
      <c r="I3931">
        <v>1000000</v>
      </c>
      <c r="J3931">
        <f>Cálculo!$G$89</f>
        <v>3.3340000000000001</v>
      </c>
      <c r="K3931">
        <f>Cálculo!$H$89</f>
        <v>124035.06</v>
      </c>
    </row>
    <row r="3932" spans="1:11">
      <c r="A3932" t="s">
        <v>56</v>
      </c>
      <c r="B3932" t="s">
        <v>198</v>
      </c>
      <c r="C3932" s="7" t="s">
        <v>306</v>
      </c>
      <c r="D3932" t="s">
        <v>199</v>
      </c>
      <c r="E3932" t="s">
        <v>54</v>
      </c>
      <c r="F3932" t="s">
        <v>96</v>
      </c>
      <c r="G3932" t="s">
        <v>94</v>
      </c>
      <c r="H3932">
        <v>1000000.01</v>
      </c>
      <c r="I3932">
        <v>2000000</v>
      </c>
      <c r="J3932">
        <f>Cálculo!$G$90</f>
        <v>3.2810000000000001</v>
      </c>
      <c r="K3932">
        <f>Cálculo!$H$90</f>
        <v>177422.21</v>
      </c>
    </row>
    <row r="3933" spans="1:11">
      <c r="A3933" t="s">
        <v>56</v>
      </c>
      <c r="B3933" t="s">
        <v>198</v>
      </c>
      <c r="C3933" s="7" t="s">
        <v>306</v>
      </c>
      <c r="D3933" t="s">
        <v>199</v>
      </c>
      <c r="E3933" t="s">
        <v>54</v>
      </c>
      <c r="F3933" t="s">
        <v>96</v>
      </c>
      <c r="G3933" t="s">
        <v>94</v>
      </c>
      <c r="H3933">
        <v>2000000.01</v>
      </c>
      <c r="J3933">
        <f>Cálculo!$G$91</f>
        <v>3.2330000000000001</v>
      </c>
      <c r="K3933">
        <f>Cálculo!$H$91</f>
        <v>316707.87</v>
      </c>
    </row>
    <row r="3934" spans="1:11">
      <c r="A3934" t="s">
        <v>56</v>
      </c>
      <c r="B3934" t="s">
        <v>198</v>
      </c>
      <c r="C3934" s="7" t="s">
        <v>306</v>
      </c>
      <c r="D3934" t="s">
        <v>199</v>
      </c>
      <c r="E3934" t="s">
        <v>54</v>
      </c>
      <c r="F3934" t="s">
        <v>97</v>
      </c>
      <c r="G3934" t="s">
        <v>98</v>
      </c>
      <c r="J3934">
        <f>Cálculo!$G$94</f>
        <v>3.2148460000000001</v>
      </c>
    </row>
    <row r="3935" spans="1:11">
      <c r="A3935" t="s">
        <v>56</v>
      </c>
      <c r="B3935" t="s">
        <v>198</v>
      </c>
      <c r="C3935" s="7" t="s">
        <v>307</v>
      </c>
      <c r="D3935" t="s">
        <v>199</v>
      </c>
      <c r="E3935" t="s">
        <v>54</v>
      </c>
      <c r="F3935" t="s">
        <v>93</v>
      </c>
      <c r="G3935" t="s">
        <v>94</v>
      </c>
      <c r="H3935">
        <v>0</v>
      </c>
      <c r="I3935">
        <v>1</v>
      </c>
      <c r="J3935">
        <f>Cálculo!$G$66</f>
        <v>3.2869999999999999</v>
      </c>
      <c r="K3935">
        <f>Cálculo!$H$66</f>
        <v>11.39</v>
      </c>
    </row>
    <row r="3936" spans="1:11">
      <c r="A3936" t="s">
        <v>56</v>
      </c>
      <c r="B3936" t="s">
        <v>198</v>
      </c>
      <c r="C3936" s="7" t="s">
        <v>307</v>
      </c>
      <c r="D3936" t="s">
        <v>199</v>
      </c>
      <c r="E3936" t="s">
        <v>54</v>
      </c>
      <c r="F3936" t="s">
        <v>93</v>
      </c>
      <c r="G3936" t="s">
        <v>94</v>
      </c>
      <c r="H3936">
        <v>1.01</v>
      </c>
      <c r="I3936">
        <v>3</v>
      </c>
      <c r="J3936">
        <f>Cálculo!$G$67</f>
        <v>10.834</v>
      </c>
      <c r="K3936">
        <f>Cálculo!$H$67</f>
        <v>14.87</v>
      </c>
    </row>
    <row r="3937" spans="1:11">
      <c r="A3937" t="s">
        <v>56</v>
      </c>
      <c r="B3937" t="s">
        <v>198</v>
      </c>
      <c r="C3937" s="7" t="s">
        <v>307</v>
      </c>
      <c r="D3937" t="s">
        <v>199</v>
      </c>
      <c r="E3937" t="s">
        <v>54</v>
      </c>
      <c r="F3937" t="s">
        <v>93</v>
      </c>
      <c r="G3937" t="s">
        <v>94</v>
      </c>
      <c r="H3937">
        <v>3.01</v>
      </c>
      <c r="I3937">
        <v>7</v>
      </c>
      <c r="J3937">
        <f>Cálculo!$G$68</f>
        <v>5.6470000000000002</v>
      </c>
      <c r="K3937">
        <f>Cálculo!$H$68</f>
        <v>14.87</v>
      </c>
    </row>
    <row r="3938" spans="1:11">
      <c r="A3938" t="s">
        <v>56</v>
      </c>
      <c r="B3938" t="s">
        <v>198</v>
      </c>
      <c r="C3938" s="7" t="s">
        <v>307</v>
      </c>
      <c r="D3938" t="s">
        <v>199</v>
      </c>
      <c r="E3938" t="s">
        <v>54</v>
      </c>
      <c r="F3938" t="s">
        <v>93</v>
      </c>
      <c r="G3938" t="s">
        <v>94</v>
      </c>
      <c r="H3938">
        <v>7.01</v>
      </c>
      <c r="I3938">
        <v>14</v>
      </c>
      <c r="J3938">
        <f>Cálculo!$G$69</f>
        <v>9.3699999999999992</v>
      </c>
      <c r="K3938">
        <f>Cálculo!$H$69</f>
        <v>16.739999999999998</v>
      </c>
    </row>
    <row r="3939" spans="1:11">
      <c r="A3939" t="s">
        <v>56</v>
      </c>
      <c r="B3939" t="s">
        <v>198</v>
      </c>
      <c r="C3939" s="7" t="s">
        <v>307</v>
      </c>
      <c r="D3939" t="s">
        <v>199</v>
      </c>
      <c r="E3939" t="s">
        <v>54</v>
      </c>
      <c r="F3939" t="s">
        <v>93</v>
      </c>
      <c r="G3939" t="s">
        <v>94</v>
      </c>
      <c r="H3939">
        <v>14.01</v>
      </c>
      <c r="I3939">
        <v>34</v>
      </c>
      <c r="J3939">
        <f>Cálculo!$G$70</f>
        <v>11.132</v>
      </c>
      <c r="K3939">
        <f>Cálculo!$H$70</f>
        <v>18.600000000000001</v>
      </c>
    </row>
    <row r="3940" spans="1:11">
      <c r="A3940" t="s">
        <v>56</v>
      </c>
      <c r="B3940" t="s">
        <v>198</v>
      </c>
      <c r="C3940" s="7" t="s">
        <v>307</v>
      </c>
      <c r="D3940" t="s">
        <v>199</v>
      </c>
      <c r="E3940" t="s">
        <v>54</v>
      </c>
      <c r="F3940" t="s">
        <v>93</v>
      </c>
      <c r="G3940" t="s">
        <v>94</v>
      </c>
      <c r="H3940">
        <v>34.01</v>
      </c>
      <c r="I3940">
        <v>600</v>
      </c>
      <c r="J3940">
        <f>Cálculo!$G$71</f>
        <v>11.92</v>
      </c>
      <c r="K3940">
        <f>Cálculo!$H$71</f>
        <v>18.600000000000001</v>
      </c>
    </row>
    <row r="3941" spans="1:11">
      <c r="A3941" t="s">
        <v>56</v>
      </c>
      <c r="B3941" t="s">
        <v>198</v>
      </c>
      <c r="C3941" s="7" t="s">
        <v>307</v>
      </c>
      <c r="D3941" t="s">
        <v>199</v>
      </c>
      <c r="E3941" t="s">
        <v>54</v>
      </c>
      <c r="F3941" t="s">
        <v>93</v>
      </c>
      <c r="G3941" t="s">
        <v>94</v>
      </c>
      <c r="H3941">
        <v>600.01</v>
      </c>
      <c r="I3941">
        <v>1000</v>
      </c>
      <c r="J3941">
        <f>Cálculo!$G$72</f>
        <v>10.324</v>
      </c>
      <c r="K3941">
        <f>Cálculo!$H$72</f>
        <v>18.600000000000001</v>
      </c>
    </row>
    <row r="3942" spans="1:11">
      <c r="A3942" t="s">
        <v>56</v>
      </c>
      <c r="B3942" t="s">
        <v>198</v>
      </c>
      <c r="C3942" s="7" t="s">
        <v>307</v>
      </c>
      <c r="D3942" t="s">
        <v>199</v>
      </c>
      <c r="E3942" t="s">
        <v>54</v>
      </c>
      <c r="F3942" t="s">
        <v>93</v>
      </c>
      <c r="G3942" t="s">
        <v>94</v>
      </c>
      <c r="H3942">
        <v>1000.01</v>
      </c>
      <c r="J3942">
        <f>Cálculo!$G$73</f>
        <v>7.2949999999999999</v>
      </c>
      <c r="K3942">
        <f>Cálculo!$H$73</f>
        <v>18.600000000000001</v>
      </c>
    </row>
    <row r="3943" spans="1:11">
      <c r="A3943" t="s">
        <v>56</v>
      </c>
      <c r="B3943" t="s">
        <v>198</v>
      </c>
      <c r="C3943" s="7" t="s">
        <v>307</v>
      </c>
      <c r="D3943" t="s">
        <v>199</v>
      </c>
      <c r="E3943" t="s">
        <v>54</v>
      </c>
      <c r="F3943" t="s">
        <v>95</v>
      </c>
      <c r="G3943" t="s">
        <v>94</v>
      </c>
      <c r="H3943">
        <v>0</v>
      </c>
      <c r="I3943">
        <v>0</v>
      </c>
      <c r="J3943">
        <f>Cálculo!$G$76</f>
        <v>0</v>
      </c>
      <c r="K3943">
        <f>Cálculo!$H$76</f>
        <v>0</v>
      </c>
    </row>
    <row r="3944" spans="1:11">
      <c r="A3944" t="s">
        <v>56</v>
      </c>
      <c r="B3944" t="s">
        <v>198</v>
      </c>
      <c r="C3944" s="7" t="s">
        <v>307</v>
      </c>
      <c r="D3944" t="s">
        <v>199</v>
      </c>
      <c r="E3944" t="s">
        <v>54</v>
      </c>
      <c r="F3944" t="s">
        <v>95</v>
      </c>
      <c r="G3944" t="s">
        <v>94</v>
      </c>
      <c r="H3944">
        <v>0.01</v>
      </c>
      <c r="I3944">
        <v>50</v>
      </c>
      <c r="J3944">
        <f>Cálculo!$G$77</f>
        <v>9.2490000000000006</v>
      </c>
      <c r="K3944">
        <f>Cálculo!$H$77</f>
        <v>60.76</v>
      </c>
    </row>
    <row r="3945" spans="1:11">
      <c r="A3945" t="s">
        <v>56</v>
      </c>
      <c r="B3945" t="s">
        <v>198</v>
      </c>
      <c r="C3945" s="7" t="s">
        <v>307</v>
      </c>
      <c r="D3945" t="s">
        <v>199</v>
      </c>
      <c r="E3945" t="s">
        <v>54</v>
      </c>
      <c r="F3945" t="s">
        <v>95</v>
      </c>
      <c r="G3945" t="s">
        <v>94</v>
      </c>
      <c r="H3945">
        <v>50.01</v>
      </c>
      <c r="I3945">
        <v>150</v>
      </c>
      <c r="J3945">
        <f>Cálculo!$G$78</f>
        <v>8.49</v>
      </c>
      <c r="K3945">
        <f>Cálculo!$H$78</f>
        <v>98.73</v>
      </c>
    </row>
    <row r="3946" spans="1:11">
      <c r="A3946" t="s">
        <v>56</v>
      </c>
      <c r="B3946" t="s">
        <v>198</v>
      </c>
      <c r="C3946" s="7" t="s">
        <v>307</v>
      </c>
      <c r="D3946" t="s">
        <v>199</v>
      </c>
      <c r="E3946" t="s">
        <v>54</v>
      </c>
      <c r="F3946" t="s">
        <v>95</v>
      </c>
      <c r="G3946" t="s">
        <v>94</v>
      </c>
      <c r="H3946">
        <v>150.01</v>
      </c>
      <c r="I3946">
        <v>500</v>
      </c>
      <c r="J3946">
        <f>Cálculo!$G$79</f>
        <v>7.9859999999999998</v>
      </c>
      <c r="K3946">
        <f>Cálculo!$H$79</f>
        <v>174.66</v>
      </c>
    </row>
    <row r="3947" spans="1:11">
      <c r="A3947" t="s">
        <v>56</v>
      </c>
      <c r="B3947" t="s">
        <v>198</v>
      </c>
      <c r="C3947" s="7" t="s">
        <v>307</v>
      </c>
      <c r="D3947" t="s">
        <v>199</v>
      </c>
      <c r="E3947" t="s">
        <v>54</v>
      </c>
      <c r="F3947" t="s">
        <v>95</v>
      </c>
      <c r="G3947" t="s">
        <v>94</v>
      </c>
      <c r="H3947">
        <v>500.01</v>
      </c>
      <c r="I3947">
        <v>2000</v>
      </c>
      <c r="J3947">
        <f>Cálculo!$G$80</f>
        <v>7.5380000000000003</v>
      </c>
      <c r="K3947">
        <f>Cálculo!$H$80</f>
        <v>398.71</v>
      </c>
    </row>
    <row r="3948" spans="1:11">
      <c r="A3948" t="s">
        <v>56</v>
      </c>
      <c r="B3948" t="s">
        <v>198</v>
      </c>
      <c r="C3948" s="7" t="s">
        <v>307</v>
      </c>
      <c r="D3948" t="s">
        <v>199</v>
      </c>
      <c r="E3948" t="s">
        <v>54</v>
      </c>
      <c r="F3948" t="s">
        <v>95</v>
      </c>
      <c r="G3948" t="s">
        <v>94</v>
      </c>
      <c r="H3948">
        <v>2000.01</v>
      </c>
      <c r="I3948">
        <v>3500</v>
      </c>
      <c r="J3948">
        <f>Cálculo!$G$81</f>
        <v>6.819</v>
      </c>
      <c r="K3948">
        <f>Cálculo!$H$81</f>
        <v>1837.86</v>
      </c>
    </row>
    <row r="3949" spans="1:11">
      <c r="A3949" t="s">
        <v>56</v>
      </c>
      <c r="B3949" t="s">
        <v>198</v>
      </c>
      <c r="C3949" s="7" t="s">
        <v>307</v>
      </c>
      <c r="D3949" t="s">
        <v>199</v>
      </c>
      <c r="E3949" t="s">
        <v>54</v>
      </c>
      <c r="F3949" t="s">
        <v>95</v>
      </c>
      <c r="G3949" t="s">
        <v>94</v>
      </c>
      <c r="H3949">
        <v>3500.01</v>
      </c>
      <c r="I3949">
        <v>50000</v>
      </c>
      <c r="J3949">
        <f>Cálculo!$G$82</f>
        <v>5.3760000000000003</v>
      </c>
      <c r="K3949">
        <f>Cálculo!$H$82</f>
        <v>6892.16</v>
      </c>
    </row>
    <row r="3950" spans="1:11">
      <c r="A3950" t="s">
        <v>56</v>
      </c>
      <c r="B3950" t="s">
        <v>198</v>
      </c>
      <c r="C3950" s="7" t="s">
        <v>307</v>
      </c>
      <c r="D3950" t="s">
        <v>199</v>
      </c>
      <c r="E3950" t="s">
        <v>54</v>
      </c>
      <c r="F3950" t="s">
        <v>95</v>
      </c>
      <c r="G3950" t="s">
        <v>94</v>
      </c>
      <c r="H3950">
        <v>50000.01</v>
      </c>
      <c r="J3950">
        <f>Cálculo!$G$83</f>
        <v>5.1479999999999997</v>
      </c>
      <c r="K3950">
        <f>Cálculo!$H$83</f>
        <v>18284.09</v>
      </c>
    </row>
    <row r="3951" spans="1:11">
      <c r="A3951" t="s">
        <v>56</v>
      </c>
      <c r="B3951" t="s">
        <v>198</v>
      </c>
      <c r="C3951" s="7" t="s">
        <v>307</v>
      </c>
      <c r="D3951" t="s">
        <v>199</v>
      </c>
      <c r="E3951" t="s">
        <v>54</v>
      </c>
      <c r="F3951" t="s">
        <v>96</v>
      </c>
      <c r="G3951" t="s">
        <v>94</v>
      </c>
      <c r="H3951">
        <v>0</v>
      </c>
      <c r="I3951">
        <v>50000</v>
      </c>
      <c r="J3951">
        <f>Cálculo!$G$86</f>
        <v>4.726</v>
      </c>
      <c r="K3951">
        <f>Cálculo!$H$86</f>
        <v>387.36</v>
      </c>
    </row>
    <row r="3952" spans="1:11">
      <c r="A3952" t="s">
        <v>56</v>
      </c>
      <c r="B3952" t="s">
        <v>198</v>
      </c>
      <c r="C3952" s="7" t="s">
        <v>307</v>
      </c>
      <c r="D3952" t="s">
        <v>199</v>
      </c>
      <c r="E3952" t="s">
        <v>54</v>
      </c>
      <c r="F3952" t="s">
        <v>96</v>
      </c>
      <c r="G3952" t="s">
        <v>94</v>
      </c>
      <c r="H3952">
        <v>50000.01</v>
      </c>
      <c r="I3952">
        <v>300000</v>
      </c>
      <c r="J3952">
        <f>Cálculo!$G$87</f>
        <v>3.5019999999999998</v>
      </c>
      <c r="K3952">
        <f>Cálculo!$H$87</f>
        <v>61597.41</v>
      </c>
    </row>
    <row r="3953" spans="1:11">
      <c r="A3953" t="s">
        <v>56</v>
      </c>
      <c r="B3953" t="s">
        <v>198</v>
      </c>
      <c r="C3953" s="7" t="s">
        <v>307</v>
      </c>
      <c r="D3953" t="s">
        <v>199</v>
      </c>
      <c r="E3953" t="s">
        <v>54</v>
      </c>
      <c r="F3953" t="s">
        <v>96</v>
      </c>
      <c r="G3953" t="s">
        <v>94</v>
      </c>
      <c r="H3953">
        <v>300000.01</v>
      </c>
      <c r="I3953">
        <v>500000</v>
      </c>
      <c r="J3953">
        <f>Cálculo!$G$88</f>
        <v>3.36</v>
      </c>
      <c r="K3953">
        <f>Cálculo!$H$88</f>
        <v>110975.06</v>
      </c>
    </row>
    <row r="3954" spans="1:11">
      <c r="A3954" t="s">
        <v>56</v>
      </c>
      <c r="B3954" t="s">
        <v>198</v>
      </c>
      <c r="C3954" s="7" t="s">
        <v>307</v>
      </c>
      <c r="D3954" t="s">
        <v>199</v>
      </c>
      <c r="E3954" t="s">
        <v>54</v>
      </c>
      <c r="F3954" t="s">
        <v>96</v>
      </c>
      <c r="G3954" t="s">
        <v>94</v>
      </c>
      <c r="H3954">
        <v>500000.01</v>
      </c>
      <c r="I3954">
        <v>1000000</v>
      </c>
      <c r="J3954">
        <f>Cálculo!$G$89</f>
        <v>3.3340000000000001</v>
      </c>
      <c r="K3954">
        <f>Cálculo!$H$89</f>
        <v>124035.06</v>
      </c>
    </row>
    <row r="3955" spans="1:11">
      <c r="A3955" t="s">
        <v>56</v>
      </c>
      <c r="B3955" t="s">
        <v>198</v>
      </c>
      <c r="C3955" s="7" t="s">
        <v>307</v>
      </c>
      <c r="D3955" t="s">
        <v>199</v>
      </c>
      <c r="E3955" t="s">
        <v>54</v>
      </c>
      <c r="F3955" t="s">
        <v>96</v>
      </c>
      <c r="G3955" t="s">
        <v>94</v>
      </c>
      <c r="H3955">
        <v>1000000.01</v>
      </c>
      <c r="I3955">
        <v>2000000</v>
      </c>
      <c r="J3955">
        <f>Cálculo!$G$90</f>
        <v>3.2810000000000001</v>
      </c>
      <c r="K3955">
        <f>Cálculo!$H$90</f>
        <v>177422.21</v>
      </c>
    </row>
    <row r="3956" spans="1:11">
      <c r="A3956" t="s">
        <v>56</v>
      </c>
      <c r="B3956" t="s">
        <v>198</v>
      </c>
      <c r="C3956" s="7" t="s">
        <v>307</v>
      </c>
      <c r="D3956" t="s">
        <v>199</v>
      </c>
      <c r="E3956" t="s">
        <v>54</v>
      </c>
      <c r="F3956" t="s">
        <v>96</v>
      </c>
      <c r="G3956" t="s">
        <v>94</v>
      </c>
      <c r="H3956">
        <v>2000000.01</v>
      </c>
      <c r="J3956">
        <f>Cálculo!$G$91</f>
        <v>3.2330000000000001</v>
      </c>
      <c r="K3956">
        <f>Cálculo!$H$91</f>
        <v>316707.87</v>
      </c>
    </row>
    <row r="3957" spans="1:11">
      <c r="A3957" t="s">
        <v>56</v>
      </c>
      <c r="B3957" t="s">
        <v>198</v>
      </c>
      <c r="C3957" s="7" t="s">
        <v>307</v>
      </c>
      <c r="D3957" t="s">
        <v>199</v>
      </c>
      <c r="E3957" t="s">
        <v>54</v>
      </c>
      <c r="F3957" t="s">
        <v>97</v>
      </c>
      <c r="G3957" t="s">
        <v>98</v>
      </c>
      <c r="J3957">
        <f>Cálculo!$G$94</f>
        <v>3.2148460000000001</v>
      </c>
    </row>
    <row r="3958" spans="1:11">
      <c r="A3958" t="s">
        <v>56</v>
      </c>
      <c r="B3958" t="s">
        <v>198</v>
      </c>
      <c r="C3958" s="7" t="s">
        <v>308</v>
      </c>
      <c r="D3958" t="s">
        <v>199</v>
      </c>
      <c r="E3958" t="s">
        <v>54</v>
      </c>
      <c r="F3958" t="s">
        <v>93</v>
      </c>
      <c r="G3958" t="s">
        <v>94</v>
      </c>
      <c r="H3958">
        <v>0</v>
      </c>
      <c r="I3958">
        <v>1</v>
      </c>
      <c r="J3958">
        <f>Cálculo!$G$66</f>
        <v>3.2869999999999999</v>
      </c>
      <c r="K3958">
        <f>Cálculo!$H$66</f>
        <v>11.39</v>
      </c>
    </row>
    <row r="3959" spans="1:11">
      <c r="A3959" t="s">
        <v>56</v>
      </c>
      <c r="B3959" t="s">
        <v>198</v>
      </c>
      <c r="C3959" s="7" t="s">
        <v>308</v>
      </c>
      <c r="D3959" t="s">
        <v>199</v>
      </c>
      <c r="E3959" t="s">
        <v>54</v>
      </c>
      <c r="F3959" t="s">
        <v>93</v>
      </c>
      <c r="G3959" t="s">
        <v>94</v>
      </c>
      <c r="H3959">
        <v>1.01</v>
      </c>
      <c r="I3959">
        <v>3</v>
      </c>
      <c r="J3959">
        <f>Cálculo!$G$67</f>
        <v>10.834</v>
      </c>
      <c r="K3959">
        <f>Cálculo!$H$67</f>
        <v>14.87</v>
      </c>
    </row>
    <row r="3960" spans="1:11">
      <c r="A3960" t="s">
        <v>56</v>
      </c>
      <c r="B3960" t="s">
        <v>198</v>
      </c>
      <c r="C3960" s="7" t="s">
        <v>308</v>
      </c>
      <c r="D3960" t="s">
        <v>199</v>
      </c>
      <c r="E3960" t="s">
        <v>54</v>
      </c>
      <c r="F3960" t="s">
        <v>93</v>
      </c>
      <c r="G3960" t="s">
        <v>94</v>
      </c>
      <c r="H3960">
        <v>3.01</v>
      </c>
      <c r="I3960">
        <v>7</v>
      </c>
      <c r="J3960">
        <f>Cálculo!$G$68</f>
        <v>5.6470000000000002</v>
      </c>
      <c r="K3960">
        <f>Cálculo!$H$68</f>
        <v>14.87</v>
      </c>
    </row>
    <row r="3961" spans="1:11">
      <c r="A3961" t="s">
        <v>56</v>
      </c>
      <c r="B3961" t="s">
        <v>198</v>
      </c>
      <c r="C3961" s="7" t="s">
        <v>308</v>
      </c>
      <c r="D3961" t="s">
        <v>199</v>
      </c>
      <c r="E3961" t="s">
        <v>54</v>
      </c>
      <c r="F3961" t="s">
        <v>93</v>
      </c>
      <c r="G3961" t="s">
        <v>94</v>
      </c>
      <c r="H3961">
        <v>7.01</v>
      </c>
      <c r="I3961">
        <v>14</v>
      </c>
      <c r="J3961">
        <f>Cálculo!$G$69</f>
        <v>9.3699999999999992</v>
      </c>
      <c r="K3961">
        <f>Cálculo!$H$69</f>
        <v>16.739999999999998</v>
      </c>
    </row>
    <row r="3962" spans="1:11">
      <c r="A3962" t="s">
        <v>56</v>
      </c>
      <c r="B3962" t="s">
        <v>198</v>
      </c>
      <c r="C3962" s="7" t="s">
        <v>308</v>
      </c>
      <c r="D3962" t="s">
        <v>199</v>
      </c>
      <c r="E3962" t="s">
        <v>54</v>
      </c>
      <c r="F3962" t="s">
        <v>93</v>
      </c>
      <c r="G3962" t="s">
        <v>94</v>
      </c>
      <c r="H3962">
        <v>14.01</v>
      </c>
      <c r="I3962">
        <v>34</v>
      </c>
      <c r="J3962">
        <f>Cálculo!$G$70</f>
        <v>11.132</v>
      </c>
      <c r="K3962">
        <f>Cálculo!$H$70</f>
        <v>18.600000000000001</v>
      </c>
    </row>
    <row r="3963" spans="1:11">
      <c r="A3963" t="s">
        <v>56</v>
      </c>
      <c r="B3963" t="s">
        <v>198</v>
      </c>
      <c r="C3963" s="7" t="s">
        <v>308</v>
      </c>
      <c r="D3963" t="s">
        <v>199</v>
      </c>
      <c r="E3963" t="s">
        <v>54</v>
      </c>
      <c r="F3963" t="s">
        <v>93</v>
      </c>
      <c r="G3963" t="s">
        <v>94</v>
      </c>
      <c r="H3963">
        <v>34.01</v>
      </c>
      <c r="I3963">
        <v>600</v>
      </c>
      <c r="J3963">
        <f>Cálculo!$G$71</f>
        <v>11.92</v>
      </c>
      <c r="K3963">
        <f>Cálculo!$H$71</f>
        <v>18.600000000000001</v>
      </c>
    </row>
    <row r="3964" spans="1:11">
      <c r="A3964" t="s">
        <v>56</v>
      </c>
      <c r="B3964" t="s">
        <v>198</v>
      </c>
      <c r="C3964" s="7" t="s">
        <v>308</v>
      </c>
      <c r="D3964" t="s">
        <v>199</v>
      </c>
      <c r="E3964" t="s">
        <v>54</v>
      </c>
      <c r="F3964" t="s">
        <v>93</v>
      </c>
      <c r="G3964" t="s">
        <v>94</v>
      </c>
      <c r="H3964">
        <v>600.01</v>
      </c>
      <c r="I3964">
        <v>1000</v>
      </c>
      <c r="J3964">
        <f>Cálculo!$G$72</f>
        <v>10.324</v>
      </c>
      <c r="K3964">
        <f>Cálculo!$H$72</f>
        <v>18.600000000000001</v>
      </c>
    </row>
    <row r="3965" spans="1:11">
      <c r="A3965" t="s">
        <v>56</v>
      </c>
      <c r="B3965" t="s">
        <v>198</v>
      </c>
      <c r="C3965" s="7" t="s">
        <v>308</v>
      </c>
      <c r="D3965" t="s">
        <v>199</v>
      </c>
      <c r="E3965" t="s">
        <v>54</v>
      </c>
      <c r="F3965" t="s">
        <v>93</v>
      </c>
      <c r="G3965" t="s">
        <v>94</v>
      </c>
      <c r="H3965">
        <v>1000.01</v>
      </c>
      <c r="J3965">
        <f>Cálculo!$G$73</f>
        <v>7.2949999999999999</v>
      </c>
      <c r="K3965">
        <f>Cálculo!$H$73</f>
        <v>18.600000000000001</v>
      </c>
    </row>
    <row r="3966" spans="1:11">
      <c r="A3966" t="s">
        <v>56</v>
      </c>
      <c r="B3966" t="s">
        <v>198</v>
      </c>
      <c r="C3966" s="7" t="s">
        <v>308</v>
      </c>
      <c r="D3966" t="s">
        <v>199</v>
      </c>
      <c r="E3966" t="s">
        <v>54</v>
      </c>
      <c r="F3966" t="s">
        <v>95</v>
      </c>
      <c r="G3966" t="s">
        <v>94</v>
      </c>
      <c r="H3966">
        <v>0</v>
      </c>
      <c r="I3966">
        <v>0</v>
      </c>
      <c r="J3966">
        <f>Cálculo!$G$76</f>
        <v>0</v>
      </c>
      <c r="K3966">
        <f>Cálculo!$H$76</f>
        <v>0</v>
      </c>
    </row>
    <row r="3967" spans="1:11">
      <c r="A3967" t="s">
        <v>56</v>
      </c>
      <c r="B3967" t="s">
        <v>198</v>
      </c>
      <c r="C3967" s="7" t="s">
        <v>308</v>
      </c>
      <c r="D3967" t="s">
        <v>199</v>
      </c>
      <c r="E3967" t="s">
        <v>54</v>
      </c>
      <c r="F3967" t="s">
        <v>95</v>
      </c>
      <c r="G3967" t="s">
        <v>94</v>
      </c>
      <c r="H3967">
        <v>0.01</v>
      </c>
      <c r="I3967">
        <v>50</v>
      </c>
      <c r="J3967">
        <f>Cálculo!$G$77</f>
        <v>9.2490000000000006</v>
      </c>
      <c r="K3967">
        <f>Cálculo!$H$77</f>
        <v>60.76</v>
      </c>
    </row>
    <row r="3968" spans="1:11">
      <c r="A3968" t="s">
        <v>56</v>
      </c>
      <c r="B3968" t="s">
        <v>198</v>
      </c>
      <c r="C3968" s="7" t="s">
        <v>308</v>
      </c>
      <c r="D3968" t="s">
        <v>199</v>
      </c>
      <c r="E3968" t="s">
        <v>54</v>
      </c>
      <c r="F3968" t="s">
        <v>95</v>
      </c>
      <c r="G3968" t="s">
        <v>94</v>
      </c>
      <c r="H3968">
        <v>50.01</v>
      </c>
      <c r="I3968">
        <v>150</v>
      </c>
      <c r="J3968">
        <f>Cálculo!$G$78</f>
        <v>8.49</v>
      </c>
      <c r="K3968">
        <f>Cálculo!$H$78</f>
        <v>98.73</v>
      </c>
    </row>
    <row r="3969" spans="1:11">
      <c r="A3969" t="s">
        <v>56</v>
      </c>
      <c r="B3969" t="s">
        <v>198</v>
      </c>
      <c r="C3969" s="7" t="s">
        <v>308</v>
      </c>
      <c r="D3969" t="s">
        <v>199</v>
      </c>
      <c r="E3969" t="s">
        <v>54</v>
      </c>
      <c r="F3969" t="s">
        <v>95</v>
      </c>
      <c r="G3969" t="s">
        <v>94</v>
      </c>
      <c r="H3969">
        <v>150.01</v>
      </c>
      <c r="I3969">
        <v>500</v>
      </c>
      <c r="J3969">
        <f>Cálculo!$G$79</f>
        <v>7.9859999999999998</v>
      </c>
      <c r="K3969">
        <f>Cálculo!$H$79</f>
        <v>174.66</v>
      </c>
    </row>
    <row r="3970" spans="1:11">
      <c r="A3970" t="s">
        <v>56</v>
      </c>
      <c r="B3970" t="s">
        <v>198</v>
      </c>
      <c r="C3970" s="7" t="s">
        <v>308</v>
      </c>
      <c r="D3970" t="s">
        <v>199</v>
      </c>
      <c r="E3970" t="s">
        <v>54</v>
      </c>
      <c r="F3970" t="s">
        <v>95</v>
      </c>
      <c r="G3970" t="s">
        <v>94</v>
      </c>
      <c r="H3970">
        <v>500.01</v>
      </c>
      <c r="I3970">
        <v>2000</v>
      </c>
      <c r="J3970">
        <f>Cálculo!$G$80</f>
        <v>7.5380000000000003</v>
      </c>
      <c r="K3970">
        <f>Cálculo!$H$80</f>
        <v>398.71</v>
      </c>
    </row>
    <row r="3971" spans="1:11">
      <c r="A3971" t="s">
        <v>56</v>
      </c>
      <c r="B3971" t="s">
        <v>198</v>
      </c>
      <c r="C3971" s="7" t="s">
        <v>308</v>
      </c>
      <c r="D3971" t="s">
        <v>199</v>
      </c>
      <c r="E3971" t="s">
        <v>54</v>
      </c>
      <c r="F3971" t="s">
        <v>95</v>
      </c>
      <c r="G3971" t="s">
        <v>94</v>
      </c>
      <c r="H3971">
        <v>2000.01</v>
      </c>
      <c r="I3971">
        <v>3500</v>
      </c>
      <c r="J3971">
        <f>Cálculo!$G$81</f>
        <v>6.819</v>
      </c>
      <c r="K3971">
        <f>Cálculo!$H$81</f>
        <v>1837.86</v>
      </c>
    </row>
    <row r="3972" spans="1:11">
      <c r="A3972" t="s">
        <v>56</v>
      </c>
      <c r="B3972" t="s">
        <v>198</v>
      </c>
      <c r="C3972" s="7" t="s">
        <v>308</v>
      </c>
      <c r="D3972" t="s">
        <v>199</v>
      </c>
      <c r="E3972" t="s">
        <v>54</v>
      </c>
      <c r="F3972" t="s">
        <v>95</v>
      </c>
      <c r="G3972" t="s">
        <v>94</v>
      </c>
      <c r="H3972">
        <v>3500.01</v>
      </c>
      <c r="I3972">
        <v>50000</v>
      </c>
      <c r="J3972">
        <f>Cálculo!$G$82</f>
        <v>5.3760000000000003</v>
      </c>
      <c r="K3972">
        <f>Cálculo!$H$82</f>
        <v>6892.16</v>
      </c>
    </row>
    <row r="3973" spans="1:11">
      <c r="A3973" t="s">
        <v>56</v>
      </c>
      <c r="B3973" t="s">
        <v>198</v>
      </c>
      <c r="C3973" s="7" t="s">
        <v>308</v>
      </c>
      <c r="D3973" t="s">
        <v>199</v>
      </c>
      <c r="E3973" t="s">
        <v>54</v>
      </c>
      <c r="F3973" t="s">
        <v>95</v>
      </c>
      <c r="G3973" t="s">
        <v>94</v>
      </c>
      <c r="H3973">
        <v>50000.01</v>
      </c>
      <c r="J3973">
        <f>Cálculo!$G$83</f>
        <v>5.1479999999999997</v>
      </c>
      <c r="K3973">
        <f>Cálculo!$H$83</f>
        <v>18284.09</v>
      </c>
    </row>
    <row r="3974" spans="1:11">
      <c r="A3974" t="s">
        <v>56</v>
      </c>
      <c r="B3974" t="s">
        <v>198</v>
      </c>
      <c r="C3974" s="7" t="s">
        <v>308</v>
      </c>
      <c r="D3974" t="s">
        <v>199</v>
      </c>
      <c r="E3974" t="s">
        <v>54</v>
      </c>
      <c r="F3974" t="s">
        <v>96</v>
      </c>
      <c r="G3974" t="s">
        <v>94</v>
      </c>
      <c r="H3974">
        <v>0</v>
      </c>
      <c r="I3974">
        <v>50000</v>
      </c>
      <c r="J3974">
        <f>Cálculo!$G$86</f>
        <v>4.726</v>
      </c>
      <c r="K3974">
        <f>Cálculo!$H$86</f>
        <v>387.36</v>
      </c>
    </row>
    <row r="3975" spans="1:11">
      <c r="A3975" t="s">
        <v>56</v>
      </c>
      <c r="B3975" t="s">
        <v>198</v>
      </c>
      <c r="C3975" s="7" t="s">
        <v>308</v>
      </c>
      <c r="D3975" t="s">
        <v>199</v>
      </c>
      <c r="E3975" t="s">
        <v>54</v>
      </c>
      <c r="F3975" t="s">
        <v>96</v>
      </c>
      <c r="G3975" t="s">
        <v>94</v>
      </c>
      <c r="H3975">
        <v>50000.01</v>
      </c>
      <c r="I3975">
        <v>300000</v>
      </c>
      <c r="J3975">
        <f>Cálculo!$G$87</f>
        <v>3.5019999999999998</v>
      </c>
      <c r="K3975">
        <f>Cálculo!$H$87</f>
        <v>61597.41</v>
      </c>
    </row>
    <row r="3976" spans="1:11">
      <c r="A3976" t="s">
        <v>56</v>
      </c>
      <c r="B3976" t="s">
        <v>198</v>
      </c>
      <c r="C3976" s="7" t="s">
        <v>308</v>
      </c>
      <c r="D3976" t="s">
        <v>199</v>
      </c>
      <c r="E3976" t="s">
        <v>54</v>
      </c>
      <c r="F3976" t="s">
        <v>96</v>
      </c>
      <c r="G3976" t="s">
        <v>94</v>
      </c>
      <c r="H3976">
        <v>300000.01</v>
      </c>
      <c r="I3976">
        <v>500000</v>
      </c>
      <c r="J3976">
        <f>Cálculo!$G$88</f>
        <v>3.36</v>
      </c>
      <c r="K3976">
        <f>Cálculo!$H$88</f>
        <v>110975.06</v>
      </c>
    </row>
    <row r="3977" spans="1:11">
      <c r="A3977" t="s">
        <v>56</v>
      </c>
      <c r="B3977" t="s">
        <v>198</v>
      </c>
      <c r="C3977" s="7" t="s">
        <v>308</v>
      </c>
      <c r="D3977" t="s">
        <v>199</v>
      </c>
      <c r="E3977" t="s">
        <v>54</v>
      </c>
      <c r="F3977" t="s">
        <v>96</v>
      </c>
      <c r="G3977" t="s">
        <v>94</v>
      </c>
      <c r="H3977">
        <v>500000.01</v>
      </c>
      <c r="I3977">
        <v>1000000</v>
      </c>
      <c r="J3977">
        <f>Cálculo!$G$89</f>
        <v>3.3340000000000001</v>
      </c>
      <c r="K3977">
        <f>Cálculo!$H$89</f>
        <v>124035.06</v>
      </c>
    </row>
    <row r="3978" spans="1:11">
      <c r="A3978" t="s">
        <v>56</v>
      </c>
      <c r="B3978" t="s">
        <v>198</v>
      </c>
      <c r="C3978" s="7" t="s">
        <v>308</v>
      </c>
      <c r="D3978" t="s">
        <v>199</v>
      </c>
      <c r="E3978" t="s">
        <v>54</v>
      </c>
      <c r="F3978" t="s">
        <v>96</v>
      </c>
      <c r="G3978" t="s">
        <v>94</v>
      </c>
      <c r="H3978">
        <v>1000000.01</v>
      </c>
      <c r="I3978">
        <v>2000000</v>
      </c>
      <c r="J3978">
        <f>Cálculo!$G$90</f>
        <v>3.2810000000000001</v>
      </c>
      <c r="K3978">
        <f>Cálculo!$H$90</f>
        <v>177422.21</v>
      </c>
    </row>
    <row r="3979" spans="1:11">
      <c r="A3979" t="s">
        <v>56</v>
      </c>
      <c r="B3979" t="s">
        <v>198</v>
      </c>
      <c r="C3979" s="7" t="s">
        <v>308</v>
      </c>
      <c r="D3979" t="s">
        <v>199</v>
      </c>
      <c r="E3979" t="s">
        <v>54</v>
      </c>
      <c r="F3979" t="s">
        <v>96</v>
      </c>
      <c r="G3979" t="s">
        <v>94</v>
      </c>
      <c r="H3979">
        <v>2000000.01</v>
      </c>
      <c r="J3979">
        <f>Cálculo!$G$91</f>
        <v>3.2330000000000001</v>
      </c>
      <c r="K3979">
        <f>Cálculo!$H$91</f>
        <v>316707.87</v>
      </c>
    </row>
    <row r="3980" spans="1:11">
      <c r="A3980" t="s">
        <v>56</v>
      </c>
      <c r="B3980" t="s">
        <v>198</v>
      </c>
      <c r="C3980" s="7" t="s">
        <v>308</v>
      </c>
      <c r="D3980" t="s">
        <v>199</v>
      </c>
      <c r="E3980" t="s">
        <v>54</v>
      </c>
      <c r="F3980" t="s">
        <v>97</v>
      </c>
      <c r="G3980" t="s">
        <v>98</v>
      </c>
      <c r="J3980">
        <f>Cálculo!$G$94</f>
        <v>3.2148460000000001</v>
      </c>
    </row>
    <row r="3981" spans="1:11">
      <c r="A3981" t="s">
        <v>56</v>
      </c>
      <c r="B3981" t="s">
        <v>198</v>
      </c>
      <c r="C3981" s="7" t="s">
        <v>309</v>
      </c>
      <c r="D3981" t="s">
        <v>199</v>
      </c>
      <c r="E3981" t="s">
        <v>54</v>
      </c>
      <c r="F3981" t="s">
        <v>93</v>
      </c>
      <c r="G3981" t="s">
        <v>94</v>
      </c>
      <c r="H3981">
        <v>0</v>
      </c>
      <c r="I3981">
        <v>1</v>
      </c>
      <c r="J3981">
        <f>Cálculo!$G$66</f>
        <v>3.2869999999999999</v>
      </c>
      <c r="K3981">
        <f>Cálculo!$H$66</f>
        <v>11.39</v>
      </c>
    </row>
    <row r="3982" spans="1:11">
      <c r="A3982" t="s">
        <v>56</v>
      </c>
      <c r="B3982" t="s">
        <v>198</v>
      </c>
      <c r="C3982" s="7" t="s">
        <v>309</v>
      </c>
      <c r="D3982" t="s">
        <v>199</v>
      </c>
      <c r="E3982" t="s">
        <v>54</v>
      </c>
      <c r="F3982" t="s">
        <v>93</v>
      </c>
      <c r="G3982" t="s">
        <v>94</v>
      </c>
      <c r="H3982">
        <v>1.01</v>
      </c>
      <c r="I3982">
        <v>3</v>
      </c>
      <c r="J3982">
        <f>Cálculo!$G$67</f>
        <v>10.834</v>
      </c>
      <c r="K3982">
        <f>Cálculo!$H$67</f>
        <v>14.87</v>
      </c>
    </row>
    <row r="3983" spans="1:11">
      <c r="A3983" t="s">
        <v>56</v>
      </c>
      <c r="B3983" t="s">
        <v>198</v>
      </c>
      <c r="C3983" s="7" t="s">
        <v>309</v>
      </c>
      <c r="D3983" t="s">
        <v>199</v>
      </c>
      <c r="E3983" t="s">
        <v>54</v>
      </c>
      <c r="F3983" t="s">
        <v>93</v>
      </c>
      <c r="G3983" t="s">
        <v>94</v>
      </c>
      <c r="H3983">
        <v>3.01</v>
      </c>
      <c r="I3983">
        <v>7</v>
      </c>
      <c r="J3983">
        <f>Cálculo!$G$68</f>
        <v>5.6470000000000002</v>
      </c>
      <c r="K3983">
        <f>Cálculo!$H$68</f>
        <v>14.87</v>
      </c>
    </row>
    <row r="3984" spans="1:11">
      <c r="A3984" t="s">
        <v>56</v>
      </c>
      <c r="B3984" t="s">
        <v>198</v>
      </c>
      <c r="C3984" s="7" t="s">
        <v>309</v>
      </c>
      <c r="D3984" t="s">
        <v>199</v>
      </c>
      <c r="E3984" t="s">
        <v>54</v>
      </c>
      <c r="F3984" t="s">
        <v>93</v>
      </c>
      <c r="G3984" t="s">
        <v>94</v>
      </c>
      <c r="H3984">
        <v>7.01</v>
      </c>
      <c r="I3984">
        <v>14</v>
      </c>
      <c r="J3984">
        <f>Cálculo!$G$69</f>
        <v>9.3699999999999992</v>
      </c>
      <c r="K3984">
        <f>Cálculo!$H$69</f>
        <v>16.739999999999998</v>
      </c>
    </row>
    <row r="3985" spans="1:11">
      <c r="A3985" t="s">
        <v>56</v>
      </c>
      <c r="B3985" t="s">
        <v>198</v>
      </c>
      <c r="C3985" s="7" t="s">
        <v>309</v>
      </c>
      <c r="D3985" t="s">
        <v>199</v>
      </c>
      <c r="E3985" t="s">
        <v>54</v>
      </c>
      <c r="F3985" t="s">
        <v>93</v>
      </c>
      <c r="G3985" t="s">
        <v>94</v>
      </c>
      <c r="H3985">
        <v>14.01</v>
      </c>
      <c r="I3985">
        <v>34</v>
      </c>
      <c r="J3985">
        <f>Cálculo!$G$70</f>
        <v>11.132</v>
      </c>
      <c r="K3985">
        <f>Cálculo!$H$70</f>
        <v>18.600000000000001</v>
      </c>
    </row>
    <row r="3986" spans="1:11">
      <c r="A3986" t="s">
        <v>56</v>
      </c>
      <c r="B3986" t="s">
        <v>198</v>
      </c>
      <c r="C3986" s="7" t="s">
        <v>309</v>
      </c>
      <c r="D3986" t="s">
        <v>199</v>
      </c>
      <c r="E3986" t="s">
        <v>54</v>
      </c>
      <c r="F3986" t="s">
        <v>93</v>
      </c>
      <c r="G3986" t="s">
        <v>94</v>
      </c>
      <c r="H3986">
        <v>34.01</v>
      </c>
      <c r="I3986">
        <v>600</v>
      </c>
      <c r="J3986">
        <f>Cálculo!$G$71</f>
        <v>11.92</v>
      </c>
      <c r="K3986">
        <f>Cálculo!$H$71</f>
        <v>18.600000000000001</v>
      </c>
    </row>
    <row r="3987" spans="1:11">
      <c r="A3987" t="s">
        <v>56</v>
      </c>
      <c r="B3987" t="s">
        <v>198</v>
      </c>
      <c r="C3987" s="7" t="s">
        <v>309</v>
      </c>
      <c r="D3987" t="s">
        <v>199</v>
      </c>
      <c r="E3987" t="s">
        <v>54</v>
      </c>
      <c r="F3987" t="s">
        <v>93</v>
      </c>
      <c r="G3987" t="s">
        <v>94</v>
      </c>
      <c r="H3987">
        <v>600.01</v>
      </c>
      <c r="I3987">
        <v>1000</v>
      </c>
      <c r="J3987">
        <f>Cálculo!$G$72</f>
        <v>10.324</v>
      </c>
      <c r="K3987">
        <f>Cálculo!$H$72</f>
        <v>18.600000000000001</v>
      </c>
    </row>
    <row r="3988" spans="1:11">
      <c r="A3988" t="s">
        <v>56</v>
      </c>
      <c r="B3988" t="s">
        <v>198</v>
      </c>
      <c r="C3988" s="7" t="s">
        <v>309</v>
      </c>
      <c r="D3988" t="s">
        <v>199</v>
      </c>
      <c r="E3988" t="s">
        <v>54</v>
      </c>
      <c r="F3988" t="s">
        <v>93</v>
      </c>
      <c r="G3988" t="s">
        <v>94</v>
      </c>
      <c r="H3988">
        <v>1000.01</v>
      </c>
      <c r="J3988">
        <f>Cálculo!$G$73</f>
        <v>7.2949999999999999</v>
      </c>
      <c r="K3988">
        <f>Cálculo!$H$73</f>
        <v>18.600000000000001</v>
      </c>
    </row>
    <row r="3989" spans="1:11">
      <c r="A3989" t="s">
        <v>56</v>
      </c>
      <c r="B3989" t="s">
        <v>198</v>
      </c>
      <c r="C3989" s="7" t="s">
        <v>309</v>
      </c>
      <c r="D3989" t="s">
        <v>199</v>
      </c>
      <c r="E3989" t="s">
        <v>54</v>
      </c>
      <c r="F3989" t="s">
        <v>95</v>
      </c>
      <c r="G3989" t="s">
        <v>94</v>
      </c>
      <c r="H3989">
        <v>0</v>
      </c>
      <c r="I3989">
        <v>0</v>
      </c>
      <c r="J3989">
        <f>Cálculo!$G$76</f>
        <v>0</v>
      </c>
      <c r="K3989">
        <f>Cálculo!$H$76</f>
        <v>0</v>
      </c>
    </row>
    <row r="3990" spans="1:11">
      <c r="A3990" t="s">
        <v>56</v>
      </c>
      <c r="B3990" t="s">
        <v>198</v>
      </c>
      <c r="C3990" s="7" t="s">
        <v>309</v>
      </c>
      <c r="D3990" t="s">
        <v>199</v>
      </c>
      <c r="E3990" t="s">
        <v>54</v>
      </c>
      <c r="F3990" t="s">
        <v>95</v>
      </c>
      <c r="G3990" t="s">
        <v>94</v>
      </c>
      <c r="H3990">
        <v>0.01</v>
      </c>
      <c r="I3990">
        <v>50</v>
      </c>
      <c r="J3990">
        <f>Cálculo!$G$77</f>
        <v>9.2490000000000006</v>
      </c>
      <c r="K3990">
        <f>Cálculo!$H$77</f>
        <v>60.76</v>
      </c>
    </row>
    <row r="3991" spans="1:11">
      <c r="A3991" t="s">
        <v>56</v>
      </c>
      <c r="B3991" t="s">
        <v>198</v>
      </c>
      <c r="C3991" s="7" t="s">
        <v>309</v>
      </c>
      <c r="D3991" t="s">
        <v>199</v>
      </c>
      <c r="E3991" t="s">
        <v>54</v>
      </c>
      <c r="F3991" t="s">
        <v>95</v>
      </c>
      <c r="G3991" t="s">
        <v>94</v>
      </c>
      <c r="H3991">
        <v>50.01</v>
      </c>
      <c r="I3991">
        <v>150</v>
      </c>
      <c r="J3991">
        <f>Cálculo!$G$78</f>
        <v>8.49</v>
      </c>
      <c r="K3991">
        <f>Cálculo!$H$78</f>
        <v>98.73</v>
      </c>
    </row>
    <row r="3992" spans="1:11">
      <c r="A3992" t="s">
        <v>56</v>
      </c>
      <c r="B3992" t="s">
        <v>198</v>
      </c>
      <c r="C3992" s="7" t="s">
        <v>309</v>
      </c>
      <c r="D3992" t="s">
        <v>199</v>
      </c>
      <c r="E3992" t="s">
        <v>54</v>
      </c>
      <c r="F3992" t="s">
        <v>95</v>
      </c>
      <c r="G3992" t="s">
        <v>94</v>
      </c>
      <c r="H3992">
        <v>150.01</v>
      </c>
      <c r="I3992">
        <v>500</v>
      </c>
      <c r="J3992">
        <f>Cálculo!$G$79</f>
        <v>7.9859999999999998</v>
      </c>
      <c r="K3992">
        <f>Cálculo!$H$79</f>
        <v>174.66</v>
      </c>
    </row>
    <row r="3993" spans="1:11">
      <c r="A3993" t="s">
        <v>56</v>
      </c>
      <c r="B3993" t="s">
        <v>198</v>
      </c>
      <c r="C3993" s="7" t="s">
        <v>309</v>
      </c>
      <c r="D3993" t="s">
        <v>199</v>
      </c>
      <c r="E3993" t="s">
        <v>54</v>
      </c>
      <c r="F3993" t="s">
        <v>95</v>
      </c>
      <c r="G3993" t="s">
        <v>94</v>
      </c>
      <c r="H3993">
        <v>500.01</v>
      </c>
      <c r="I3993">
        <v>2000</v>
      </c>
      <c r="J3993">
        <f>Cálculo!$G$80</f>
        <v>7.5380000000000003</v>
      </c>
      <c r="K3993">
        <f>Cálculo!$H$80</f>
        <v>398.71</v>
      </c>
    </row>
    <row r="3994" spans="1:11">
      <c r="A3994" t="s">
        <v>56</v>
      </c>
      <c r="B3994" t="s">
        <v>198</v>
      </c>
      <c r="C3994" s="7" t="s">
        <v>309</v>
      </c>
      <c r="D3994" t="s">
        <v>199</v>
      </c>
      <c r="E3994" t="s">
        <v>54</v>
      </c>
      <c r="F3994" t="s">
        <v>95</v>
      </c>
      <c r="G3994" t="s">
        <v>94</v>
      </c>
      <c r="H3994">
        <v>2000.01</v>
      </c>
      <c r="I3994">
        <v>3500</v>
      </c>
      <c r="J3994">
        <f>Cálculo!$G$81</f>
        <v>6.819</v>
      </c>
      <c r="K3994">
        <f>Cálculo!$H$81</f>
        <v>1837.86</v>
      </c>
    </row>
    <row r="3995" spans="1:11">
      <c r="A3995" t="s">
        <v>56</v>
      </c>
      <c r="B3995" t="s">
        <v>198</v>
      </c>
      <c r="C3995" s="7" t="s">
        <v>309</v>
      </c>
      <c r="D3995" t="s">
        <v>199</v>
      </c>
      <c r="E3995" t="s">
        <v>54</v>
      </c>
      <c r="F3995" t="s">
        <v>95</v>
      </c>
      <c r="G3995" t="s">
        <v>94</v>
      </c>
      <c r="H3995">
        <v>3500.01</v>
      </c>
      <c r="I3995">
        <v>50000</v>
      </c>
      <c r="J3995">
        <f>Cálculo!$G$82</f>
        <v>5.3760000000000003</v>
      </c>
      <c r="K3995">
        <f>Cálculo!$H$82</f>
        <v>6892.16</v>
      </c>
    </row>
    <row r="3996" spans="1:11">
      <c r="A3996" t="s">
        <v>56</v>
      </c>
      <c r="B3996" t="s">
        <v>198</v>
      </c>
      <c r="C3996" s="7" t="s">
        <v>309</v>
      </c>
      <c r="D3996" t="s">
        <v>199</v>
      </c>
      <c r="E3996" t="s">
        <v>54</v>
      </c>
      <c r="F3996" t="s">
        <v>95</v>
      </c>
      <c r="G3996" t="s">
        <v>94</v>
      </c>
      <c r="H3996">
        <v>50000.01</v>
      </c>
      <c r="J3996">
        <f>Cálculo!$G$83</f>
        <v>5.1479999999999997</v>
      </c>
      <c r="K3996">
        <f>Cálculo!$H$83</f>
        <v>18284.09</v>
      </c>
    </row>
    <row r="3997" spans="1:11">
      <c r="A3997" t="s">
        <v>56</v>
      </c>
      <c r="B3997" t="s">
        <v>198</v>
      </c>
      <c r="C3997" s="7" t="s">
        <v>309</v>
      </c>
      <c r="D3997" t="s">
        <v>199</v>
      </c>
      <c r="E3997" t="s">
        <v>54</v>
      </c>
      <c r="F3997" t="s">
        <v>96</v>
      </c>
      <c r="G3997" t="s">
        <v>94</v>
      </c>
      <c r="H3997">
        <v>0</v>
      </c>
      <c r="I3997">
        <v>50000</v>
      </c>
      <c r="J3997">
        <f>Cálculo!$G$86</f>
        <v>4.726</v>
      </c>
      <c r="K3997">
        <f>Cálculo!$H$86</f>
        <v>387.36</v>
      </c>
    </row>
    <row r="3998" spans="1:11">
      <c r="A3998" t="s">
        <v>56</v>
      </c>
      <c r="B3998" t="s">
        <v>198</v>
      </c>
      <c r="C3998" s="7" t="s">
        <v>309</v>
      </c>
      <c r="D3998" t="s">
        <v>199</v>
      </c>
      <c r="E3998" t="s">
        <v>54</v>
      </c>
      <c r="F3998" t="s">
        <v>96</v>
      </c>
      <c r="G3998" t="s">
        <v>94</v>
      </c>
      <c r="H3998">
        <v>50000.01</v>
      </c>
      <c r="I3998">
        <v>300000</v>
      </c>
      <c r="J3998">
        <f>Cálculo!$G$87</f>
        <v>3.5019999999999998</v>
      </c>
      <c r="K3998">
        <f>Cálculo!$H$87</f>
        <v>61597.41</v>
      </c>
    </row>
    <row r="3999" spans="1:11">
      <c r="A3999" t="s">
        <v>56</v>
      </c>
      <c r="B3999" t="s">
        <v>198</v>
      </c>
      <c r="C3999" s="7" t="s">
        <v>309</v>
      </c>
      <c r="D3999" t="s">
        <v>199</v>
      </c>
      <c r="E3999" t="s">
        <v>54</v>
      </c>
      <c r="F3999" t="s">
        <v>96</v>
      </c>
      <c r="G3999" t="s">
        <v>94</v>
      </c>
      <c r="H3999">
        <v>300000.01</v>
      </c>
      <c r="I3999">
        <v>500000</v>
      </c>
      <c r="J3999">
        <f>Cálculo!$G$88</f>
        <v>3.36</v>
      </c>
      <c r="K3999">
        <f>Cálculo!$H$88</f>
        <v>110975.06</v>
      </c>
    </row>
    <row r="4000" spans="1:11">
      <c r="A4000" t="s">
        <v>56</v>
      </c>
      <c r="B4000" t="s">
        <v>198</v>
      </c>
      <c r="C4000" s="7" t="s">
        <v>309</v>
      </c>
      <c r="D4000" t="s">
        <v>199</v>
      </c>
      <c r="E4000" t="s">
        <v>54</v>
      </c>
      <c r="F4000" t="s">
        <v>96</v>
      </c>
      <c r="G4000" t="s">
        <v>94</v>
      </c>
      <c r="H4000">
        <v>500000.01</v>
      </c>
      <c r="I4000">
        <v>1000000</v>
      </c>
      <c r="J4000">
        <f>Cálculo!$G$89</f>
        <v>3.3340000000000001</v>
      </c>
      <c r="K4000">
        <f>Cálculo!$H$89</f>
        <v>124035.06</v>
      </c>
    </row>
    <row r="4001" spans="1:11">
      <c r="A4001" t="s">
        <v>56</v>
      </c>
      <c r="B4001" t="s">
        <v>198</v>
      </c>
      <c r="C4001" s="7" t="s">
        <v>309</v>
      </c>
      <c r="D4001" t="s">
        <v>199</v>
      </c>
      <c r="E4001" t="s">
        <v>54</v>
      </c>
      <c r="F4001" t="s">
        <v>96</v>
      </c>
      <c r="G4001" t="s">
        <v>94</v>
      </c>
      <c r="H4001">
        <v>1000000.01</v>
      </c>
      <c r="I4001">
        <v>2000000</v>
      </c>
      <c r="J4001">
        <f>Cálculo!$G$90</f>
        <v>3.2810000000000001</v>
      </c>
      <c r="K4001">
        <f>Cálculo!$H$90</f>
        <v>177422.21</v>
      </c>
    </row>
    <row r="4002" spans="1:11">
      <c r="A4002" t="s">
        <v>56</v>
      </c>
      <c r="B4002" t="s">
        <v>198</v>
      </c>
      <c r="C4002" s="7" t="s">
        <v>309</v>
      </c>
      <c r="D4002" t="s">
        <v>199</v>
      </c>
      <c r="E4002" t="s">
        <v>54</v>
      </c>
      <c r="F4002" t="s">
        <v>96</v>
      </c>
      <c r="G4002" t="s">
        <v>94</v>
      </c>
      <c r="H4002">
        <v>2000000.01</v>
      </c>
      <c r="J4002">
        <f>Cálculo!$G$91</f>
        <v>3.2330000000000001</v>
      </c>
      <c r="K4002">
        <f>Cálculo!$H$91</f>
        <v>316707.87</v>
      </c>
    </row>
    <row r="4003" spans="1:11">
      <c r="A4003" t="s">
        <v>56</v>
      </c>
      <c r="B4003" t="s">
        <v>198</v>
      </c>
      <c r="C4003" s="7" t="s">
        <v>309</v>
      </c>
      <c r="D4003" t="s">
        <v>199</v>
      </c>
      <c r="E4003" t="s">
        <v>54</v>
      </c>
      <c r="F4003" t="s">
        <v>97</v>
      </c>
      <c r="G4003" t="s">
        <v>98</v>
      </c>
      <c r="J4003">
        <f>Cálculo!$G$94</f>
        <v>3.2148460000000001</v>
      </c>
    </row>
    <row r="4004" spans="1:11">
      <c r="A4004" t="s">
        <v>56</v>
      </c>
      <c r="B4004" t="s">
        <v>198</v>
      </c>
      <c r="C4004" s="7" t="s">
        <v>310</v>
      </c>
      <c r="D4004" t="s">
        <v>199</v>
      </c>
      <c r="E4004" t="s">
        <v>54</v>
      </c>
      <c r="F4004" t="s">
        <v>93</v>
      </c>
      <c r="G4004" t="s">
        <v>94</v>
      </c>
      <c r="H4004">
        <v>0</v>
      </c>
      <c r="I4004">
        <v>1</v>
      </c>
      <c r="J4004">
        <f>Cálculo!$G$66</f>
        <v>3.2869999999999999</v>
      </c>
      <c r="K4004">
        <f>Cálculo!$H$66</f>
        <v>11.39</v>
      </c>
    </row>
    <row r="4005" spans="1:11">
      <c r="A4005" t="s">
        <v>56</v>
      </c>
      <c r="B4005" t="s">
        <v>198</v>
      </c>
      <c r="C4005" s="7" t="s">
        <v>310</v>
      </c>
      <c r="D4005" t="s">
        <v>199</v>
      </c>
      <c r="E4005" t="s">
        <v>54</v>
      </c>
      <c r="F4005" t="s">
        <v>93</v>
      </c>
      <c r="G4005" t="s">
        <v>94</v>
      </c>
      <c r="H4005">
        <v>1.01</v>
      </c>
      <c r="I4005">
        <v>3</v>
      </c>
      <c r="J4005">
        <f>Cálculo!$G$67</f>
        <v>10.834</v>
      </c>
      <c r="K4005">
        <f>Cálculo!$H$67</f>
        <v>14.87</v>
      </c>
    </row>
    <row r="4006" spans="1:11">
      <c r="A4006" t="s">
        <v>56</v>
      </c>
      <c r="B4006" t="s">
        <v>198</v>
      </c>
      <c r="C4006" s="7" t="s">
        <v>310</v>
      </c>
      <c r="D4006" t="s">
        <v>199</v>
      </c>
      <c r="E4006" t="s">
        <v>54</v>
      </c>
      <c r="F4006" t="s">
        <v>93</v>
      </c>
      <c r="G4006" t="s">
        <v>94</v>
      </c>
      <c r="H4006">
        <v>3.01</v>
      </c>
      <c r="I4006">
        <v>7</v>
      </c>
      <c r="J4006">
        <f>Cálculo!$G$68</f>
        <v>5.6470000000000002</v>
      </c>
      <c r="K4006">
        <f>Cálculo!$H$68</f>
        <v>14.87</v>
      </c>
    </row>
    <row r="4007" spans="1:11">
      <c r="A4007" t="s">
        <v>56</v>
      </c>
      <c r="B4007" t="s">
        <v>198</v>
      </c>
      <c r="C4007" s="7" t="s">
        <v>310</v>
      </c>
      <c r="D4007" t="s">
        <v>199</v>
      </c>
      <c r="E4007" t="s">
        <v>54</v>
      </c>
      <c r="F4007" t="s">
        <v>93</v>
      </c>
      <c r="G4007" t="s">
        <v>94</v>
      </c>
      <c r="H4007">
        <v>7.01</v>
      </c>
      <c r="I4007">
        <v>14</v>
      </c>
      <c r="J4007">
        <f>Cálculo!$G$69</f>
        <v>9.3699999999999992</v>
      </c>
      <c r="K4007">
        <f>Cálculo!$H$69</f>
        <v>16.739999999999998</v>
      </c>
    </row>
    <row r="4008" spans="1:11">
      <c r="A4008" t="s">
        <v>56</v>
      </c>
      <c r="B4008" t="s">
        <v>198</v>
      </c>
      <c r="C4008" s="7" t="s">
        <v>310</v>
      </c>
      <c r="D4008" t="s">
        <v>199</v>
      </c>
      <c r="E4008" t="s">
        <v>54</v>
      </c>
      <c r="F4008" t="s">
        <v>93</v>
      </c>
      <c r="G4008" t="s">
        <v>94</v>
      </c>
      <c r="H4008">
        <v>14.01</v>
      </c>
      <c r="I4008">
        <v>34</v>
      </c>
      <c r="J4008">
        <f>Cálculo!$G$70</f>
        <v>11.132</v>
      </c>
      <c r="K4008">
        <f>Cálculo!$H$70</f>
        <v>18.600000000000001</v>
      </c>
    </row>
    <row r="4009" spans="1:11">
      <c r="A4009" t="s">
        <v>56</v>
      </c>
      <c r="B4009" t="s">
        <v>198</v>
      </c>
      <c r="C4009" s="7" t="s">
        <v>310</v>
      </c>
      <c r="D4009" t="s">
        <v>199</v>
      </c>
      <c r="E4009" t="s">
        <v>54</v>
      </c>
      <c r="F4009" t="s">
        <v>93</v>
      </c>
      <c r="G4009" t="s">
        <v>94</v>
      </c>
      <c r="H4009">
        <v>34.01</v>
      </c>
      <c r="I4009">
        <v>600</v>
      </c>
      <c r="J4009">
        <f>Cálculo!$G$71</f>
        <v>11.92</v>
      </c>
      <c r="K4009">
        <f>Cálculo!$H$71</f>
        <v>18.600000000000001</v>
      </c>
    </row>
    <row r="4010" spans="1:11">
      <c r="A4010" t="s">
        <v>56</v>
      </c>
      <c r="B4010" t="s">
        <v>198</v>
      </c>
      <c r="C4010" s="7" t="s">
        <v>310</v>
      </c>
      <c r="D4010" t="s">
        <v>199</v>
      </c>
      <c r="E4010" t="s">
        <v>54</v>
      </c>
      <c r="F4010" t="s">
        <v>93</v>
      </c>
      <c r="G4010" t="s">
        <v>94</v>
      </c>
      <c r="H4010">
        <v>600.01</v>
      </c>
      <c r="I4010">
        <v>1000</v>
      </c>
      <c r="J4010">
        <f>Cálculo!$G$72</f>
        <v>10.324</v>
      </c>
      <c r="K4010">
        <f>Cálculo!$H$72</f>
        <v>18.600000000000001</v>
      </c>
    </row>
    <row r="4011" spans="1:11">
      <c r="A4011" t="s">
        <v>56</v>
      </c>
      <c r="B4011" t="s">
        <v>198</v>
      </c>
      <c r="C4011" s="7" t="s">
        <v>310</v>
      </c>
      <c r="D4011" t="s">
        <v>199</v>
      </c>
      <c r="E4011" t="s">
        <v>54</v>
      </c>
      <c r="F4011" t="s">
        <v>93</v>
      </c>
      <c r="G4011" t="s">
        <v>94</v>
      </c>
      <c r="H4011">
        <v>1000.01</v>
      </c>
      <c r="J4011">
        <f>Cálculo!$G$73</f>
        <v>7.2949999999999999</v>
      </c>
      <c r="K4011">
        <f>Cálculo!$H$73</f>
        <v>18.600000000000001</v>
      </c>
    </row>
    <row r="4012" spans="1:11">
      <c r="A4012" t="s">
        <v>56</v>
      </c>
      <c r="B4012" t="s">
        <v>198</v>
      </c>
      <c r="C4012" s="7" t="s">
        <v>310</v>
      </c>
      <c r="D4012" t="s">
        <v>199</v>
      </c>
      <c r="E4012" t="s">
        <v>54</v>
      </c>
      <c r="F4012" t="s">
        <v>95</v>
      </c>
      <c r="G4012" t="s">
        <v>94</v>
      </c>
      <c r="H4012">
        <v>0</v>
      </c>
      <c r="I4012">
        <v>0</v>
      </c>
      <c r="J4012">
        <f>Cálculo!$G$76</f>
        <v>0</v>
      </c>
      <c r="K4012">
        <f>Cálculo!$H$76</f>
        <v>0</v>
      </c>
    </row>
    <row r="4013" spans="1:11">
      <c r="A4013" t="s">
        <v>56</v>
      </c>
      <c r="B4013" t="s">
        <v>198</v>
      </c>
      <c r="C4013" s="7" t="s">
        <v>310</v>
      </c>
      <c r="D4013" t="s">
        <v>199</v>
      </c>
      <c r="E4013" t="s">
        <v>54</v>
      </c>
      <c r="F4013" t="s">
        <v>95</v>
      </c>
      <c r="G4013" t="s">
        <v>94</v>
      </c>
      <c r="H4013">
        <v>0.01</v>
      </c>
      <c r="I4013">
        <v>50</v>
      </c>
      <c r="J4013">
        <f>Cálculo!$G$77</f>
        <v>9.2490000000000006</v>
      </c>
      <c r="K4013">
        <f>Cálculo!$H$77</f>
        <v>60.76</v>
      </c>
    </row>
    <row r="4014" spans="1:11">
      <c r="A4014" t="s">
        <v>56</v>
      </c>
      <c r="B4014" t="s">
        <v>198</v>
      </c>
      <c r="C4014" s="7" t="s">
        <v>310</v>
      </c>
      <c r="D4014" t="s">
        <v>199</v>
      </c>
      <c r="E4014" t="s">
        <v>54</v>
      </c>
      <c r="F4014" t="s">
        <v>95</v>
      </c>
      <c r="G4014" t="s">
        <v>94</v>
      </c>
      <c r="H4014">
        <v>50.01</v>
      </c>
      <c r="I4014">
        <v>150</v>
      </c>
      <c r="J4014">
        <f>Cálculo!$G$78</f>
        <v>8.49</v>
      </c>
      <c r="K4014">
        <f>Cálculo!$H$78</f>
        <v>98.73</v>
      </c>
    </row>
    <row r="4015" spans="1:11">
      <c r="A4015" t="s">
        <v>56</v>
      </c>
      <c r="B4015" t="s">
        <v>198</v>
      </c>
      <c r="C4015" s="7" t="s">
        <v>310</v>
      </c>
      <c r="D4015" t="s">
        <v>199</v>
      </c>
      <c r="E4015" t="s">
        <v>54</v>
      </c>
      <c r="F4015" t="s">
        <v>95</v>
      </c>
      <c r="G4015" t="s">
        <v>94</v>
      </c>
      <c r="H4015">
        <v>150.01</v>
      </c>
      <c r="I4015">
        <v>500</v>
      </c>
      <c r="J4015">
        <f>Cálculo!$G$79</f>
        <v>7.9859999999999998</v>
      </c>
      <c r="K4015">
        <f>Cálculo!$H$79</f>
        <v>174.66</v>
      </c>
    </row>
    <row r="4016" spans="1:11">
      <c r="A4016" t="s">
        <v>56</v>
      </c>
      <c r="B4016" t="s">
        <v>198</v>
      </c>
      <c r="C4016" s="7" t="s">
        <v>310</v>
      </c>
      <c r="D4016" t="s">
        <v>199</v>
      </c>
      <c r="E4016" t="s">
        <v>54</v>
      </c>
      <c r="F4016" t="s">
        <v>95</v>
      </c>
      <c r="G4016" t="s">
        <v>94</v>
      </c>
      <c r="H4016">
        <v>500.01</v>
      </c>
      <c r="I4016">
        <v>2000</v>
      </c>
      <c r="J4016">
        <f>Cálculo!$G$80</f>
        <v>7.5380000000000003</v>
      </c>
      <c r="K4016">
        <f>Cálculo!$H$80</f>
        <v>398.71</v>
      </c>
    </row>
    <row r="4017" spans="1:11">
      <c r="A4017" t="s">
        <v>56</v>
      </c>
      <c r="B4017" t="s">
        <v>198</v>
      </c>
      <c r="C4017" s="7" t="s">
        <v>310</v>
      </c>
      <c r="D4017" t="s">
        <v>199</v>
      </c>
      <c r="E4017" t="s">
        <v>54</v>
      </c>
      <c r="F4017" t="s">
        <v>95</v>
      </c>
      <c r="G4017" t="s">
        <v>94</v>
      </c>
      <c r="H4017">
        <v>2000.01</v>
      </c>
      <c r="I4017">
        <v>3500</v>
      </c>
      <c r="J4017">
        <f>Cálculo!$G$81</f>
        <v>6.819</v>
      </c>
      <c r="K4017">
        <f>Cálculo!$H$81</f>
        <v>1837.86</v>
      </c>
    </row>
    <row r="4018" spans="1:11">
      <c r="A4018" t="s">
        <v>56</v>
      </c>
      <c r="B4018" t="s">
        <v>198</v>
      </c>
      <c r="C4018" s="7" t="s">
        <v>310</v>
      </c>
      <c r="D4018" t="s">
        <v>199</v>
      </c>
      <c r="E4018" t="s">
        <v>54</v>
      </c>
      <c r="F4018" t="s">
        <v>95</v>
      </c>
      <c r="G4018" t="s">
        <v>94</v>
      </c>
      <c r="H4018">
        <v>3500.01</v>
      </c>
      <c r="I4018">
        <v>50000</v>
      </c>
      <c r="J4018">
        <f>Cálculo!$G$82</f>
        <v>5.3760000000000003</v>
      </c>
      <c r="K4018">
        <f>Cálculo!$H$82</f>
        <v>6892.16</v>
      </c>
    </row>
    <row r="4019" spans="1:11">
      <c r="A4019" t="s">
        <v>56</v>
      </c>
      <c r="B4019" t="s">
        <v>198</v>
      </c>
      <c r="C4019" s="7" t="s">
        <v>310</v>
      </c>
      <c r="D4019" t="s">
        <v>199</v>
      </c>
      <c r="E4019" t="s">
        <v>54</v>
      </c>
      <c r="F4019" t="s">
        <v>95</v>
      </c>
      <c r="G4019" t="s">
        <v>94</v>
      </c>
      <c r="H4019">
        <v>50000.01</v>
      </c>
      <c r="J4019">
        <f>Cálculo!$G$83</f>
        <v>5.1479999999999997</v>
      </c>
      <c r="K4019">
        <f>Cálculo!$H$83</f>
        <v>18284.09</v>
      </c>
    </row>
    <row r="4020" spans="1:11">
      <c r="A4020" t="s">
        <v>56</v>
      </c>
      <c r="B4020" t="s">
        <v>198</v>
      </c>
      <c r="C4020" s="7" t="s">
        <v>310</v>
      </c>
      <c r="D4020" t="s">
        <v>199</v>
      </c>
      <c r="E4020" t="s">
        <v>54</v>
      </c>
      <c r="F4020" t="s">
        <v>96</v>
      </c>
      <c r="G4020" t="s">
        <v>94</v>
      </c>
      <c r="H4020">
        <v>0</v>
      </c>
      <c r="I4020">
        <v>50000</v>
      </c>
      <c r="J4020">
        <f>Cálculo!$G$86</f>
        <v>4.726</v>
      </c>
      <c r="K4020">
        <f>Cálculo!$H$86</f>
        <v>387.36</v>
      </c>
    </row>
    <row r="4021" spans="1:11">
      <c r="A4021" t="s">
        <v>56</v>
      </c>
      <c r="B4021" t="s">
        <v>198</v>
      </c>
      <c r="C4021" s="7" t="s">
        <v>310</v>
      </c>
      <c r="D4021" t="s">
        <v>199</v>
      </c>
      <c r="E4021" t="s">
        <v>54</v>
      </c>
      <c r="F4021" t="s">
        <v>96</v>
      </c>
      <c r="G4021" t="s">
        <v>94</v>
      </c>
      <c r="H4021">
        <v>50000.01</v>
      </c>
      <c r="I4021">
        <v>300000</v>
      </c>
      <c r="J4021">
        <f>Cálculo!$G$87</f>
        <v>3.5019999999999998</v>
      </c>
      <c r="K4021">
        <f>Cálculo!$H$87</f>
        <v>61597.41</v>
      </c>
    </row>
    <row r="4022" spans="1:11">
      <c r="A4022" t="s">
        <v>56</v>
      </c>
      <c r="B4022" t="s">
        <v>198</v>
      </c>
      <c r="C4022" s="7" t="s">
        <v>310</v>
      </c>
      <c r="D4022" t="s">
        <v>199</v>
      </c>
      <c r="E4022" t="s">
        <v>54</v>
      </c>
      <c r="F4022" t="s">
        <v>96</v>
      </c>
      <c r="G4022" t="s">
        <v>94</v>
      </c>
      <c r="H4022">
        <v>300000.01</v>
      </c>
      <c r="I4022">
        <v>500000</v>
      </c>
      <c r="J4022">
        <f>Cálculo!$G$88</f>
        <v>3.36</v>
      </c>
      <c r="K4022">
        <f>Cálculo!$H$88</f>
        <v>110975.06</v>
      </c>
    </row>
    <row r="4023" spans="1:11">
      <c r="A4023" t="s">
        <v>56</v>
      </c>
      <c r="B4023" t="s">
        <v>198</v>
      </c>
      <c r="C4023" s="7" t="s">
        <v>310</v>
      </c>
      <c r="D4023" t="s">
        <v>199</v>
      </c>
      <c r="E4023" t="s">
        <v>54</v>
      </c>
      <c r="F4023" t="s">
        <v>96</v>
      </c>
      <c r="G4023" t="s">
        <v>94</v>
      </c>
      <c r="H4023">
        <v>500000.01</v>
      </c>
      <c r="I4023">
        <v>1000000</v>
      </c>
      <c r="J4023">
        <f>Cálculo!$G$89</f>
        <v>3.3340000000000001</v>
      </c>
      <c r="K4023">
        <f>Cálculo!$H$89</f>
        <v>124035.06</v>
      </c>
    </row>
    <row r="4024" spans="1:11">
      <c r="A4024" t="s">
        <v>56</v>
      </c>
      <c r="B4024" t="s">
        <v>198</v>
      </c>
      <c r="C4024" s="7" t="s">
        <v>310</v>
      </c>
      <c r="D4024" t="s">
        <v>199</v>
      </c>
      <c r="E4024" t="s">
        <v>54</v>
      </c>
      <c r="F4024" t="s">
        <v>96</v>
      </c>
      <c r="G4024" t="s">
        <v>94</v>
      </c>
      <c r="H4024">
        <v>1000000.01</v>
      </c>
      <c r="I4024">
        <v>2000000</v>
      </c>
      <c r="J4024">
        <f>Cálculo!$G$90</f>
        <v>3.2810000000000001</v>
      </c>
      <c r="K4024">
        <f>Cálculo!$H$90</f>
        <v>177422.21</v>
      </c>
    </row>
    <row r="4025" spans="1:11">
      <c r="A4025" t="s">
        <v>56</v>
      </c>
      <c r="B4025" t="s">
        <v>198</v>
      </c>
      <c r="C4025" s="7" t="s">
        <v>310</v>
      </c>
      <c r="D4025" t="s">
        <v>199</v>
      </c>
      <c r="E4025" t="s">
        <v>54</v>
      </c>
      <c r="F4025" t="s">
        <v>96</v>
      </c>
      <c r="G4025" t="s">
        <v>94</v>
      </c>
      <c r="H4025">
        <v>2000000.01</v>
      </c>
      <c r="J4025">
        <f>Cálculo!$G$91</f>
        <v>3.2330000000000001</v>
      </c>
      <c r="K4025">
        <f>Cálculo!$H$91</f>
        <v>316707.87</v>
      </c>
    </row>
    <row r="4026" spans="1:11">
      <c r="A4026" t="s">
        <v>56</v>
      </c>
      <c r="B4026" t="s">
        <v>198</v>
      </c>
      <c r="C4026" s="7" t="s">
        <v>310</v>
      </c>
      <c r="D4026" t="s">
        <v>199</v>
      </c>
      <c r="E4026" t="s">
        <v>54</v>
      </c>
      <c r="F4026" t="s">
        <v>97</v>
      </c>
      <c r="G4026" t="s">
        <v>98</v>
      </c>
      <c r="J4026">
        <f>Cálculo!$G$94</f>
        <v>3.2148460000000001</v>
      </c>
    </row>
    <row r="4027" spans="1:11">
      <c r="A4027" t="s">
        <v>56</v>
      </c>
      <c r="B4027" t="s">
        <v>198</v>
      </c>
      <c r="C4027" s="7" t="s">
        <v>311</v>
      </c>
      <c r="D4027" t="s">
        <v>199</v>
      </c>
      <c r="E4027" t="s">
        <v>54</v>
      </c>
      <c r="F4027" t="s">
        <v>93</v>
      </c>
      <c r="G4027" t="s">
        <v>94</v>
      </c>
      <c r="H4027">
        <v>0</v>
      </c>
      <c r="I4027">
        <v>1</v>
      </c>
      <c r="J4027">
        <f>Cálculo!$G$66</f>
        <v>3.2869999999999999</v>
      </c>
      <c r="K4027">
        <f>Cálculo!$H$66</f>
        <v>11.39</v>
      </c>
    </row>
    <row r="4028" spans="1:11">
      <c r="A4028" t="s">
        <v>56</v>
      </c>
      <c r="B4028" t="s">
        <v>198</v>
      </c>
      <c r="C4028" s="7" t="s">
        <v>311</v>
      </c>
      <c r="D4028" t="s">
        <v>199</v>
      </c>
      <c r="E4028" t="s">
        <v>54</v>
      </c>
      <c r="F4028" t="s">
        <v>93</v>
      </c>
      <c r="G4028" t="s">
        <v>94</v>
      </c>
      <c r="H4028">
        <v>1.01</v>
      </c>
      <c r="I4028">
        <v>3</v>
      </c>
      <c r="J4028">
        <f>Cálculo!$G$67</f>
        <v>10.834</v>
      </c>
      <c r="K4028">
        <f>Cálculo!$H$67</f>
        <v>14.87</v>
      </c>
    </row>
    <row r="4029" spans="1:11">
      <c r="A4029" t="s">
        <v>56</v>
      </c>
      <c r="B4029" t="s">
        <v>198</v>
      </c>
      <c r="C4029" s="7" t="s">
        <v>311</v>
      </c>
      <c r="D4029" t="s">
        <v>199</v>
      </c>
      <c r="E4029" t="s">
        <v>54</v>
      </c>
      <c r="F4029" t="s">
        <v>93</v>
      </c>
      <c r="G4029" t="s">
        <v>94</v>
      </c>
      <c r="H4029">
        <v>3.01</v>
      </c>
      <c r="I4029">
        <v>7</v>
      </c>
      <c r="J4029">
        <f>Cálculo!$G$68</f>
        <v>5.6470000000000002</v>
      </c>
      <c r="K4029">
        <f>Cálculo!$H$68</f>
        <v>14.87</v>
      </c>
    </row>
    <row r="4030" spans="1:11">
      <c r="A4030" t="s">
        <v>56</v>
      </c>
      <c r="B4030" t="s">
        <v>198</v>
      </c>
      <c r="C4030" s="7" t="s">
        <v>311</v>
      </c>
      <c r="D4030" t="s">
        <v>199</v>
      </c>
      <c r="E4030" t="s">
        <v>54</v>
      </c>
      <c r="F4030" t="s">
        <v>93</v>
      </c>
      <c r="G4030" t="s">
        <v>94</v>
      </c>
      <c r="H4030">
        <v>7.01</v>
      </c>
      <c r="I4030">
        <v>14</v>
      </c>
      <c r="J4030">
        <f>Cálculo!$G$69</f>
        <v>9.3699999999999992</v>
      </c>
      <c r="K4030">
        <f>Cálculo!$H$69</f>
        <v>16.739999999999998</v>
      </c>
    </row>
    <row r="4031" spans="1:11">
      <c r="A4031" t="s">
        <v>56</v>
      </c>
      <c r="B4031" t="s">
        <v>198</v>
      </c>
      <c r="C4031" s="7" t="s">
        <v>311</v>
      </c>
      <c r="D4031" t="s">
        <v>199</v>
      </c>
      <c r="E4031" t="s">
        <v>54</v>
      </c>
      <c r="F4031" t="s">
        <v>93</v>
      </c>
      <c r="G4031" t="s">
        <v>94</v>
      </c>
      <c r="H4031">
        <v>14.01</v>
      </c>
      <c r="I4031">
        <v>34</v>
      </c>
      <c r="J4031">
        <f>Cálculo!$G$70</f>
        <v>11.132</v>
      </c>
      <c r="K4031">
        <f>Cálculo!$H$70</f>
        <v>18.600000000000001</v>
      </c>
    </row>
    <row r="4032" spans="1:11">
      <c r="A4032" t="s">
        <v>56</v>
      </c>
      <c r="B4032" t="s">
        <v>198</v>
      </c>
      <c r="C4032" s="7" t="s">
        <v>311</v>
      </c>
      <c r="D4032" t="s">
        <v>199</v>
      </c>
      <c r="E4032" t="s">
        <v>54</v>
      </c>
      <c r="F4032" t="s">
        <v>93</v>
      </c>
      <c r="G4032" t="s">
        <v>94</v>
      </c>
      <c r="H4032">
        <v>34.01</v>
      </c>
      <c r="I4032">
        <v>600</v>
      </c>
      <c r="J4032">
        <f>Cálculo!$G$71</f>
        <v>11.92</v>
      </c>
      <c r="K4032">
        <f>Cálculo!$H$71</f>
        <v>18.600000000000001</v>
      </c>
    </row>
    <row r="4033" spans="1:11">
      <c r="A4033" t="s">
        <v>56</v>
      </c>
      <c r="B4033" t="s">
        <v>198</v>
      </c>
      <c r="C4033" s="7" t="s">
        <v>311</v>
      </c>
      <c r="D4033" t="s">
        <v>199</v>
      </c>
      <c r="E4033" t="s">
        <v>54</v>
      </c>
      <c r="F4033" t="s">
        <v>93</v>
      </c>
      <c r="G4033" t="s">
        <v>94</v>
      </c>
      <c r="H4033">
        <v>600.01</v>
      </c>
      <c r="I4033">
        <v>1000</v>
      </c>
      <c r="J4033">
        <f>Cálculo!$G$72</f>
        <v>10.324</v>
      </c>
      <c r="K4033">
        <f>Cálculo!$H$72</f>
        <v>18.600000000000001</v>
      </c>
    </row>
    <row r="4034" spans="1:11">
      <c r="A4034" t="s">
        <v>56</v>
      </c>
      <c r="B4034" t="s">
        <v>198</v>
      </c>
      <c r="C4034" s="7" t="s">
        <v>311</v>
      </c>
      <c r="D4034" t="s">
        <v>199</v>
      </c>
      <c r="E4034" t="s">
        <v>54</v>
      </c>
      <c r="F4034" t="s">
        <v>93</v>
      </c>
      <c r="G4034" t="s">
        <v>94</v>
      </c>
      <c r="H4034">
        <v>1000.01</v>
      </c>
      <c r="J4034">
        <f>Cálculo!$G$73</f>
        <v>7.2949999999999999</v>
      </c>
      <c r="K4034">
        <f>Cálculo!$H$73</f>
        <v>18.600000000000001</v>
      </c>
    </row>
    <row r="4035" spans="1:11">
      <c r="A4035" t="s">
        <v>56</v>
      </c>
      <c r="B4035" t="s">
        <v>198</v>
      </c>
      <c r="C4035" s="7" t="s">
        <v>311</v>
      </c>
      <c r="D4035" t="s">
        <v>199</v>
      </c>
      <c r="E4035" t="s">
        <v>54</v>
      </c>
      <c r="F4035" t="s">
        <v>95</v>
      </c>
      <c r="G4035" t="s">
        <v>94</v>
      </c>
      <c r="H4035">
        <v>0</v>
      </c>
      <c r="I4035">
        <v>0</v>
      </c>
      <c r="J4035">
        <f>Cálculo!$G$76</f>
        <v>0</v>
      </c>
      <c r="K4035">
        <f>Cálculo!$H$76</f>
        <v>0</v>
      </c>
    </row>
    <row r="4036" spans="1:11">
      <c r="A4036" t="s">
        <v>56</v>
      </c>
      <c r="B4036" t="s">
        <v>198</v>
      </c>
      <c r="C4036" s="7" t="s">
        <v>311</v>
      </c>
      <c r="D4036" t="s">
        <v>199</v>
      </c>
      <c r="E4036" t="s">
        <v>54</v>
      </c>
      <c r="F4036" t="s">
        <v>95</v>
      </c>
      <c r="G4036" t="s">
        <v>94</v>
      </c>
      <c r="H4036">
        <v>0.01</v>
      </c>
      <c r="I4036">
        <v>50</v>
      </c>
      <c r="J4036">
        <f>Cálculo!$G$77</f>
        <v>9.2490000000000006</v>
      </c>
      <c r="K4036">
        <f>Cálculo!$H$77</f>
        <v>60.76</v>
      </c>
    </row>
    <row r="4037" spans="1:11">
      <c r="A4037" t="s">
        <v>56</v>
      </c>
      <c r="B4037" t="s">
        <v>198</v>
      </c>
      <c r="C4037" s="7" t="s">
        <v>311</v>
      </c>
      <c r="D4037" t="s">
        <v>199</v>
      </c>
      <c r="E4037" t="s">
        <v>54</v>
      </c>
      <c r="F4037" t="s">
        <v>95</v>
      </c>
      <c r="G4037" t="s">
        <v>94</v>
      </c>
      <c r="H4037">
        <v>50.01</v>
      </c>
      <c r="I4037">
        <v>150</v>
      </c>
      <c r="J4037">
        <f>Cálculo!$G$78</f>
        <v>8.49</v>
      </c>
      <c r="K4037">
        <f>Cálculo!$H$78</f>
        <v>98.73</v>
      </c>
    </row>
    <row r="4038" spans="1:11">
      <c r="A4038" t="s">
        <v>56</v>
      </c>
      <c r="B4038" t="s">
        <v>198</v>
      </c>
      <c r="C4038" s="7" t="s">
        <v>311</v>
      </c>
      <c r="D4038" t="s">
        <v>199</v>
      </c>
      <c r="E4038" t="s">
        <v>54</v>
      </c>
      <c r="F4038" t="s">
        <v>95</v>
      </c>
      <c r="G4038" t="s">
        <v>94</v>
      </c>
      <c r="H4038">
        <v>150.01</v>
      </c>
      <c r="I4038">
        <v>500</v>
      </c>
      <c r="J4038">
        <f>Cálculo!$G$79</f>
        <v>7.9859999999999998</v>
      </c>
      <c r="K4038">
        <f>Cálculo!$H$79</f>
        <v>174.66</v>
      </c>
    </row>
    <row r="4039" spans="1:11">
      <c r="A4039" t="s">
        <v>56</v>
      </c>
      <c r="B4039" t="s">
        <v>198</v>
      </c>
      <c r="C4039" s="7" t="s">
        <v>311</v>
      </c>
      <c r="D4039" t="s">
        <v>199</v>
      </c>
      <c r="E4039" t="s">
        <v>54</v>
      </c>
      <c r="F4039" t="s">
        <v>95</v>
      </c>
      <c r="G4039" t="s">
        <v>94</v>
      </c>
      <c r="H4039">
        <v>500.01</v>
      </c>
      <c r="I4039">
        <v>2000</v>
      </c>
      <c r="J4039">
        <f>Cálculo!$G$80</f>
        <v>7.5380000000000003</v>
      </c>
      <c r="K4039">
        <f>Cálculo!$H$80</f>
        <v>398.71</v>
      </c>
    </row>
    <row r="4040" spans="1:11">
      <c r="A4040" t="s">
        <v>56</v>
      </c>
      <c r="B4040" t="s">
        <v>198</v>
      </c>
      <c r="C4040" s="7" t="s">
        <v>311</v>
      </c>
      <c r="D4040" t="s">
        <v>199</v>
      </c>
      <c r="E4040" t="s">
        <v>54</v>
      </c>
      <c r="F4040" t="s">
        <v>95</v>
      </c>
      <c r="G4040" t="s">
        <v>94</v>
      </c>
      <c r="H4040">
        <v>2000.01</v>
      </c>
      <c r="I4040">
        <v>3500</v>
      </c>
      <c r="J4040">
        <f>Cálculo!$G$81</f>
        <v>6.819</v>
      </c>
      <c r="K4040">
        <f>Cálculo!$H$81</f>
        <v>1837.86</v>
      </c>
    </row>
    <row r="4041" spans="1:11">
      <c r="A4041" t="s">
        <v>56</v>
      </c>
      <c r="B4041" t="s">
        <v>198</v>
      </c>
      <c r="C4041" s="7" t="s">
        <v>311</v>
      </c>
      <c r="D4041" t="s">
        <v>199</v>
      </c>
      <c r="E4041" t="s">
        <v>54</v>
      </c>
      <c r="F4041" t="s">
        <v>95</v>
      </c>
      <c r="G4041" t="s">
        <v>94</v>
      </c>
      <c r="H4041">
        <v>3500.01</v>
      </c>
      <c r="I4041">
        <v>50000</v>
      </c>
      <c r="J4041">
        <f>Cálculo!$G$82</f>
        <v>5.3760000000000003</v>
      </c>
      <c r="K4041">
        <f>Cálculo!$H$82</f>
        <v>6892.16</v>
      </c>
    </row>
    <row r="4042" spans="1:11">
      <c r="A4042" t="s">
        <v>56</v>
      </c>
      <c r="B4042" t="s">
        <v>198</v>
      </c>
      <c r="C4042" s="7" t="s">
        <v>311</v>
      </c>
      <c r="D4042" t="s">
        <v>199</v>
      </c>
      <c r="E4042" t="s">
        <v>54</v>
      </c>
      <c r="F4042" t="s">
        <v>95</v>
      </c>
      <c r="G4042" t="s">
        <v>94</v>
      </c>
      <c r="H4042">
        <v>50000.01</v>
      </c>
      <c r="J4042">
        <f>Cálculo!$G$83</f>
        <v>5.1479999999999997</v>
      </c>
      <c r="K4042">
        <f>Cálculo!$H$83</f>
        <v>18284.09</v>
      </c>
    </row>
    <row r="4043" spans="1:11">
      <c r="A4043" t="s">
        <v>56</v>
      </c>
      <c r="B4043" t="s">
        <v>198</v>
      </c>
      <c r="C4043" s="7" t="s">
        <v>311</v>
      </c>
      <c r="D4043" t="s">
        <v>199</v>
      </c>
      <c r="E4043" t="s">
        <v>54</v>
      </c>
      <c r="F4043" t="s">
        <v>96</v>
      </c>
      <c r="G4043" t="s">
        <v>94</v>
      </c>
      <c r="H4043">
        <v>0</v>
      </c>
      <c r="I4043">
        <v>50000</v>
      </c>
      <c r="J4043">
        <f>Cálculo!$G$86</f>
        <v>4.726</v>
      </c>
      <c r="K4043">
        <f>Cálculo!$H$86</f>
        <v>387.36</v>
      </c>
    </row>
    <row r="4044" spans="1:11">
      <c r="A4044" t="s">
        <v>56</v>
      </c>
      <c r="B4044" t="s">
        <v>198</v>
      </c>
      <c r="C4044" s="7" t="s">
        <v>311</v>
      </c>
      <c r="D4044" t="s">
        <v>199</v>
      </c>
      <c r="E4044" t="s">
        <v>54</v>
      </c>
      <c r="F4044" t="s">
        <v>96</v>
      </c>
      <c r="G4044" t="s">
        <v>94</v>
      </c>
      <c r="H4044">
        <v>50000.01</v>
      </c>
      <c r="I4044">
        <v>300000</v>
      </c>
      <c r="J4044">
        <f>Cálculo!$G$87</f>
        <v>3.5019999999999998</v>
      </c>
      <c r="K4044">
        <f>Cálculo!$H$87</f>
        <v>61597.41</v>
      </c>
    </row>
    <row r="4045" spans="1:11">
      <c r="A4045" t="s">
        <v>56</v>
      </c>
      <c r="B4045" t="s">
        <v>198</v>
      </c>
      <c r="C4045" s="7" t="s">
        <v>311</v>
      </c>
      <c r="D4045" t="s">
        <v>199</v>
      </c>
      <c r="E4045" t="s">
        <v>54</v>
      </c>
      <c r="F4045" t="s">
        <v>96</v>
      </c>
      <c r="G4045" t="s">
        <v>94</v>
      </c>
      <c r="H4045">
        <v>300000.01</v>
      </c>
      <c r="I4045">
        <v>500000</v>
      </c>
      <c r="J4045">
        <f>Cálculo!$G$88</f>
        <v>3.36</v>
      </c>
      <c r="K4045">
        <f>Cálculo!$H$88</f>
        <v>110975.06</v>
      </c>
    </row>
    <row r="4046" spans="1:11">
      <c r="A4046" t="s">
        <v>56</v>
      </c>
      <c r="B4046" t="s">
        <v>198</v>
      </c>
      <c r="C4046" s="7" t="s">
        <v>311</v>
      </c>
      <c r="D4046" t="s">
        <v>199</v>
      </c>
      <c r="E4046" t="s">
        <v>54</v>
      </c>
      <c r="F4046" t="s">
        <v>96</v>
      </c>
      <c r="G4046" t="s">
        <v>94</v>
      </c>
      <c r="H4046">
        <v>500000.01</v>
      </c>
      <c r="I4046">
        <v>1000000</v>
      </c>
      <c r="J4046">
        <f>Cálculo!$G$89</f>
        <v>3.3340000000000001</v>
      </c>
      <c r="K4046">
        <f>Cálculo!$H$89</f>
        <v>124035.06</v>
      </c>
    </row>
    <row r="4047" spans="1:11">
      <c r="A4047" t="s">
        <v>56</v>
      </c>
      <c r="B4047" t="s">
        <v>198</v>
      </c>
      <c r="C4047" s="7" t="s">
        <v>311</v>
      </c>
      <c r="D4047" t="s">
        <v>199</v>
      </c>
      <c r="E4047" t="s">
        <v>54</v>
      </c>
      <c r="F4047" t="s">
        <v>96</v>
      </c>
      <c r="G4047" t="s">
        <v>94</v>
      </c>
      <c r="H4047">
        <v>1000000.01</v>
      </c>
      <c r="I4047">
        <v>2000000</v>
      </c>
      <c r="J4047">
        <f>Cálculo!$G$90</f>
        <v>3.2810000000000001</v>
      </c>
      <c r="K4047">
        <f>Cálculo!$H$90</f>
        <v>177422.21</v>
      </c>
    </row>
    <row r="4048" spans="1:11">
      <c r="A4048" t="s">
        <v>56</v>
      </c>
      <c r="B4048" t="s">
        <v>198</v>
      </c>
      <c r="C4048" s="7" t="s">
        <v>311</v>
      </c>
      <c r="D4048" t="s">
        <v>199</v>
      </c>
      <c r="E4048" t="s">
        <v>54</v>
      </c>
      <c r="F4048" t="s">
        <v>96</v>
      </c>
      <c r="G4048" t="s">
        <v>94</v>
      </c>
      <c r="H4048">
        <v>2000000.01</v>
      </c>
      <c r="J4048">
        <f>Cálculo!$G$91</f>
        <v>3.2330000000000001</v>
      </c>
      <c r="K4048">
        <f>Cálculo!$H$91</f>
        <v>316707.87</v>
      </c>
    </row>
    <row r="4049" spans="1:11">
      <c r="A4049" t="s">
        <v>56</v>
      </c>
      <c r="B4049" t="s">
        <v>198</v>
      </c>
      <c r="C4049" s="7" t="s">
        <v>311</v>
      </c>
      <c r="D4049" t="s">
        <v>199</v>
      </c>
      <c r="E4049" t="s">
        <v>54</v>
      </c>
      <c r="F4049" t="s">
        <v>97</v>
      </c>
      <c r="G4049" t="s">
        <v>98</v>
      </c>
      <c r="J4049">
        <f>Cálculo!$G$94</f>
        <v>3.2148460000000001</v>
      </c>
    </row>
    <row r="4050" spans="1:11">
      <c r="A4050" t="s">
        <v>56</v>
      </c>
      <c r="B4050" t="s">
        <v>198</v>
      </c>
      <c r="C4050" s="7" t="s">
        <v>312</v>
      </c>
      <c r="D4050" t="s">
        <v>199</v>
      </c>
      <c r="E4050" t="s">
        <v>54</v>
      </c>
      <c r="F4050" t="s">
        <v>93</v>
      </c>
      <c r="G4050" t="s">
        <v>94</v>
      </c>
      <c r="H4050">
        <v>0</v>
      </c>
      <c r="I4050">
        <v>1</v>
      </c>
      <c r="J4050">
        <f>Cálculo!$G$66</f>
        <v>3.2869999999999999</v>
      </c>
      <c r="K4050">
        <f>Cálculo!$H$66</f>
        <v>11.39</v>
      </c>
    </row>
    <row r="4051" spans="1:11">
      <c r="A4051" t="s">
        <v>56</v>
      </c>
      <c r="B4051" t="s">
        <v>198</v>
      </c>
      <c r="C4051" s="7" t="s">
        <v>312</v>
      </c>
      <c r="D4051" t="s">
        <v>199</v>
      </c>
      <c r="E4051" t="s">
        <v>54</v>
      </c>
      <c r="F4051" t="s">
        <v>93</v>
      </c>
      <c r="G4051" t="s">
        <v>94</v>
      </c>
      <c r="H4051">
        <v>1.01</v>
      </c>
      <c r="I4051">
        <v>3</v>
      </c>
      <c r="J4051">
        <f>Cálculo!$G$67</f>
        <v>10.834</v>
      </c>
      <c r="K4051">
        <f>Cálculo!$H$67</f>
        <v>14.87</v>
      </c>
    </row>
    <row r="4052" spans="1:11">
      <c r="A4052" t="s">
        <v>56</v>
      </c>
      <c r="B4052" t="s">
        <v>198</v>
      </c>
      <c r="C4052" s="7" t="s">
        <v>312</v>
      </c>
      <c r="D4052" t="s">
        <v>199</v>
      </c>
      <c r="E4052" t="s">
        <v>54</v>
      </c>
      <c r="F4052" t="s">
        <v>93</v>
      </c>
      <c r="G4052" t="s">
        <v>94</v>
      </c>
      <c r="H4052">
        <v>3.01</v>
      </c>
      <c r="I4052">
        <v>7</v>
      </c>
      <c r="J4052">
        <f>Cálculo!$G$68</f>
        <v>5.6470000000000002</v>
      </c>
      <c r="K4052">
        <f>Cálculo!$H$68</f>
        <v>14.87</v>
      </c>
    </row>
    <row r="4053" spans="1:11">
      <c r="A4053" t="s">
        <v>56</v>
      </c>
      <c r="B4053" t="s">
        <v>198</v>
      </c>
      <c r="C4053" s="7" t="s">
        <v>312</v>
      </c>
      <c r="D4053" t="s">
        <v>199</v>
      </c>
      <c r="E4053" t="s">
        <v>54</v>
      </c>
      <c r="F4053" t="s">
        <v>93</v>
      </c>
      <c r="G4053" t="s">
        <v>94</v>
      </c>
      <c r="H4053">
        <v>7.01</v>
      </c>
      <c r="I4053">
        <v>14</v>
      </c>
      <c r="J4053">
        <f>Cálculo!$G$69</f>
        <v>9.3699999999999992</v>
      </c>
      <c r="K4053">
        <f>Cálculo!$H$69</f>
        <v>16.739999999999998</v>
      </c>
    </row>
    <row r="4054" spans="1:11">
      <c r="A4054" t="s">
        <v>56</v>
      </c>
      <c r="B4054" t="s">
        <v>198</v>
      </c>
      <c r="C4054" s="7" t="s">
        <v>312</v>
      </c>
      <c r="D4054" t="s">
        <v>199</v>
      </c>
      <c r="E4054" t="s">
        <v>54</v>
      </c>
      <c r="F4054" t="s">
        <v>93</v>
      </c>
      <c r="G4054" t="s">
        <v>94</v>
      </c>
      <c r="H4054">
        <v>14.01</v>
      </c>
      <c r="I4054">
        <v>34</v>
      </c>
      <c r="J4054">
        <f>Cálculo!$G$70</f>
        <v>11.132</v>
      </c>
      <c r="K4054">
        <f>Cálculo!$H$70</f>
        <v>18.600000000000001</v>
      </c>
    </row>
    <row r="4055" spans="1:11">
      <c r="A4055" t="s">
        <v>56</v>
      </c>
      <c r="B4055" t="s">
        <v>198</v>
      </c>
      <c r="C4055" s="7" t="s">
        <v>312</v>
      </c>
      <c r="D4055" t="s">
        <v>199</v>
      </c>
      <c r="E4055" t="s">
        <v>54</v>
      </c>
      <c r="F4055" t="s">
        <v>93</v>
      </c>
      <c r="G4055" t="s">
        <v>94</v>
      </c>
      <c r="H4055">
        <v>34.01</v>
      </c>
      <c r="I4055">
        <v>600</v>
      </c>
      <c r="J4055">
        <f>Cálculo!$G$71</f>
        <v>11.92</v>
      </c>
      <c r="K4055">
        <f>Cálculo!$H$71</f>
        <v>18.600000000000001</v>
      </c>
    </row>
    <row r="4056" spans="1:11">
      <c r="A4056" t="s">
        <v>56</v>
      </c>
      <c r="B4056" t="s">
        <v>198</v>
      </c>
      <c r="C4056" s="7" t="s">
        <v>312</v>
      </c>
      <c r="D4056" t="s">
        <v>199</v>
      </c>
      <c r="E4056" t="s">
        <v>54</v>
      </c>
      <c r="F4056" t="s">
        <v>93</v>
      </c>
      <c r="G4056" t="s">
        <v>94</v>
      </c>
      <c r="H4056">
        <v>600.01</v>
      </c>
      <c r="I4056">
        <v>1000</v>
      </c>
      <c r="J4056">
        <f>Cálculo!$G$72</f>
        <v>10.324</v>
      </c>
      <c r="K4056">
        <f>Cálculo!$H$72</f>
        <v>18.600000000000001</v>
      </c>
    </row>
    <row r="4057" spans="1:11">
      <c r="A4057" t="s">
        <v>56</v>
      </c>
      <c r="B4057" t="s">
        <v>198</v>
      </c>
      <c r="C4057" s="7" t="s">
        <v>312</v>
      </c>
      <c r="D4057" t="s">
        <v>199</v>
      </c>
      <c r="E4057" t="s">
        <v>54</v>
      </c>
      <c r="F4057" t="s">
        <v>93</v>
      </c>
      <c r="G4057" t="s">
        <v>94</v>
      </c>
      <c r="H4057">
        <v>1000.01</v>
      </c>
      <c r="J4057">
        <f>Cálculo!$G$73</f>
        <v>7.2949999999999999</v>
      </c>
      <c r="K4057">
        <f>Cálculo!$H$73</f>
        <v>18.600000000000001</v>
      </c>
    </row>
    <row r="4058" spans="1:11">
      <c r="A4058" t="s">
        <v>56</v>
      </c>
      <c r="B4058" t="s">
        <v>198</v>
      </c>
      <c r="C4058" s="7" t="s">
        <v>312</v>
      </c>
      <c r="D4058" t="s">
        <v>199</v>
      </c>
      <c r="E4058" t="s">
        <v>54</v>
      </c>
      <c r="F4058" t="s">
        <v>95</v>
      </c>
      <c r="G4058" t="s">
        <v>94</v>
      </c>
      <c r="H4058">
        <v>0</v>
      </c>
      <c r="I4058">
        <v>0</v>
      </c>
      <c r="J4058">
        <f>Cálculo!$G$76</f>
        <v>0</v>
      </c>
      <c r="K4058">
        <f>Cálculo!$H$76</f>
        <v>0</v>
      </c>
    </row>
    <row r="4059" spans="1:11">
      <c r="A4059" t="s">
        <v>56</v>
      </c>
      <c r="B4059" t="s">
        <v>198</v>
      </c>
      <c r="C4059" s="7" t="s">
        <v>312</v>
      </c>
      <c r="D4059" t="s">
        <v>199</v>
      </c>
      <c r="E4059" t="s">
        <v>54</v>
      </c>
      <c r="F4059" t="s">
        <v>95</v>
      </c>
      <c r="G4059" t="s">
        <v>94</v>
      </c>
      <c r="H4059">
        <v>0.01</v>
      </c>
      <c r="I4059">
        <v>50</v>
      </c>
      <c r="J4059">
        <f>Cálculo!$G$77</f>
        <v>9.2490000000000006</v>
      </c>
      <c r="K4059">
        <f>Cálculo!$H$77</f>
        <v>60.76</v>
      </c>
    </row>
    <row r="4060" spans="1:11">
      <c r="A4060" t="s">
        <v>56</v>
      </c>
      <c r="B4060" t="s">
        <v>198</v>
      </c>
      <c r="C4060" s="7" t="s">
        <v>312</v>
      </c>
      <c r="D4060" t="s">
        <v>199</v>
      </c>
      <c r="E4060" t="s">
        <v>54</v>
      </c>
      <c r="F4060" t="s">
        <v>95</v>
      </c>
      <c r="G4060" t="s">
        <v>94</v>
      </c>
      <c r="H4060">
        <v>50.01</v>
      </c>
      <c r="I4060">
        <v>150</v>
      </c>
      <c r="J4060">
        <f>Cálculo!$G$78</f>
        <v>8.49</v>
      </c>
      <c r="K4060">
        <f>Cálculo!$H$78</f>
        <v>98.73</v>
      </c>
    </row>
    <row r="4061" spans="1:11">
      <c r="A4061" t="s">
        <v>56</v>
      </c>
      <c r="B4061" t="s">
        <v>198</v>
      </c>
      <c r="C4061" s="7" t="s">
        <v>312</v>
      </c>
      <c r="D4061" t="s">
        <v>199</v>
      </c>
      <c r="E4061" t="s">
        <v>54</v>
      </c>
      <c r="F4061" t="s">
        <v>95</v>
      </c>
      <c r="G4061" t="s">
        <v>94</v>
      </c>
      <c r="H4061">
        <v>150.01</v>
      </c>
      <c r="I4061">
        <v>500</v>
      </c>
      <c r="J4061">
        <f>Cálculo!$G$79</f>
        <v>7.9859999999999998</v>
      </c>
      <c r="K4061">
        <f>Cálculo!$H$79</f>
        <v>174.66</v>
      </c>
    </row>
    <row r="4062" spans="1:11">
      <c r="A4062" t="s">
        <v>56</v>
      </c>
      <c r="B4062" t="s">
        <v>198</v>
      </c>
      <c r="C4062" s="7" t="s">
        <v>312</v>
      </c>
      <c r="D4062" t="s">
        <v>199</v>
      </c>
      <c r="E4062" t="s">
        <v>54</v>
      </c>
      <c r="F4062" t="s">
        <v>95</v>
      </c>
      <c r="G4062" t="s">
        <v>94</v>
      </c>
      <c r="H4062">
        <v>500.01</v>
      </c>
      <c r="I4062">
        <v>2000</v>
      </c>
      <c r="J4062">
        <f>Cálculo!$G$80</f>
        <v>7.5380000000000003</v>
      </c>
      <c r="K4062">
        <f>Cálculo!$H$80</f>
        <v>398.71</v>
      </c>
    </row>
    <row r="4063" spans="1:11">
      <c r="A4063" t="s">
        <v>56</v>
      </c>
      <c r="B4063" t="s">
        <v>198</v>
      </c>
      <c r="C4063" s="7" t="s">
        <v>312</v>
      </c>
      <c r="D4063" t="s">
        <v>199</v>
      </c>
      <c r="E4063" t="s">
        <v>54</v>
      </c>
      <c r="F4063" t="s">
        <v>95</v>
      </c>
      <c r="G4063" t="s">
        <v>94</v>
      </c>
      <c r="H4063">
        <v>2000.01</v>
      </c>
      <c r="I4063">
        <v>3500</v>
      </c>
      <c r="J4063">
        <f>Cálculo!$G$81</f>
        <v>6.819</v>
      </c>
      <c r="K4063">
        <f>Cálculo!$H$81</f>
        <v>1837.86</v>
      </c>
    </row>
    <row r="4064" spans="1:11">
      <c r="A4064" t="s">
        <v>56</v>
      </c>
      <c r="B4064" t="s">
        <v>198</v>
      </c>
      <c r="C4064" s="7" t="s">
        <v>312</v>
      </c>
      <c r="D4064" t="s">
        <v>199</v>
      </c>
      <c r="E4064" t="s">
        <v>54</v>
      </c>
      <c r="F4064" t="s">
        <v>95</v>
      </c>
      <c r="G4064" t="s">
        <v>94</v>
      </c>
      <c r="H4064">
        <v>3500.01</v>
      </c>
      <c r="I4064">
        <v>50000</v>
      </c>
      <c r="J4064">
        <f>Cálculo!$G$82</f>
        <v>5.3760000000000003</v>
      </c>
      <c r="K4064">
        <f>Cálculo!$H$82</f>
        <v>6892.16</v>
      </c>
    </row>
    <row r="4065" spans="1:11">
      <c r="A4065" t="s">
        <v>56</v>
      </c>
      <c r="B4065" t="s">
        <v>198</v>
      </c>
      <c r="C4065" s="7" t="s">
        <v>312</v>
      </c>
      <c r="D4065" t="s">
        <v>199</v>
      </c>
      <c r="E4065" t="s">
        <v>54</v>
      </c>
      <c r="F4065" t="s">
        <v>95</v>
      </c>
      <c r="G4065" t="s">
        <v>94</v>
      </c>
      <c r="H4065">
        <v>50000.01</v>
      </c>
      <c r="J4065">
        <f>Cálculo!$G$83</f>
        <v>5.1479999999999997</v>
      </c>
      <c r="K4065">
        <f>Cálculo!$H$83</f>
        <v>18284.09</v>
      </c>
    </row>
    <row r="4066" spans="1:11">
      <c r="A4066" t="s">
        <v>56</v>
      </c>
      <c r="B4066" t="s">
        <v>198</v>
      </c>
      <c r="C4066" s="7" t="s">
        <v>312</v>
      </c>
      <c r="D4066" t="s">
        <v>199</v>
      </c>
      <c r="E4066" t="s">
        <v>54</v>
      </c>
      <c r="F4066" t="s">
        <v>96</v>
      </c>
      <c r="G4066" t="s">
        <v>94</v>
      </c>
      <c r="H4066">
        <v>0</v>
      </c>
      <c r="I4066">
        <v>50000</v>
      </c>
      <c r="J4066">
        <f>Cálculo!$G$86</f>
        <v>4.726</v>
      </c>
      <c r="K4066">
        <f>Cálculo!$H$86</f>
        <v>387.36</v>
      </c>
    </row>
    <row r="4067" spans="1:11">
      <c r="A4067" t="s">
        <v>56</v>
      </c>
      <c r="B4067" t="s">
        <v>198</v>
      </c>
      <c r="C4067" s="7" t="s">
        <v>312</v>
      </c>
      <c r="D4067" t="s">
        <v>199</v>
      </c>
      <c r="E4067" t="s">
        <v>54</v>
      </c>
      <c r="F4067" t="s">
        <v>96</v>
      </c>
      <c r="G4067" t="s">
        <v>94</v>
      </c>
      <c r="H4067">
        <v>50000.01</v>
      </c>
      <c r="I4067">
        <v>300000</v>
      </c>
      <c r="J4067">
        <f>Cálculo!$G$87</f>
        <v>3.5019999999999998</v>
      </c>
      <c r="K4067">
        <f>Cálculo!$H$87</f>
        <v>61597.41</v>
      </c>
    </row>
    <row r="4068" spans="1:11">
      <c r="A4068" t="s">
        <v>56</v>
      </c>
      <c r="B4068" t="s">
        <v>198</v>
      </c>
      <c r="C4068" s="7" t="s">
        <v>312</v>
      </c>
      <c r="D4068" t="s">
        <v>199</v>
      </c>
      <c r="E4068" t="s">
        <v>54</v>
      </c>
      <c r="F4068" t="s">
        <v>96</v>
      </c>
      <c r="G4068" t="s">
        <v>94</v>
      </c>
      <c r="H4068">
        <v>300000.01</v>
      </c>
      <c r="I4068">
        <v>500000</v>
      </c>
      <c r="J4068">
        <f>Cálculo!$G$88</f>
        <v>3.36</v>
      </c>
      <c r="K4068">
        <f>Cálculo!$H$88</f>
        <v>110975.06</v>
      </c>
    </row>
    <row r="4069" spans="1:11">
      <c r="A4069" t="s">
        <v>56</v>
      </c>
      <c r="B4069" t="s">
        <v>198</v>
      </c>
      <c r="C4069" s="7" t="s">
        <v>312</v>
      </c>
      <c r="D4069" t="s">
        <v>199</v>
      </c>
      <c r="E4069" t="s">
        <v>54</v>
      </c>
      <c r="F4069" t="s">
        <v>96</v>
      </c>
      <c r="G4069" t="s">
        <v>94</v>
      </c>
      <c r="H4069">
        <v>500000.01</v>
      </c>
      <c r="I4069">
        <v>1000000</v>
      </c>
      <c r="J4069">
        <f>Cálculo!$G$89</f>
        <v>3.3340000000000001</v>
      </c>
      <c r="K4069">
        <f>Cálculo!$H$89</f>
        <v>124035.06</v>
      </c>
    </row>
    <row r="4070" spans="1:11">
      <c r="A4070" t="s">
        <v>56</v>
      </c>
      <c r="B4070" t="s">
        <v>198</v>
      </c>
      <c r="C4070" s="7" t="s">
        <v>312</v>
      </c>
      <c r="D4070" t="s">
        <v>199</v>
      </c>
      <c r="E4070" t="s">
        <v>54</v>
      </c>
      <c r="F4070" t="s">
        <v>96</v>
      </c>
      <c r="G4070" t="s">
        <v>94</v>
      </c>
      <c r="H4070">
        <v>1000000.01</v>
      </c>
      <c r="I4070">
        <v>2000000</v>
      </c>
      <c r="J4070">
        <f>Cálculo!$G$90</f>
        <v>3.2810000000000001</v>
      </c>
      <c r="K4070">
        <f>Cálculo!$H$90</f>
        <v>177422.21</v>
      </c>
    </row>
    <row r="4071" spans="1:11">
      <c r="A4071" t="s">
        <v>56</v>
      </c>
      <c r="B4071" t="s">
        <v>198</v>
      </c>
      <c r="C4071" s="7" t="s">
        <v>312</v>
      </c>
      <c r="D4071" t="s">
        <v>199</v>
      </c>
      <c r="E4071" t="s">
        <v>54</v>
      </c>
      <c r="F4071" t="s">
        <v>96</v>
      </c>
      <c r="G4071" t="s">
        <v>94</v>
      </c>
      <c r="H4071">
        <v>2000000.01</v>
      </c>
      <c r="J4071">
        <f>Cálculo!$G$91</f>
        <v>3.2330000000000001</v>
      </c>
      <c r="K4071">
        <f>Cálculo!$H$91</f>
        <v>316707.87</v>
      </c>
    </row>
    <row r="4072" spans="1:11">
      <c r="A4072" t="s">
        <v>56</v>
      </c>
      <c r="B4072" t="s">
        <v>198</v>
      </c>
      <c r="C4072" s="7" t="s">
        <v>312</v>
      </c>
      <c r="D4072" t="s">
        <v>199</v>
      </c>
      <c r="E4072" t="s">
        <v>54</v>
      </c>
      <c r="F4072" t="s">
        <v>97</v>
      </c>
      <c r="G4072" t="s">
        <v>98</v>
      </c>
      <c r="J4072">
        <f>Cálculo!$G$94</f>
        <v>3.2148460000000001</v>
      </c>
    </row>
    <row r="4073" spans="1:11">
      <c r="A4073" t="s">
        <v>56</v>
      </c>
      <c r="B4073" t="s">
        <v>198</v>
      </c>
      <c r="C4073" s="7" t="s">
        <v>313</v>
      </c>
      <c r="D4073" t="s">
        <v>199</v>
      </c>
      <c r="E4073" t="s">
        <v>54</v>
      </c>
      <c r="F4073" t="s">
        <v>93</v>
      </c>
      <c r="G4073" t="s">
        <v>94</v>
      </c>
      <c r="H4073">
        <v>0</v>
      </c>
      <c r="I4073">
        <v>1</v>
      </c>
      <c r="J4073">
        <f>Cálculo!$G$66</f>
        <v>3.2869999999999999</v>
      </c>
      <c r="K4073">
        <f>Cálculo!$H$66</f>
        <v>11.39</v>
      </c>
    </row>
    <row r="4074" spans="1:11">
      <c r="A4074" t="s">
        <v>56</v>
      </c>
      <c r="B4074" t="s">
        <v>198</v>
      </c>
      <c r="C4074" s="7" t="s">
        <v>313</v>
      </c>
      <c r="D4074" t="s">
        <v>199</v>
      </c>
      <c r="E4074" t="s">
        <v>54</v>
      </c>
      <c r="F4074" t="s">
        <v>93</v>
      </c>
      <c r="G4074" t="s">
        <v>94</v>
      </c>
      <c r="H4074">
        <v>1.01</v>
      </c>
      <c r="I4074">
        <v>3</v>
      </c>
      <c r="J4074">
        <f>Cálculo!$G$67</f>
        <v>10.834</v>
      </c>
      <c r="K4074">
        <f>Cálculo!$H$67</f>
        <v>14.87</v>
      </c>
    </row>
    <row r="4075" spans="1:11">
      <c r="A4075" t="s">
        <v>56</v>
      </c>
      <c r="B4075" t="s">
        <v>198</v>
      </c>
      <c r="C4075" s="7" t="s">
        <v>313</v>
      </c>
      <c r="D4075" t="s">
        <v>199</v>
      </c>
      <c r="E4075" t="s">
        <v>54</v>
      </c>
      <c r="F4075" t="s">
        <v>93</v>
      </c>
      <c r="G4075" t="s">
        <v>94</v>
      </c>
      <c r="H4075">
        <v>3.01</v>
      </c>
      <c r="I4075">
        <v>7</v>
      </c>
      <c r="J4075">
        <f>Cálculo!$G$68</f>
        <v>5.6470000000000002</v>
      </c>
      <c r="K4075">
        <f>Cálculo!$H$68</f>
        <v>14.87</v>
      </c>
    </row>
    <row r="4076" spans="1:11">
      <c r="A4076" t="s">
        <v>56</v>
      </c>
      <c r="B4076" t="s">
        <v>198</v>
      </c>
      <c r="C4076" s="7" t="s">
        <v>313</v>
      </c>
      <c r="D4076" t="s">
        <v>199</v>
      </c>
      <c r="E4076" t="s">
        <v>54</v>
      </c>
      <c r="F4076" t="s">
        <v>93</v>
      </c>
      <c r="G4076" t="s">
        <v>94</v>
      </c>
      <c r="H4076">
        <v>7.01</v>
      </c>
      <c r="I4076">
        <v>14</v>
      </c>
      <c r="J4076">
        <f>Cálculo!$G$69</f>
        <v>9.3699999999999992</v>
      </c>
      <c r="K4076">
        <f>Cálculo!$H$69</f>
        <v>16.739999999999998</v>
      </c>
    </row>
    <row r="4077" spans="1:11">
      <c r="A4077" t="s">
        <v>56</v>
      </c>
      <c r="B4077" t="s">
        <v>198</v>
      </c>
      <c r="C4077" s="7" t="s">
        <v>313</v>
      </c>
      <c r="D4077" t="s">
        <v>199</v>
      </c>
      <c r="E4077" t="s">
        <v>54</v>
      </c>
      <c r="F4077" t="s">
        <v>93</v>
      </c>
      <c r="G4077" t="s">
        <v>94</v>
      </c>
      <c r="H4077">
        <v>14.01</v>
      </c>
      <c r="I4077">
        <v>34</v>
      </c>
      <c r="J4077">
        <f>Cálculo!$G$70</f>
        <v>11.132</v>
      </c>
      <c r="K4077">
        <f>Cálculo!$H$70</f>
        <v>18.600000000000001</v>
      </c>
    </row>
    <row r="4078" spans="1:11">
      <c r="A4078" t="s">
        <v>56</v>
      </c>
      <c r="B4078" t="s">
        <v>198</v>
      </c>
      <c r="C4078" s="7" t="s">
        <v>313</v>
      </c>
      <c r="D4078" t="s">
        <v>199</v>
      </c>
      <c r="E4078" t="s">
        <v>54</v>
      </c>
      <c r="F4078" t="s">
        <v>93</v>
      </c>
      <c r="G4078" t="s">
        <v>94</v>
      </c>
      <c r="H4078">
        <v>34.01</v>
      </c>
      <c r="I4078">
        <v>600</v>
      </c>
      <c r="J4078">
        <f>Cálculo!$G$71</f>
        <v>11.92</v>
      </c>
      <c r="K4078">
        <f>Cálculo!$H$71</f>
        <v>18.600000000000001</v>
      </c>
    </row>
    <row r="4079" spans="1:11">
      <c r="A4079" t="s">
        <v>56</v>
      </c>
      <c r="B4079" t="s">
        <v>198</v>
      </c>
      <c r="C4079" s="7" t="s">
        <v>313</v>
      </c>
      <c r="D4079" t="s">
        <v>199</v>
      </c>
      <c r="E4079" t="s">
        <v>54</v>
      </c>
      <c r="F4079" t="s">
        <v>93</v>
      </c>
      <c r="G4079" t="s">
        <v>94</v>
      </c>
      <c r="H4079">
        <v>600.01</v>
      </c>
      <c r="I4079">
        <v>1000</v>
      </c>
      <c r="J4079">
        <f>Cálculo!$G$72</f>
        <v>10.324</v>
      </c>
      <c r="K4079">
        <f>Cálculo!$H$72</f>
        <v>18.600000000000001</v>
      </c>
    </row>
    <row r="4080" spans="1:11">
      <c r="A4080" t="s">
        <v>56</v>
      </c>
      <c r="B4080" t="s">
        <v>198</v>
      </c>
      <c r="C4080" s="7" t="s">
        <v>313</v>
      </c>
      <c r="D4080" t="s">
        <v>199</v>
      </c>
      <c r="E4080" t="s">
        <v>54</v>
      </c>
      <c r="F4080" t="s">
        <v>93</v>
      </c>
      <c r="G4080" t="s">
        <v>94</v>
      </c>
      <c r="H4080">
        <v>1000.01</v>
      </c>
      <c r="J4080">
        <f>Cálculo!$G$73</f>
        <v>7.2949999999999999</v>
      </c>
      <c r="K4080">
        <f>Cálculo!$H$73</f>
        <v>18.600000000000001</v>
      </c>
    </row>
    <row r="4081" spans="1:11">
      <c r="A4081" t="s">
        <v>56</v>
      </c>
      <c r="B4081" t="s">
        <v>198</v>
      </c>
      <c r="C4081" s="7" t="s">
        <v>313</v>
      </c>
      <c r="D4081" t="s">
        <v>199</v>
      </c>
      <c r="E4081" t="s">
        <v>54</v>
      </c>
      <c r="F4081" t="s">
        <v>95</v>
      </c>
      <c r="G4081" t="s">
        <v>94</v>
      </c>
      <c r="H4081">
        <v>0</v>
      </c>
      <c r="I4081">
        <v>0</v>
      </c>
      <c r="J4081">
        <f>Cálculo!$G$76</f>
        <v>0</v>
      </c>
      <c r="K4081">
        <f>Cálculo!$H$76</f>
        <v>0</v>
      </c>
    </row>
    <row r="4082" spans="1:11">
      <c r="A4082" t="s">
        <v>56</v>
      </c>
      <c r="B4082" t="s">
        <v>198</v>
      </c>
      <c r="C4082" s="7" t="s">
        <v>313</v>
      </c>
      <c r="D4082" t="s">
        <v>199</v>
      </c>
      <c r="E4082" t="s">
        <v>54</v>
      </c>
      <c r="F4082" t="s">
        <v>95</v>
      </c>
      <c r="G4082" t="s">
        <v>94</v>
      </c>
      <c r="H4082">
        <v>0.01</v>
      </c>
      <c r="I4082">
        <v>50</v>
      </c>
      <c r="J4082">
        <f>Cálculo!$G$77</f>
        <v>9.2490000000000006</v>
      </c>
      <c r="K4082">
        <f>Cálculo!$H$77</f>
        <v>60.76</v>
      </c>
    </row>
    <row r="4083" spans="1:11">
      <c r="A4083" t="s">
        <v>56</v>
      </c>
      <c r="B4083" t="s">
        <v>198</v>
      </c>
      <c r="C4083" s="7" t="s">
        <v>313</v>
      </c>
      <c r="D4083" t="s">
        <v>199</v>
      </c>
      <c r="E4083" t="s">
        <v>54</v>
      </c>
      <c r="F4083" t="s">
        <v>95</v>
      </c>
      <c r="G4083" t="s">
        <v>94</v>
      </c>
      <c r="H4083">
        <v>50.01</v>
      </c>
      <c r="I4083">
        <v>150</v>
      </c>
      <c r="J4083">
        <f>Cálculo!$G$78</f>
        <v>8.49</v>
      </c>
      <c r="K4083">
        <f>Cálculo!$H$78</f>
        <v>98.73</v>
      </c>
    </row>
    <row r="4084" spans="1:11">
      <c r="A4084" t="s">
        <v>56</v>
      </c>
      <c r="B4084" t="s">
        <v>198</v>
      </c>
      <c r="C4084" s="7" t="s">
        <v>313</v>
      </c>
      <c r="D4084" t="s">
        <v>199</v>
      </c>
      <c r="E4084" t="s">
        <v>54</v>
      </c>
      <c r="F4084" t="s">
        <v>95</v>
      </c>
      <c r="G4084" t="s">
        <v>94</v>
      </c>
      <c r="H4084">
        <v>150.01</v>
      </c>
      <c r="I4084">
        <v>500</v>
      </c>
      <c r="J4084">
        <f>Cálculo!$G$79</f>
        <v>7.9859999999999998</v>
      </c>
      <c r="K4084">
        <f>Cálculo!$H$79</f>
        <v>174.66</v>
      </c>
    </row>
    <row r="4085" spans="1:11">
      <c r="A4085" t="s">
        <v>56</v>
      </c>
      <c r="B4085" t="s">
        <v>198</v>
      </c>
      <c r="C4085" s="7" t="s">
        <v>313</v>
      </c>
      <c r="D4085" t="s">
        <v>199</v>
      </c>
      <c r="E4085" t="s">
        <v>54</v>
      </c>
      <c r="F4085" t="s">
        <v>95</v>
      </c>
      <c r="G4085" t="s">
        <v>94</v>
      </c>
      <c r="H4085">
        <v>500.01</v>
      </c>
      <c r="I4085">
        <v>2000</v>
      </c>
      <c r="J4085">
        <f>Cálculo!$G$80</f>
        <v>7.5380000000000003</v>
      </c>
      <c r="K4085">
        <f>Cálculo!$H$80</f>
        <v>398.71</v>
      </c>
    </row>
    <row r="4086" spans="1:11">
      <c r="A4086" t="s">
        <v>56</v>
      </c>
      <c r="B4086" t="s">
        <v>198</v>
      </c>
      <c r="C4086" s="7" t="s">
        <v>313</v>
      </c>
      <c r="D4086" t="s">
        <v>199</v>
      </c>
      <c r="E4086" t="s">
        <v>54</v>
      </c>
      <c r="F4086" t="s">
        <v>95</v>
      </c>
      <c r="G4086" t="s">
        <v>94</v>
      </c>
      <c r="H4086">
        <v>2000.01</v>
      </c>
      <c r="I4086">
        <v>3500</v>
      </c>
      <c r="J4086">
        <f>Cálculo!$G$81</f>
        <v>6.819</v>
      </c>
      <c r="K4086">
        <f>Cálculo!$H$81</f>
        <v>1837.86</v>
      </c>
    </row>
    <row r="4087" spans="1:11">
      <c r="A4087" t="s">
        <v>56</v>
      </c>
      <c r="B4087" t="s">
        <v>198</v>
      </c>
      <c r="C4087" s="7" t="s">
        <v>313</v>
      </c>
      <c r="D4087" t="s">
        <v>199</v>
      </c>
      <c r="E4087" t="s">
        <v>54</v>
      </c>
      <c r="F4087" t="s">
        <v>95</v>
      </c>
      <c r="G4087" t="s">
        <v>94</v>
      </c>
      <c r="H4087">
        <v>3500.01</v>
      </c>
      <c r="I4087">
        <v>50000</v>
      </c>
      <c r="J4087">
        <f>Cálculo!$G$82</f>
        <v>5.3760000000000003</v>
      </c>
      <c r="K4087">
        <f>Cálculo!$H$82</f>
        <v>6892.16</v>
      </c>
    </row>
    <row r="4088" spans="1:11">
      <c r="A4088" t="s">
        <v>56</v>
      </c>
      <c r="B4088" t="s">
        <v>198</v>
      </c>
      <c r="C4088" s="7" t="s">
        <v>313</v>
      </c>
      <c r="D4088" t="s">
        <v>199</v>
      </c>
      <c r="E4088" t="s">
        <v>54</v>
      </c>
      <c r="F4088" t="s">
        <v>95</v>
      </c>
      <c r="G4088" t="s">
        <v>94</v>
      </c>
      <c r="H4088">
        <v>50000.01</v>
      </c>
      <c r="J4088">
        <f>Cálculo!$G$83</f>
        <v>5.1479999999999997</v>
      </c>
      <c r="K4088">
        <f>Cálculo!$H$83</f>
        <v>18284.09</v>
      </c>
    </row>
    <row r="4089" spans="1:11">
      <c r="A4089" t="s">
        <v>56</v>
      </c>
      <c r="B4089" t="s">
        <v>198</v>
      </c>
      <c r="C4089" s="7" t="s">
        <v>313</v>
      </c>
      <c r="D4089" t="s">
        <v>199</v>
      </c>
      <c r="E4089" t="s">
        <v>54</v>
      </c>
      <c r="F4089" t="s">
        <v>96</v>
      </c>
      <c r="G4089" t="s">
        <v>94</v>
      </c>
      <c r="H4089">
        <v>0</v>
      </c>
      <c r="I4089">
        <v>50000</v>
      </c>
      <c r="J4089">
        <f>Cálculo!$G$86</f>
        <v>4.726</v>
      </c>
      <c r="K4089">
        <f>Cálculo!$H$86</f>
        <v>387.36</v>
      </c>
    </row>
    <row r="4090" spans="1:11">
      <c r="A4090" t="s">
        <v>56</v>
      </c>
      <c r="B4090" t="s">
        <v>198</v>
      </c>
      <c r="C4090" s="7" t="s">
        <v>313</v>
      </c>
      <c r="D4090" t="s">
        <v>199</v>
      </c>
      <c r="E4090" t="s">
        <v>54</v>
      </c>
      <c r="F4090" t="s">
        <v>96</v>
      </c>
      <c r="G4090" t="s">
        <v>94</v>
      </c>
      <c r="H4090">
        <v>50000.01</v>
      </c>
      <c r="I4090">
        <v>300000</v>
      </c>
      <c r="J4090">
        <f>Cálculo!$G$87</f>
        <v>3.5019999999999998</v>
      </c>
      <c r="K4090">
        <f>Cálculo!$H$87</f>
        <v>61597.41</v>
      </c>
    </row>
    <row r="4091" spans="1:11">
      <c r="A4091" t="s">
        <v>56</v>
      </c>
      <c r="B4091" t="s">
        <v>198</v>
      </c>
      <c r="C4091" s="7" t="s">
        <v>313</v>
      </c>
      <c r="D4091" t="s">
        <v>199</v>
      </c>
      <c r="E4091" t="s">
        <v>54</v>
      </c>
      <c r="F4091" t="s">
        <v>96</v>
      </c>
      <c r="G4091" t="s">
        <v>94</v>
      </c>
      <c r="H4091">
        <v>300000.01</v>
      </c>
      <c r="I4091">
        <v>500000</v>
      </c>
      <c r="J4091">
        <f>Cálculo!$G$88</f>
        <v>3.36</v>
      </c>
      <c r="K4091">
        <f>Cálculo!$H$88</f>
        <v>110975.06</v>
      </c>
    </row>
    <row r="4092" spans="1:11">
      <c r="A4092" t="s">
        <v>56</v>
      </c>
      <c r="B4092" t="s">
        <v>198</v>
      </c>
      <c r="C4092" s="7" t="s">
        <v>313</v>
      </c>
      <c r="D4092" t="s">
        <v>199</v>
      </c>
      <c r="E4092" t="s">
        <v>54</v>
      </c>
      <c r="F4092" t="s">
        <v>96</v>
      </c>
      <c r="G4092" t="s">
        <v>94</v>
      </c>
      <c r="H4092">
        <v>500000.01</v>
      </c>
      <c r="I4092">
        <v>1000000</v>
      </c>
      <c r="J4092">
        <f>Cálculo!$G$89</f>
        <v>3.3340000000000001</v>
      </c>
      <c r="K4092">
        <f>Cálculo!$H$89</f>
        <v>124035.06</v>
      </c>
    </row>
    <row r="4093" spans="1:11">
      <c r="A4093" t="s">
        <v>56</v>
      </c>
      <c r="B4093" t="s">
        <v>198</v>
      </c>
      <c r="C4093" s="7" t="s">
        <v>313</v>
      </c>
      <c r="D4093" t="s">
        <v>199</v>
      </c>
      <c r="E4093" t="s">
        <v>54</v>
      </c>
      <c r="F4093" t="s">
        <v>96</v>
      </c>
      <c r="G4093" t="s">
        <v>94</v>
      </c>
      <c r="H4093">
        <v>1000000.01</v>
      </c>
      <c r="I4093">
        <v>2000000</v>
      </c>
      <c r="J4093">
        <f>Cálculo!$G$90</f>
        <v>3.2810000000000001</v>
      </c>
      <c r="K4093">
        <f>Cálculo!$H$90</f>
        <v>177422.21</v>
      </c>
    </row>
    <row r="4094" spans="1:11">
      <c r="A4094" t="s">
        <v>56</v>
      </c>
      <c r="B4094" t="s">
        <v>198</v>
      </c>
      <c r="C4094" s="7" t="s">
        <v>313</v>
      </c>
      <c r="D4094" t="s">
        <v>199</v>
      </c>
      <c r="E4094" t="s">
        <v>54</v>
      </c>
      <c r="F4094" t="s">
        <v>96</v>
      </c>
      <c r="G4094" t="s">
        <v>94</v>
      </c>
      <c r="H4094">
        <v>2000000.01</v>
      </c>
      <c r="J4094">
        <f>Cálculo!$G$91</f>
        <v>3.2330000000000001</v>
      </c>
      <c r="K4094">
        <f>Cálculo!$H$91</f>
        <v>316707.87</v>
      </c>
    </row>
    <row r="4095" spans="1:11">
      <c r="A4095" t="s">
        <v>56</v>
      </c>
      <c r="B4095" t="s">
        <v>198</v>
      </c>
      <c r="C4095" s="7" t="s">
        <v>313</v>
      </c>
      <c r="D4095" t="s">
        <v>199</v>
      </c>
      <c r="E4095" t="s">
        <v>54</v>
      </c>
      <c r="F4095" t="s">
        <v>97</v>
      </c>
      <c r="G4095" t="s">
        <v>98</v>
      </c>
      <c r="J4095">
        <f>Cálculo!$G$94</f>
        <v>3.2148460000000001</v>
      </c>
    </row>
    <row r="4096" spans="1:11">
      <c r="A4096" t="s">
        <v>56</v>
      </c>
      <c r="B4096" t="s">
        <v>198</v>
      </c>
      <c r="C4096" s="7" t="s">
        <v>314</v>
      </c>
      <c r="D4096" t="s">
        <v>199</v>
      </c>
      <c r="E4096" t="s">
        <v>54</v>
      </c>
      <c r="F4096" t="s">
        <v>93</v>
      </c>
      <c r="G4096" t="s">
        <v>94</v>
      </c>
      <c r="H4096">
        <v>0</v>
      </c>
      <c r="I4096">
        <v>1</v>
      </c>
      <c r="J4096">
        <f>Cálculo!$G$66</f>
        <v>3.2869999999999999</v>
      </c>
      <c r="K4096">
        <f>Cálculo!$H$66</f>
        <v>11.39</v>
      </c>
    </row>
    <row r="4097" spans="1:11">
      <c r="A4097" t="s">
        <v>56</v>
      </c>
      <c r="B4097" t="s">
        <v>198</v>
      </c>
      <c r="C4097" s="7" t="s">
        <v>314</v>
      </c>
      <c r="D4097" t="s">
        <v>199</v>
      </c>
      <c r="E4097" t="s">
        <v>54</v>
      </c>
      <c r="F4097" t="s">
        <v>93</v>
      </c>
      <c r="G4097" t="s">
        <v>94</v>
      </c>
      <c r="H4097">
        <v>1.01</v>
      </c>
      <c r="I4097">
        <v>3</v>
      </c>
      <c r="J4097">
        <f>Cálculo!$G$67</f>
        <v>10.834</v>
      </c>
      <c r="K4097">
        <f>Cálculo!$H$67</f>
        <v>14.87</v>
      </c>
    </row>
    <row r="4098" spans="1:11">
      <c r="A4098" t="s">
        <v>56</v>
      </c>
      <c r="B4098" t="s">
        <v>198</v>
      </c>
      <c r="C4098" s="7" t="s">
        <v>314</v>
      </c>
      <c r="D4098" t="s">
        <v>199</v>
      </c>
      <c r="E4098" t="s">
        <v>54</v>
      </c>
      <c r="F4098" t="s">
        <v>93</v>
      </c>
      <c r="G4098" t="s">
        <v>94</v>
      </c>
      <c r="H4098">
        <v>3.01</v>
      </c>
      <c r="I4098">
        <v>7</v>
      </c>
      <c r="J4098">
        <f>Cálculo!$G$68</f>
        <v>5.6470000000000002</v>
      </c>
      <c r="K4098">
        <f>Cálculo!$H$68</f>
        <v>14.87</v>
      </c>
    </row>
    <row r="4099" spans="1:11">
      <c r="A4099" t="s">
        <v>56</v>
      </c>
      <c r="B4099" t="s">
        <v>198</v>
      </c>
      <c r="C4099" s="7" t="s">
        <v>314</v>
      </c>
      <c r="D4099" t="s">
        <v>199</v>
      </c>
      <c r="E4099" t="s">
        <v>54</v>
      </c>
      <c r="F4099" t="s">
        <v>93</v>
      </c>
      <c r="G4099" t="s">
        <v>94</v>
      </c>
      <c r="H4099">
        <v>7.01</v>
      </c>
      <c r="I4099">
        <v>14</v>
      </c>
      <c r="J4099">
        <f>Cálculo!$G$69</f>
        <v>9.3699999999999992</v>
      </c>
      <c r="K4099">
        <f>Cálculo!$H$69</f>
        <v>16.739999999999998</v>
      </c>
    </row>
    <row r="4100" spans="1:11">
      <c r="A4100" t="s">
        <v>56</v>
      </c>
      <c r="B4100" t="s">
        <v>198</v>
      </c>
      <c r="C4100" s="7" t="s">
        <v>314</v>
      </c>
      <c r="D4100" t="s">
        <v>199</v>
      </c>
      <c r="E4100" t="s">
        <v>54</v>
      </c>
      <c r="F4100" t="s">
        <v>93</v>
      </c>
      <c r="G4100" t="s">
        <v>94</v>
      </c>
      <c r="H4100">
        <v>14.01</v>
      </c>
      <c r="I4100">
        <v>34</v>
      </c>
      <c r="J4100">
        <f>Cálculo!$G$70</f>
        <v>11.132</v>
      </c>
      <c r="K4100">
        <f>Cálculo!$H$70</f>
        <v>18.600000000000001</v>
      </c>
    </row>
    <row r="4101" spans="1:11">
      <c r="A4101" t="s">
        <v>56</v>
      </c>
      <c r="B4101" t="s">
        <v>198</v>
      </c>
      <c r="C4101" s="7" t="s">
        <v>314</v>
      </c>
      <c r="D4101" t="s">
        <v>199</v>
      </c>
      <c r="E4101" t="s">
        <v>54</v>
      </c>
      <c r="F4101" t="s">
        <v>93</v>
      </c>
      <c r="G4101" t="s">
        <v>94</v>
      </c>
      <c r="H4101">
        <v>34.01</v>
      </c>
      <c r="I4101">
        <v>600</v>
      </c>
      <c r="J4101">
        <f>Cálculo!$G$71</f>
        <v>11.92</v>
      </c>
      <c r="K4101">
        <f>Cálculo!$H$71</f>
        <v>18.600000000000001</v>
      </c>
    </row>
    <row r="4102" spans="1:11">
      <c r="A4102" t="s">
        <v>56</v>
      </c>
      <c r="B4102" t="s">
        <v>198</v>
      </c>
      <c r="C4102" s="7" t="s">
        <v>314</v>
      </c>
      <c r="D4102" t="s">
        <v>199</v>
      </c>
      <c r="E4102" t="s">
        <v>54</v>
      </c>
      <c r="F4102" t="s">
        <v>93</v>
      </c>
      <c r="G4102" t="s">
        <v>94</v>
      </c>
      <c r="H4102">
        <v>600.01</v>
      </c>
      <c r="I4102">
        <v>1000</v>
      </c>
      <c r="J4102">
        <f>Cálculo!$G$72</f>
        <v>10.324</v>
      </c>
      <c r="K4102">
        <f>Cálculo!$H$72</f>
        <v>18.600000000000001</v>
      </c>
    </row>
    <row r="4103" spans="1:11">
      <c r="A4103" t="s">
        <v>56</v>
      </c>
      <c r="B4103" t="s">
        <v>198</v>
      </c>
      <c r="C4103" s="7" t="s">
        <v>314</v>
      </c>
      <c r="D4103" t="s">
        <v>199</v>
      </c>
      <c r="E4103" t="s">
        <v>54</v>
      </c>
      <c r="F4103" t="s">
        <v>93</v>
      </c>
      <c r="G4103" t="s">
        <v>94</v>
      </c>
      <c r="H4103">
        <v>1000.01</v>
      </c>
      <c r="J4103">
        <f>Cálculo!$G$73</f>
        <v>7.2949999999999999</v>
      </c>
      <c r="K4103">
        <f>Cálculo!$H$73</f>
        <v>18.600000000000001</v>
      </c>
    </row>
    <row r="4104" spans="1:11">
      <c r="A4104" t="s">
        <v>56</v>
      </c>
      <c r="B4104" t="s">
        <v>198</v>
      </c>
      <c r="C4104" s="7" t="s">
        <v>314</v>
      </c>
      <c r="D4104" t="s">
        <v>199</v>
      </c>
      <c r="E4104" t="s">
        <v>54</v>
      </c>
      <c r="F4104" t="s">
        <v>95</v>
      </c>
      <c r="G4104" t="s">
        <v>94</v>
      </c>
      <c r="H4104">
        <v>0</v>
      </c>
      <c r="I4104">
        <v>0</v>
      </c>
      <c r="J4104">
        <f>Cálculo!$G$76</f>
        <v>0</v>
      </c>
      <c r="K4104">
        <f>Cálculo!$H$76</f>
        <v>0</v>
      </c>
    </row>
    <row r="4105" spans="1:11">
      <c r="A4105" t="s">
        <v>56</v>
      </c>
      <c r="B4105" t="s">
        <v>198</v>
      </c>
      <c r="C4105" s="7" t="s">
        <v>314</v>
      </c>
      <c r="D4105" t="s">
        <v>199</v>
      </c>
      <c r="E4105" t="s">
        <v>54</v>
      </c>
      <c r="F4105" t="s">
        <v>95</v>
      </c>
      <c r="G4105" t="s">
        <v>94</v>
      </c>
      <c r="H4105">
        <v>0.01</v>
      </c>
      <c r="I4105">
        <v>50</v>
      </c>
      <c r="J4105">
        <f>Cálculo!$G$77</f>
        <v>9.2490000000000006</v>
      </c>
      <c r="K4105">
        <f>Cálculo!$H$77</f>
        <v>60.76</v>
      </c>
    </row>
    <row r="4106" spans="1:11">
      <c r="A4106" t="s">
        <v>56</v>
      </c>
      <c r="B4106" t="s">
        <v>198</v>
      </c>
      <c r="C4106" s="7" t="s">
        <v>314</v>
      </c>
      <c r="D4106" t="s">
        <v>199</v>
      </c>
      <c r="E4106" t="s">
        <v>54</v>
      </c>
      <c r="F4106" t="s">
        <v>95</v>
      </c>
      <c r="G4106" t="s">
        <v>94</v>
      </c>
      <c r="H4106">
        <v>50.01</v>
      </c>
      <c r="I4106">
        <v>150</v>
      </c>
      <c r="J4106">
        <f>Cálculo!$G$78</f>
        <v>8.49</v>
      </c>
      <c r="K4106">
        <f>Cálculo!$H$78</f>
        <v>98.73</v>
      </c>
    </row>
    <row r="4107" spans="1:11">
      <c r="A4107" t="s">
        <v>56</v>
      </c>
      <c r="B4107" t="s">
        <v>198</v>
      </c>
      <c r="C4107" s="7" t="s">
        <v>314</v>
      </c>
      <c r="D4107" t="s">
        <v>199</v>
      </c>
      <c r="E4107" t="s">
        <v>54</v>
      </c>
      <c r="F4107" t="s">
        <v>95</v>
      </c>
      <c r="G4107" t="s">
        <v>94</v>
      </c>
      <c r="H4107">
        <v>150.01</v>
      </c>
      <c r="I4107">
        <v>500</v>
      </c>
      <c r="J4107">
        <f>Cálculo!$G$79</f>
        <v>7.9859999999999998</v>
      </c>
      <c r="K4107">
        <f>Cálculo!$H$79</f>
        <v>174.66</v>
      </c>
    </row>
    <row r="4108" spans="1:11">
      <c r="A4108" t="s">
        <v>56</v>
      </c>
      <c r="B4108" t="s">
        <v>198</v>
      </c>
      <c r="C4108" s="7" t="s">
        <v>314</v>
      </c>
      <c r="D4108" t="s">
        <v>199</v>
      </c>
      <c r="E4108" t="s">
        <v>54</v>
      </c>
      <c r="F4108" t="s">
        <v>95</v>
      </c>
      <c r="G4108" t="s">
        <v>94</v>
      </c>
      <c r="H4108">
        <v>500.01</v>
      </c>
      <c r="I4108">
        <v>2000</v>
      </c>
      <c r="J4108">
        <f>Cálculo!$G$80</f>
        <v>7.5380000000000003</v>
      </c>
      <c r="K4108">
        <f>Cálculo!$H$80</f>
        <v>398.71</v>
      </c>
    </row>
    <row r="4109" spans="1:11">
      <c r="A4109" t="s">
        <v>56</v>
      </c>
      <c r="B4109" t="s">
        <v>198</v>
      </c>
      <c r="C4109" s="7" t="s">
        <v>314</v>
      </c>
      <c r="D4109" t="s">
        <v>199</v>
      </c>
      <c r="E4109" t="s">
        <v>54</v>
      </c>
      <c r="F4109" t="s">
        <v>95</v>
      </c>
      <c r="G4109" t="s">
        <v>94</v>
      </c>
      <c r="H4109">
        <v>2000.01</v>
      </c>
      <c r="I4109">
        <v>3500</v>
      </c>
      <c r="J4109">
        <f>Cálculo!$G$81</f>
        <v>6.819</v>
      </c>
      <c r="K4109">
        <f>Cálculo!$H$81</f>
        <v>1837.86</v>
      </c>
    </row>
    <row r="4110" spans="1:11">
      <c r="A4110" t="s">
        <v>56</v>
      </c>
      <c r="B4110" t="s">
        <v>198</v>
      </c>
      <c r="C4110" s="7" t="s">
        <v>314</v>
      </c>
      <c r="D4110" t="s">
        <v>199</v>
      </c>
      <c r="E4110" t="s">
        <v>54</v>
      </c>
      <c r="F4110" t="s">
        <v>95</v>
      </c>
      <c r="G4110" t="s">
        <v>94</v>
      </c>
      <c r="H4110">
        <v>3500.01</v>
      </c>
      <c r="I4110">
        <v>50000</v>
      </c>
      <c r="J4110">
        <f>Cálculo!$G$82</f>
        <v>5.3760000000000003</v>
      </c>
      <c r="K4110">
        <f>Cálculo!$H$82</f>
        <v>6892.16</v>
      </c>
    </row>
    <row r="4111" spans="1:11">
      <c r="A4111" t="s">
        <v>56</v>
      </c>
      <c r="B4111" t="s">
        <v>198</v>
      </c>
      <c r="C4111" s="7" t="s">
        <v>314</v>
      </c>
      <c r="D4111" t="s">
        <v>199</v>
      </c>
      <c r="E4111" t="s">
        <v>54</v>
      </c>
      <c r="F4111" t="s">
        <v>95</v>
      </c>
      <c r="G4111" t="s">
        <v>94</v>
      </c>
      <c r="H4111">
        <v>50000.01</v>
      </c>
      <c r="J4111">
        <f>Cálculo!$G$83</f>
        <v>5.1479999999999997</v>
      </c>
      <c r="K4111">
        <f>Cálculo!$H$83</f>
        <v>18284.09</v>
      </c>
    </row>
    <row r="4112" spans="1:11">
      <c r="A4112" t="s">
        <v>56</v>
      </c>
      <c r="B4112" t="s">
        <v>198</v>
      </c>
      <c r="C4112" s="7" t="s">
        <v>314</v>
      </c>
      <c r="D4112" t="s">
        <v>199</v>
      </c>
      <c r="E4112" t="s">
        <v>54</v>
      </c>
      <c r="F4112" t="s">
        <v>96</v>
      </c>
      <c r="G4112" t="s">
        <v>94</v>
      </c>
      <c r="H4112">
        <v>0</v>
      </c>
      <c r="I4112">
        <v>50000</v>
      </c>
      <c r="J4112">
        <f>Cálculo!$G$86</f>
        <v>4.726</v>
      </c>
      <c r="K4112">
        <f>Cálculo!$H$86</f>
        <v>387.36</v>
      </c>
    </row>
    <row r="4113" spans="1:11">
      <c r="A4113" t="s">
        <v>56</v>
      </c>
      <c r="B4113" t="s">
        <v>198</v>
      </c>
      <c r="C4113" s="7" t="s">
        <v>314</v>
      </c>
      <c r="D4113" t="s">
        <v>199</v>
      </c>
      <c r="E4113" t="s">
        <v>54</v>
      </c>
      <c r="F4113" t="s">
        <v>96</v>
      </c>
      <c r="G4113" t="s">
        <v>94</v>
      </c>
      <c r="H4113">
        <v>50000.01</v>
      </c>
      <c r="I4113">
        <v>300000</v>
      </c>
      <c r="J4113">
        <f>Cálculo!$G$87</f>
        <v>3.5019999999999998</v>
      </c>
      <c r="K4113">
        <f>Cálculo!$H$87</f>
        <v>61597.41</v>
      </c>
    </row>
    <row r="4114" spans="1:11">
      <c r="A4114" t="s">
        <v>56</v>
      </c>
      <c r="B4114" t="s">
        <v>198</v>
      </c>
      <c r="C4114" s="7" t="s">
        <v>314</v>
      </c>
      <c r="D4114" t="s">
        <v>199</v>
      </c>
      <c r="E4114" t="s">
        <v>54</v>
      </c>
      <c r="F4114" t="s">
        <v>96</v>
      </c>
      <c r="G4114" t="s">
        <v>94</v>
      </c>
      <c r="H4114">
        <v>300000.01</v>
      </c>
      <c r="I4114">
        <v>500000</v>
      </c>
      <c r="J4114">
        <f>Cálculo!$G$88</f>
        <v>3.36</v>
      </c>
      <c r="K4114">
        <f>Cálculo!$H$88</f>
        <v>110975.06</v>
      </c>
    </row>
    <row r="4115" spans="1:11">
      <c r="A4115" t="s">
        <v>56</v>
      </c>
      <c r="B4115" t="s">
        <v>198</v>
      </c>
      <c r="C4115" s="7" t="s">
        <v>314</v>
      </c>
      <c r="D4115" t="s">
        <v>199</v>
      </c>
      <c r="E4115" t="s">
        <v>54</v>
      </c>
      <c r="F4115" t="s">
        <v>96</v>
      </c>
      <c r="G4115" t="s">
        <v>94</v>
      </c>
      <c r="H4115">
        <v>500000.01</v>
      </c>
      <c r="I4115">
        <v>1000000</v>
      </c>
      <c r="J4115">
        <f>Cálculo!$G$89</f>
        <v>3.3340000000000001</v>
      </c>
      <c r="K4115">
        <f>Cálculo!$H$89</f>
        <v>124035.06</v>
      </c>
    </row>
    <row r="4116" spans="1:11">
      <c r="A4116" t="s">
        <v>56</v>
      </c>
      <c r="B4116" t="s">
        <v>198</v>
      </c>
      <c r="C4116" s="7" t="s">
        <v>314</v>
      </c>
      <c r="D4116" t="s">
        <v>199</v>
      </c>
      <c r="E4116" t="s">
        <v>54</v>
      </c>
      <c r="F4116" t="s">
        <v>96</v>
      </c>
      <c r="G4116" t="s">
        <v>94</v>
      </c>
      <c r="H4116">
        <v>1000000.01</v>
      </c>
      <c r="I4116">
        <v>2000000</v>
      </c>
      <c r="J4116">
        <f>Cálculo!$G$90</f>
        <v>3.2810000000000001</v>
      </c>
      <c r="K4116">
        <f>Cálculo!$H$90</f>
        <v>177422.21</v>
      </c>
    </row>
    <row r="4117" spans="1:11">
      <c r="A4117" t="s">
        <v>56</v>
      </c>
      <c r="B4117" t="s">
        <v>198</v>
      </c>
      <c r="C4117" s="7" t="s">
        <v>314</v>
      </c>
      <c r="D4117" t="s">
        <v>199</v>
      </c>
      <c r="E4117" t="s">
        <v>54</v>
      </c>
      <c r="F4117" t="s">
        <v>96</v>
      </c>
      <c r="G4117" t="s">
        <v>94</v>
      </c>
      <c r="H4117">
        <v>2000000.01</v>
      </c>
      <c r="J4117">
        <f>Cálculo!$G$91</f>
        <v>3.2330000000000001</v>
      </c>
      <c r="K4117">
        <f>Cálculo!$H$91</f>
        <v>316707.87</v>
      </c>
    </row>
    <row r="4118" spans="1:11">
      <c r="A4118" t="s">
        <v>56</v>
      </c>
      <c r="B4118" t="s">
        <v>198</v>
      </c>
      <c r="C4118" s="7" t="s">
        <v>314</v>
      </c>
      <c r="D4118" t="s">
        <v>199</v>
      </c>
      <c r="E4118" t="s">
        <v>54</v>
      </c>
      <c r="F4118" t="s">
        <v>97</v>
      </c>
      <c r="G4118" t="s">
        <v>98</v>
      </c>
      <c r="J4118">
        <f>Cálculo!$G$94</f>
        <v>3.2148460000000001</v>
      </c>
    </row>
    <row r="4119" spans="1:11">
      <c r="A4119" t="s">
        <v>56</v>
      </c>
      <c r="B4119" t="s">
        <v>198</v>
      </c>
      <c r="C4119" s="7" t="s">
        <v>315</v>
      </c>
      <c r="D4119" t="s">
        <v>199</v>
      </c>
      <c r="E4119" t="s">
        <v>54</v>
      </c>
      <c r="F4119" t="s">
        <v>93</v>
      </c>
      <c r="G4119" t="s">
        <v>94</v>
      </c>
      <c r="H4119">
        <v>0</v>
      </c>
      <c r="I4119">
        <v>1</v>
      </c>
      <c r="J4119">
        <f>Cálculo!$G$66</f>
        <v>3.2869999999999999</v>
      </c>
      <c r="K4119">
        <f>Cálculo!$H$66</f>
        <v>11.39</v>
      </c>
    </row>
    <row r="4120" spans="1:11">
      <c r="A4120" t="s">
        <v>56</v>
      </c>
      <c r="B4120" t="s">
        <v>198</v>
      </c>
      <c r="C4120" s="7" t="s">
        <v>315</v>
      </c>
      <c r="D4120" t="s">
        <v>199</v>
      </c>
      <c r="E4120" t="s">
        <v>54</v>
      </c>
      <c r="F4120" t="s">
        <v>93</v>
      </c>
      <c r="G4120" t="s">
        <v>94</v>
      </c>
      <c r="H4120">
        <v>1.01</v>
      </c>
      <c r="I4120">
        <v>3</v>
      </c>
      <c r="J4120">
        <f>Cálculo!$G$67</f>
        <v>10.834</v>
      </c>
      <c r="K4120">
        <f>Cálculo!$H$67</f>
        <v>14.87</v>
      </c>
    </row>
    <row r="4121" spans="1:11">
      <c r="A4121" t="s">
        <v>56</v>
      </c>
      <c r="B4121" t="s">
        <v>198</v>
      </c>
      <c r="C4121" s="7" t="s">
        <v>315</v>
      </c>
      <c r="D4121" t="s">
        <v>199</v>
      </c>
      <c r="E4121" t="s">
        <v>54</v>
      </c>
      <c r="F4121" t="s">
        <v>93</v>
      </c>
      <c r="G4121" t="s">
        <v>94</v>
      </c>
      <c r="H4121">
        <v>3.01</v>
      </c>
      <c r="I4121">
        <v>7</v>
      </c>
      <c r="J4121">
        <f>Cálculo!$G$68</f>
        <v>5.6470000000000002</v>
      </c>
      <c r="K4121">
        <f>Cálculo!$H$68</f>
        <v>14.87</v>
      </c>
    </row>
    <row r="4122" spans="1:11">
      <c r="A4122" t="s">
        <v>56</v>
      </c>
      <c r="B4122" t="s">
        <v>198</v>
      </c>
      <c r="C4122" s="7" t="s">
        <v>315</v>
      </c>
      <c r="D4122" t="s">
        <v>199</v>
      </c>
      <c r="E4122" t="s">
        <v>54</v>
      </c>
      <c r="F4122" t="s">
        <v>93</v>
      </c>
      <c r="G4122" t="s">
        <v>94</v>
      </c>
      <c r="H4122">
        <v>7.01</v>
      </c>
      <c r="I4122">
        <v>14</v>
      </c>
      <c r="J4122">
        <f>Cálculo!$G$69</f>
        <v>9.3699999999999992</v>
      </c>
      <c r="K4122">
        <f>Cálculo!$H$69</f>
        <v>16.739999999999998</v>
      </c>
    </row>
    <row r="4123" spans="1:11">
      <c r="A4123" t="s">
        <v>56</v>
      </c>
      <c r="B4123" t="s">
        <v>198</v>
      </c>
      <c r="C4123" s="7" t="s">
        <v>315</v>
      </c>
      <c r="D4123" t="s">
        <v>199</v>
      </c>
      <c r="E4123" t="s">
        <v>54</v>
      </c>
      <c r="F4123" t="s">
        <v>93</v>
      </c>
      <c r="G4123" t="s">
        <v>94</v>
      </c>
      <c r="H4123">
        <v>14.01</v>
      </c>
      <c r="I4123">
        <v>34</v>
      </c>
      <c r="J4123">
        <f>Cálculo!$G$70</f>
        <v>11.132</v>
      </c>
      <c r="K4123">
        <f>Cálculo!$H$70</f>
        <v>18.600000000000001</v>
      </c>
    </row>
    <row r="4124" spans="1:11">
      <c r="A4124" t="s">
        <v>56</v>
      </c>
      <c r="B4124" t="s">
        <v>198</v>
      </c>
      <c r="C4124" s="7" t="s">
        <v>315</v>
      </c>
      <c r="D4124" t="s">
        <v>199</v>
      </c>
      <c r="E4124" t="s">
        <v>54</v>
      </c>
      <c r="F4124" t="s">
        <v>93</v>
      </c>
      <c r="G4124" t="s">
        <v>94</v>
      </c>
      <c r="H4124">
        <v>34.01</v>
      </c>
      <c r="I4124">
        <v>600</v>
      </c>
      <c r="J4124">
        <f>Cálculo!$G$71</f>
        <v>11.92</v>
      </c>
      <c r="K4124">
        <f>Cálculo!$H$71</f>
        <v>18.600000000000001</v>
      </c>
    </row>
    <row r="4125" spans="1:11">
      <c r="A4125" t="s">
        <v>56</v>
      </c>
      <c r="B4125" t="s">
        <v>198</v>
      </c>
      <c r="C4125" s="7" t="s">
        <v>315</v>
      </c>
      <c r="D4125" t="s">
        <v>199</v>
      </c>
      <c r="E4125" t="s">
        <v>54</v>
      </c>
      <c r="F4125" t="s">
        <v>93</v>
      </c>
      <c r="G4125" t="s">
        <v>94</v>
      </c>
      <c r="H4125">
        <v>600.01</v>
      </c>
      <c r="I4125">
        <v>1000</v>
      </c>
      <c r="J4125">
        <f>Cálculo!$G$72</f>
        <v>10.324</v>
      </c>
      <c r="K4125">
        <f>Cálculo!$H$72</f>
        <v>18.600000000000001</v>
      </c>
    </row>
    <row r="4126" spans="1:11">
      <c r="A4126" t="s">
        <v>56</v>
      </c>
      <c r="B4126" t="s">
        <v>198</v>
      </c>
      <c r="C4126" s="7" t="s">
        <v>315</v>
      </c>
      <c r="D4126" t="s">
        <v>199</v>
      </c>
      <c r="E4126" t="s">
        <v>54</v>
      </c>
      <c r="F4126" t="s">
        <v>93</v>
      </c>
      <c r="G4126" t="s">
        <v>94</v>
      </c>
      <c r="H4126">
        <v>1000.01</v>
      </c>
      <c r="J4126">
        <f>Cálculo!$G$73</f>
        <v>7.2949999999999999</v>
      </c>
      <c r="K4126">
        <f>Cálculo!$H$73</f>
        <v>18.600000000000001</v>
      </c>
    </row>
    <row r="4127" spans="1:11">
      <c r="A4127" t="s">
        <v>56</v>
      </c>
      <c r="B4127" t="s">
        <v>198</v>
      </c>
      <c r="C4127" s="7" t="s">
        <v>315</v>
      </c>
      <c r="D4127" t="s">
        <v>199</v>
      </c>
      <c r="E4127" t="s">
        <v>54</v>
      </c>
      <c r="F4127" t="s">
        <v>95</v>
      </c>
      <c r="G4127" t="s">
        <v>94</v>
      </c>
      <c r="H4127">
        <v>0</v>
      </c>
      <c r="I4127">
        <v>0</v>
      </c>
      <c r="J4127">
        <f>Cálculo!$G$76</f>
        <v>0</v>
      </c>
      <c r="K4127">
        <f>Cálculo!$H$76</f>
        <v>0</v>
      </c>
    </row>
    <row r="4128" spans="1:11">
      <c r="A4128" t="s">
        <v>56</v>
      </c>
      <c r="B4128" t="s">
        <v>198</v>
      </c>
      <c r="C4128" s="7" t="s">
        <v>315</v>
      </c>
      <c r="D4128" t="s">
        <v>199</v>
      </c>
      <c r="E4128" t="s">
        <v>54</v>
      </c>
      <c r="F4128" t="s">
        <v>95</v>
      </c>
      <c r="G4128" t="s">
        <v>94</v>
      </c>
      <c r="H4128">
        <v>0.01</v>
      </c>
      <c r="I4128">
        <v>50</v>
      </c>
      <c r="J4128">
        <f>Cálculo!$G$77</f>
        <v>9.2490000000000006</v>
      </c>
      <c r="K4128">
        <f>Cálculo!$H$77</f>
        <v>60.76</v>
      </c>
    </row>
    <row r="4129" spans="1:11">
      <c r="A4129" t="s">
        <v>56</v>
      </c>
      <c r="B4129" t="s">
        <v>198</v>
      </c>
      <c r="C4129" s="7" t="s">
        <v>315</v>
      </c>
      <c r="D4129" t="s">
        <v>199</v>
      </c>
      <c r="E4129" t="s">
        <v>54</v>
      </c>
      <c r="F4129" t="s">
        <v>95</v>
      </c>
      <c r="G4129" t="s">
        <v>94</v>
      </c>
      <c r="H4129">
        <v>50.01</v>
      </c>
      <c r="I4129">
        <v>150</v>
      </c>
      <c r="J4129">
        <f>Cálculo!$G$78</f>
        <v>8.49</v>
      </c>
      <c r="K4129">
        <f>Cálculo!$H$78</f>
        <v>98.73</v>
      </c>
    </row>
    <row r="4130" spans="1:11">
      <c r="A4130" t="s">
        <v>56</v>
      </c>
      <c r="B4130" t="s">
        <v>198</v>
      </c>
      <c r="C4130" s="7" t="s">
        <v>315</v>
      </c>
      <c r="D4130" t="s">
        <v>199</v>
      </c>
      <c r="E4130" t="s">
        <v>54</v>
      </c>
      <c r="F4130" t="s">
        <v>95</v>
      </c>
      <c r="G4130" t="s">
        <v>94</v>
      </c>
      <c r="H4130">
        <v>150.01</v>
      </c>
      <c r="I4130">
        <v>500</v>
      </c>
      <c r="J4130">
        <f>Cálculo!$G$79</f>
        <v>7.9859999999999998</v>
      </c>
      <c r="K4130">
        <f>Cálculo!$H$79</f>
        <v>174.66</v>
      </c>
    </row>
    <row r="4131" spans="1:11">
      <c r="A4131" t="s">
        <v>56</v>
      </c>
      <c r="B4131" t="s">
        <v>198</v>
      </c>
      <c r="C4131" s="7" t="s">
        <v>315</v>
      </c>
      <c r="D4131" t="s">
        <v>199</v>
      </c>
      <c r="E4131" t="s">
        <v>54</v>
      </c>
      <c r="F4131" t="s">
        <v>95</v>
      </c>
      <c r="G4131" t="s">
        <v>94</v>
      </c>
      <c r="H4131">
        <v>500.01</v>
      </c>
      <c r="I4131">
        <v>2000</v>
      </c>
      <c r="J4131">
        <f>Cálculo!$G$80</f>
        <v>7.5380000000000003</v>
      </c>
      <c r="K4131">
        <f>Cálculo!$H$80</f>
        <v>398.71</v>
      </c>
    </row>
    <row r="4132" spans="1:11">
      <c r="A4132" t="s">
        <v>56</v>
      </c>
      <c r="B4132" t="s">
        <v>198</v>
      </c>
      <c r="C4132" s="7" t="s">
        <v>315</v>
      </c>
      <c r="D4132" t="s">
        <v>199</v>
      </c>
      <c r="E4132" t="s">
        <v>54</v>
      </c>
      <c r="F4132" t="s">
        <v>95</v>
      </c>
      <c r="G4132" t="s">
        <v>94</v>
      </c>
      <c r="H4132">
        <v>2000.01</v>
      </c>
      <c r="I4132">
        <v>3500</v>
      </c>
      <c r="J4132">
        <f>Cálculo!$G$81</f>
        <v>6.819</v>
      </c>
      <c r="K4132">
        <f>Cálculo!$H$81</f>
        <v>1837.86</v>
      </c>
    </row>
    <row r="4133" spans="1:11">
      <c r="A4133" t="s">
        <v>56</v>
      </c>
      <c r="B4133" t="s">
        <v>198</v>
      </c>
      <c r="C4133" s="7" t="s">
        <v>315</v>
      </c>
      <c r="D4133" t="s">
        <v>199</v>
      </c>
      <c r="E4133" t="s">
        <v>54</v>
      </c>
      <c r="F4133" t="s">
        <v>95</v>
      </c>
      <c r="G4133" t="s">
        <v>94</v>
      </c>
      <c r="H4133">
        <v>3500.01</v>
      </c>
      <c r="I4133">
        <v>50000</v>
      </c>
      <c r="J4133">
        <f>Cálculo!$G$82</f>
        <v>5.3760000000000003</v>
      </c>
      <c r="K4133">
        <f>Cálculo!$H$82</f>
        <v>6892.16</v>
      </c>
    </row>
    <row r="4134" spans="1:11">
      <c r="A4134" t="s">
        <v>56</v>
      </c>
      <c r="B4134" t="s">
        <v>198</v>
      </c>
      <c r="C4134" s="7" t="s">
        <v>315</v>
      </c>
      <c r="D4134" t="s">
        <v>199</v>
      </c>
      <c r="E4134" t="s">
        <v>54</v>
      </c>
      <c r="F4134" t="s">
        <v>95</v>
      </c>
      <c r="G4134" t="s">
        <v>94</v>
      </c>
      <c r="H4134">
        <v>50000.01</v>
      </c>
      <c r="J4134">
        <f>Cálculo!$G$83</f>
        <v>5.1479999999999997</v>
      </c>
      <c r="K4134">
        <f>Cálculo!$H$83</f>
        <v>18284.09</v>
      </c>
    </row>
    <row r="4135" spans="1:11">
      <c r="A4135" t="s">
        <v>56</v>
      </c>
      <c r="B4135" t="s">
        <v>198</v>
      </c>
      <c r="C4135" s="7" t="s">
        <v>315</v>
      </c>
      <c r="D4135" t="s">
        <v>199</v>
      </c>
      <c r="E4135" t="s">
        <v>54</v>
      </c>
      <c r="F4135" t="s">
        <v>96</v>
      </c>
      <c r="G4135" t="s">
        <v>94</v>
      </c>
      <c r="H4135">
        <v>0</v>
      </c>
      <c r="I4135">
        <v>50000</v>
      </c>
      <c r="J4135">
        <f>Cálculo!$G$86</f>
        <v>4.726</v>
      </c>
      <c r="K4135">
        <f>Cálculo!$H$86</f>
        <v>387.36</v>
      </c>
    </row>
    <row r="4136" spans="1:11">
      <c r="A4136" t="s">
        <v>56</v>
      </c>
      <c r="B4136" t="s">
        <v>198</v>
      </c>
      <c r="C4136" s="7" t="s">
        <v>315</v>
      </c>
      <c r="D4136" t="s">
        <v>199</v>
      </c>
      <c r="E4136" t="s">
        <v>54</v>
      </c>
      <c r="F4136" t="s">
        <v>96</v>
      </c>
      <c r="G4136" t="s">
        <v>94</v>
      </c>
      <c r="H4136">
        <v>50000.01</v>
      </c>
      <c r="I4136">
        <v>300000</v>
      </c>
      <c r="J4136">
        <f>Cálculo!$G$87</f>
        <v>3.5019999999999998</v>
      </c>
      <c r="K4136">
        <f>Cálculo!$H$87</f>
        <v>61597.41</v>
      </c>
    </row>
    <row r="4137" spans="1:11">
      <c r="A4137" t="s">
        <v>56</v>
      </c>
      <c r="B4137" t="s">
        <v>198</v>
      </c>
      <c r="C4137" s="7" t="s">
        <v>315</v>
      </c>
      <c r="D4137" t="s">
        <v>199</v>
      </c>
      <c r="E4137" t="s">
        <v>54</v>
      </c>
      <c r="F4137" t="s">
        <v>96</v>
      </c>
      <c r="G4137" t="s">
        <v>94</v>
      </c>
      <c r="H4137">
        <v>300000.01</v>
      </c>
      <c r="I4137">
        <v>500000</v>
      </c>
      <c r="J4137">
        <f>Cálculo!$G$88</f>
        <v>3.36</v>
      </c>
      <c r="K4137">
        <f>Cálculo!$H$88</f>
        <v>110975.06</v>
      </c>
    </row>
    <row r="4138" spans="1:11">
      <c r="A4138" t="s">
        <v>56</v>
      </c>
      <c r="B4138" t="s">
        <v>198</v>
      </c>
      <c r="C4138" s="7" t="s">
        <v>315</v>
      </c>
      <c r="D4138" t="s">
        <v>199</v>
      </c>
      <c r="E4138" t="s">
        <v>54</v>
      </c>
      <c r="F4138" t="s">
        <v>96</v>
      </c>
      <c r="G4138" t="s">
        <v>94</v>
      </c>
      <c r="H4138">
        <v>500000.01</v>
      </c>
      <c r="I4138">
        <v>1000000</v>
      </c>
      <c r="J4138">
        <f>Cálculo!$G$89</f>
        <v>3.3340000000000001</v>
      </c>
      <c r="K4138">
        <f>Cálculo!$H$89</f>
        <v>124035.06</v>
      </c>
    </row>
    <row r="4139" spans="1:11">
      <c r="A4139" t="s">
        <v>56</v>
      </c>
      <c r="B4139" t="s">
        <v>198</v>
      </c>
      <c r="C4139" s="7" t="s">
        <v>315</v>
      </c>
      <c r="D4139" t="s">
        <v>199</v>
      </c>
      <c r="E4139" t="s">
        <v>54</v>
      </c>
      <c r="F4139" t="s">
        <v>96</v>
      </c>
      <c r="G4139" t="s">
        <v>94</v>
      </c>
      <c r="H4139">
        <v>1000000.01</v>
      </c>
      <c r="I4139">
        <v>2000000</v>
      </c>
      <c r="J4139">
        <f>Cálculo!$G$90</f>
        <v>3.2810000000000001</v>
      </c>
      <c r="K4139">
        <f>Cálculo!$H$90</f>
        <v>177422.21</v>
      </c>
    </row>
    <row r="4140" spans="1:11">
      <c r="A4140" t="s">
        <v>56</v>
      </c>
      <c r="B4140" t="s">
        <v>198</v>
      </c>
      <c r="C4140" s="7" t="s">
        <v>315</v>
      </c>
      <c r="D4140" t="s">
        <v>199</v>
      </c>
      <c r="E4140" t="s">
        <v>54</v>
      </c>
      <c r="F4140" t="s">
        <v>96</v>
      </c>
      <c r="G4140" t="s">
        <v>94</v>
      </c>
      <c r="H4140">
        <v>2000000.01</v>
      </c>
      <c r="J4140">
        <f>Cálculo!$G$91</f>
        <v>3.2330000000000001</v>
      </c>
      <c r="K4140">
        <f>Cálculo!$H$91</f>
        <v>316707.87</v>
      </c>
    </row>
    <row r="4141" spans="1:11">
      <c r="A4141" t="s">
        <v>56</v>
      </c>
      <c r="B4141" t="s">
        <v>198</v>
      </c>
      <c r="C4141" s="7" t="s">
        <v>315</v>
      </c>
      <c r="D4141" t="s">
        <v>199</v>
      </c>
      <c r="E4141" t="s">
        <v>54</v>
      </c>
      <c r="F4141" t="s">
        <v>97</v>
      </c>
      <c r="G4141" t="s">
        <v>98</v>
      </c>
      <c r="J4141">
        <f>Cálculo!$G$94</f>
        <v>3.2148460000000001</v>
      </c>
    </row>
    <row r="4142" spans="1:11">
      <c r="A4142" t="s">
        <v>56</v>
      </c>
      <c r="B4142" t="s">
        <v>198</v>
      </c>
      <c r="C4142" s="7" t="s">
        <v>316</v>
      </c>
      <c r="D4142" t="s">
        <v>199</v>
      </c>
      <c r="E4142" t="s">
        <v>54</v>
      </c>
      <c r="F4142" t="s">
        <v>93</v>
      </c>
      <c r="G4142" t="s">
        <v>94</v>
      </c>
      <c r="H4142">
        <v>0</v>
      </c>
      <c r="I4142">
        <v>1</v>
      </c>
      <c r="J4142">
        <f>Cálculo!$G$66</f>
        <v>3.2869999999999999</v>
      </c>
      <c r="K4142">
        <f>Cálculo!$H$66</f>
        <v>11.39</v>
      </c>
    </row>
    <row r="4143" spans="1:11">
      <c r="A4143" t="s">
        <v>56</v>
      </c>
      <c r="B4143" t="s">
        <v>198</v>
      </c>
      <c r="C4143" s="7" t="s">
        <v>316</v>
      </c>
      <c r="D4143" t="s">
        <v>199</v>
      </c>
      <c r="E4143" t="s">
        <v>54</v>
      </c>
      <c r="F4143" t="s">
        <v>93</v>
      </c>
      <c r="G4143" t="s">
        <v>94</v>
      </c>
      <c r="H4143">
        <v>1.01</v>
      </c>
      <c r="I4143">
        <v>3</v>
      </c>
      <c r="J4143">
        <f>Cálculo!$G$67</f>
        <v>10.834</v>
      </c>
      <c r="K4143">
        <f>Cálculo!$H$67</f>
        <v>14.87</v>
      </c>
    </row>
    <row r="4144" spans="1:11">
      <c r="A4144" t="s">
        <v>56</v>
      </c>
      <c r="B4144" t="s">
        <v>198</v>
      </c>
      <c r="C4144" s="7" t="s">
        <v>316</v>
      </c>
      <c r="D4144" t="s">
        <v>199</v>
      </c>
      <c r="E4144" t="s">
        <v>54</v>
      </c>
      <c r="F4144" t="s">
        <v>93</v>
      </c>
      <c r="G4144" t="s">
        <v>94</v>
      </c>
      <c r="H4144">
        <v>3.01</v>
      </c>
      <c r="I4144">
        <v>7</v>
      </c>
      <c r="J4144">
        <f>Cálculo!$G$68</f>
        <v>5.6470000000000002</v>
      </c>
      <c r="K4144">
        <f>Cálculo!$H$68</f>
        <v>14.87</v>
      </c>
    </row>
    <row r="4145" spans="1:11">
      <c r="A4145" t="s">
        <v>56</v>
      </c>
      <c r="B4145" t="s">
        <v>198</v>
      </c>
      <c r="C4145" s="7" t="s">
        <v>316</v>
      </c>
      <c r="D4145" t="s">
        <v>199</v>
      </c>
      <c r="E4145" t="s">
        <v>54</v>
      </c>
      <c r="F4145" t="s">
        <v>93</v>
      </c>
      <c r="G4145" t="s">
        <v>94</v>
      </c>
      <c r="H4145">
        <v>7.01</v>
      </c>
      <c r="I4145">
        <v>14</v>
      </c>
      <c r="J4145">
        <f>Cálculo!$G$69</f>
        <v>9.3699999999999992</v>
      </c>
      <c r="K4145">
        <f>Cálculo!$H$69</f>
        <v>16.739999999999998</v>
      </c>
    </row>
    <row r="4146" spans="1:11">
      <c r="A4146" t="s">
        <v>56</v>
      </c>
      <c r="B4146" t="s">
        <v>198</v>
      </c>
      <c r="C4146" s="7" t="s">
        <v>316</v>
      </c>
      <c r="D4146" t="s">
        <v>199</v>
      </c>
      <c r="E4146" t="s">
        <v>54</v>
      </c>
      <c r="F4146" t="s">
        <v>93</v>
      </c>
      <c r="G4146" t="s">
        <v>94</v>
      </c>
      <c r="H4146">
        <v>14.01</v>
      </c>
      <c r="I4146">
        <v>34</v>
      </c>
      <c r="J4146">
        <f>Cálculo!$G$70</f>
        <v>11.132</v>
      </c>
      <c r="K4146">
        <f>Cálculo!$H$70</f>
        <v>18.600000000000001</v>
      </c>
    </row>
    <row r="4147" spans="1:11">
      <c r="A4147" t="s">
        <v>56</v>
      </c>
      <c r="B4147" t="s">
        <v>198</v>
      </c>
      <c r="C4147" s="7" t="s">
        <v>316</v>
      </c>
      <c r="D4147" t="s">
        <v>199</v>
      </c>
      <c r="E4147" t="s">
        <v>54</v>
      </c>
      <c r="F4147" t="s">
        <v>93</v>
      </c>
      <c r="G4147" t="s">
        <v>94</v>
      </c>
      <c r="H4147">
        <v>34.01</v>
      </c>
      <c r="I4147">
        <v>600</v>
      </c>
      <c r="J4147">
        <f>Cálculo!$G$71</f>
        <v>11.92</v>
      </c>
      <c r="K4147">
        <f>Cálculo!$H$71</f>
        <v>18.600000000000001</v>
      </c>
    </row>
    <row r="4148" spans="1:11">
      <c r="A4148" t="s">
        <v>56</v>
      </c>
      <c r="B4148" t="s">
        <v>198</v>
      </c>
      <c r="C4148" s="7" t="s">
        <v>316</v>
      </c>
      <c r="D4148" t="s">
        <v>199</v>
      </c>
      <c r="E4148" t="s">
        <v>54</v>
      </c>
      <c r="F4148" t="s">
        <v>93</v>
      </c>
      <c r="G4148" t="s">
        <v>94</v>
      </c>
      <c r="H4148">
        <v>600.01</v>
      </c>
      <c r="I4148">
        <v>1000</v>
      </c>
      <c r="J4148">
        <f>Cálculo!$G$72</f>
        <v>10.324</v>
      </c>
      <c r="K4148">
        <f>Cálculo!$H$72</f>
        <v>18.600000000000001</v>
      </c>
    </row>
    <row r="4149" spans="1:11">
      <c r="A4149" t="s">
        <v>56</v>
      </c>
      <c r="B4149" t="s">
        <v>198</v>
      </c>
      <c r="C4149" s="7" t="s">
        <v>316</v>
      </c>
      <c r="D4149" t="s">
        <v>199</v>
      </c>
      <c r="E4149" t="s">
        <v>54</v>
      </c>
      <c r="F4149" t="s">
        <v>93</v>
      </c>
      <c r="G4149" t="s">
        <v>94</v>
      </c>
      <c r="H4149">
        <v>1000.01</v>
      </c>
      <c r="J4149">
        <f>Cálculo!$G$73</f>
        <v>7.2949999999999999</v>
      </c>
      <c r="K4149">
        <f>Cálculo!$H$73</f>
        <v>18.600000000000001</v>
      </c>
    </row>
    <row r="4150" spans="1:11">
      <c r="A4150" t="s">
        <v>56</v>
      </c>
      <c r="B4150" t="s">
        <v>198</v>
      </c>
      <c r="C4150" s="7" t="s">
        <v>316</v>
      </c>
      <c r="D4150" t="s">
        <v>199</v>
      </c>
      <c r="E4150" t="s">
        <v>54</v>
      </c>
      <c r="F4150" t="s">
        <v>95</v>
      </c>
      <c r="G4150" t="s">
        <v>94</v>
      </c>
      <c r="H4150">
        <v>0</v>
      </c>
      <c r="I4150">
        <v>0</v>
      </c>
      <c r="J4150">
        <f>Cálculo!$G$76</f>
        <v>0</v>
      </c>
      <c r="K4150">
        <f>Cálculo!$H$76</f>
        <v>0</v>
      </c>
    </row>
    <row r="4151" spans="1:11">
      <c r="A4151" t="s">
        <v>56</v>
      </c>
      <c r="B4151" t="s">
        <v>198</v>
      </c>
      <c r="C4151" s="7" t="s">
        <v>316</v>
      </c>
      <c r="D4151" t="s">
        <v>199</v>
      </c>
      <c r="E4151" t="s">
        <v>54</v>
      </c>
      <c r="F4151" t="s">
        <v>95</v>
      </c>
      <c r="G4151" t="s">
        <v>94</v>
      </c>
      <c r="H4151">
        <v>0.01</v>
      </c>
      <c r="I4151">
        <v>50</v>
      </c>
      <c r="J4151">
        <f>Cálculo!$G$77</f>
        <v>9.2490000000000006</v>
      </c>
      <c r="K4151">
        <f>Cálculo!$H$77</f>
        <v>60.76</v>
      </c>
    </row>
    <row r="4152" spans="1:11">
      <c r="A4152" t="s">
        <v>56</v>
      </c>
      <c r="B4152" t="s">
        <v>198</v>
      </c>
      <c r="C4152" s="7" t="s">
        <v>316</v>
      </c>
      <c r="D4152" t="s">
        <v>199</v>
      </c>
      <c r="E4152" t="s">
        <v>54</v>
      </c>
      <c r="F4152" t="s">
        <v>95</v>
      </c>
      <c r="G4152" t="s">
        <v>94</v>
      </c>
      <c r="H4152">
        <v>50.01</v>
      </c>
      <c r="I4152">
        <v>150</v>
      </c>
      <c r="J4152">
        <f>Cálculo!$G$78</f>
        <v>8.49</v>
      </c>
      <c r="K4152">
        <f>Cálculo!$H$78</f>
        <v>98.73</v>
      </c>
    </row>
    <row r="4153" spans="1:11">
      <c r="A4153" t="s">
        <v>56</v>
      </c>
      <c r="B4153" t="s">
        <v>198</v>
      </c>
      <c r="C4153" s="7" t="s">
        <v>316</v>
      </c>
      <c r="D4153" t="s">
        <v>199</v>
      </c>
      <c r="E4153" t="s">
        <v>54</v>
      </c>
      <c r="F4153" t="s">
        <v>95</v>
      </c>
      <c r="G4153" t="s">
        <v>94</v>
      </c>
      <c r="H4153">
        <v>150.01</v>
      </c>
      <c r="I4153">
        <v>500</v>
      </c>
      <c r="J4153">
        <f>Cálculo!$G$79</f>
        <v>7.9859999999999998</v>
      </c>
      <c r="K4153">
        <f>Cálculo!$H$79</f>
        <v>174.66</v>
      </c>
    </row>
    <row r="4154" spans="1:11">
      <c r="A4154" t="s">
        <v>56</v>
      </c>
      <c r="B4154" t="s">
        <v>198</v>
      </c>
      <c r="C4154" s="7" t="s">
        <v>316</v>
      </c>
      <c r="D4154" t="s">
        <v>199</v>
      </c>
      <c r="E4154" t="s">
        <v>54</v>
      </c>
      <c r="F4154" t="s">
        <v>95</v>
      </c>
      <c r="G4154" t="s">
        <v>94</v>
      </c>
      <c r="H4154">
        <v>500.01</v>
      </c>
      <c r="I4154">
        <v>2000</v>
      </c>
      <c r="J4154">
        <f>Cálculo!$G$80</f>
        <v>7.5380000000000003</v>
      </c>
      <c r="K4154">
        <f>Cálculo!$H$80</f>
        <v>398.71</v>
      </c>
    </row>
    <row r="4155" spans="1:11">
      <c r="A4155" t="s">
        <v>56</v>
      </c>
      <c r="B4155" t="s">
        <v>198</v>
      </c>
      <c r="C4155" s="7" t="s">
        <v>316</v>
      </c>
      <c r="D4155" t="s">
        <v>199</v>
      </c>
      <c r="E4155" t="s">
        <v>54</v>
      </c>
      <c r="F4155" t="s">
        <v>95</v>
      </c>
      <c r="G4155" t="s">
        <v>94</v>
      </c>
      <c r="H4155">
        <v>2000.01</v>
      </c>
      <c r="I4155">
        <v>3500</v>
      </c>
      <c r="J4155">
        <f>Cálculo!$G$81</f>
        <v>6.819</v>
      </c>
      <c r="K4155">
        <f>Cálculo!$H$81</f>
        <v>1837.86</v>
      </c>
    </row>
    <row r="4156" spans="1:11">
      <c r="A4156" t="s">
        <v>56</v>
      </c>
      <c r="B4156" t="s">
        <v>198</v>
      </c>
      <c r="C4156" s="7" t="s">
        <v>316</v>
      </c>
      <c r="D4156" t="s">
        <v>199</v>
      </c>
      <c r="E4156" t="s">
        <v>54</v>
      </c>
      <c r="F4156" t="s">
        <v>95</v>
      </c>
      <c r="G4156" t="s">
        <v>94</v>
      </c>
      <c r="H4156">
        <v>3500.01</v>
      </c>
      <c r="I4156">
        <v>50000</v>
      </c>
      <c r="J4156">
        <f>Cálculo!$G$82</f>
        <v>5.3760000000000003</v>
      </c>
      <c r="K4156">
        <f>Cálculo!$H$82</f>
        <v>6892.16</v>
      </c>
    </row>
    <row r="4157" spans="1:11">
      <c r="A4157" t="s">
        <v>56</v>
      </c>
      <c r="B4157" t="s">
        <v>198</v>
      </c>
      <c r="C4157" s="7" t="s">
        <v>316</v>
      </c>
      <c r="D4157" t="s">
        <v>199</v>
      </c>
      <c r="E4157" t="s">
        <v>54</v>
      </c>
      <c r="F4157" t="s">
        <v>95</v>
      </c>
      <c r="G4157" t="s">
        <v>94</v>
      </c>
      <c r="H4157">
        <v>50000.01</v>
      </c>
      <c r="J4157">
        <f>Cálculo!$G$83</f>
        <v>5.1479999999999997</v>
      </c>
      <c r="K4157">
        <f>Cálculo!$H$83</f>
        <v>18284.09</v>
      </c>
    </row>
    <row r="4158" spans="1:11">
      <c r="A4158" t="s">
        <v>56</v>
      </c>
      <c r="B4158" t="s">
        <v>198</v>
      </c>
      <c r="C4158" s="7" t="s">
        <v>316</v>
      </c>
      <c r="D4158" t="s">
        <v>199</v>
      </c>
      <c r="E4158" t="s">
        <v>54</v>
      </c>
      <c r="F4158" t="s">
        <v>96</v>
      </c>
      <c r="G4158" t="s">
        <v>94</v>
      </c>
      <c r="H4158">
        <v>0</v>
      </c>
      <c r="I4158">
        <v>50000</v>
      </c>
      <c r="J4158">
        <f>Cálculo!$G$86</f>
        <v>4.726</v>
      </c>
      <c r="K4158">
        <f>Cálculo!$H$86</f>
        <v>387.36</v>
      </c>
    </row>
    <row r="4159" spans="1:11">
      <c r="A4159" t="s">
        <v>56</v>
      </c>
      <c r="B4159" t="s">
        <v>198</v>
      </c>
      <c r="C4159" s="7" t="s">
        <v>316</v>
      </c>
      <c r="D4159" t="s">
        <v>199</v>
      </c>
      <c r="E4159" t="s">
        <v>54</v>
      </c>
      <c r="F4159" t="s">
        <v>96</v>
      </c>
      <c r="G4159" t="s">
        <v>94</v>
      </c>
      <c r="H4159">
        <v>50000.01</v>
      </c>
      <c r="I4159">
        <v>300000</v>
      </c>
      <c r="J4159">
        <f>Cálculo!$G$87</f>
        <v>3.5019999999999998</v>
      </c>
      <c r="K4159">
        <f>Cálculo!$H$87</f>
        <v>61597.41</v>
      </c>
    </row>
    <row r="4160" spans="1:11">
      <c r="A4160" t="s">
        <v>56</v>
      </c>
      <c r="B4160" t="s">
        <v>198</v>
      </c>
      <c r="C4160" s="7" t="s">
        <v>316</v>
      </c>
      <c r="D4160" t="s">
        <v>199</v>
      </c>
      <c r="E4160" t="s">
        <v>54</v>
      </c>
      <c r="F4160" t="s">
        <v>96</v>
      </c>
      <c r="G4160" t="s">
        <v>94</v>
      </c>
      <c r="H4160">
        <v>300000.01</v>
      </c>
      <c r="I4160">
        <v>500000</v>
      </c>
      <c r="J4160">
        <f>Cálculo!$G$88</f>
        <v>3.36</v>
      </c>
      <c r="K4160">
        <f>Cálculo!$H$88</f>
        <v>110975.06</v>
      </c>
    </row>
    <row r="4161" spans="1:11">
      <c r="A4161" t="s">
        <v>56</v>
      </c>
      <c r="B4161" t="s">
        <v>198</v>
      </c>
      <c r="C4161" s="7" t="s">
        <v>316</v>
      </c>
      <c r="D4161" t="s">
        <v>199</v>
      </c>
      <c r="E4161" t="s">
        <v>54</v>
      </c>
      <c r="F4161" t="s">
        <v>96</v>
      </c>
      <c r="G4161" t="s">
        <v>94</v>
      </c>
      <c r="H4161">
        <v>500000.01</v>
      </c>
      <c r="I4161">
        <v>1000000</v>
      </c>
      <c r="J4161">
        <f>Cálculo!$G$89</f>
        <v>3.3340000000000001</v>
      </c>
      <c r="K4161">
        <f>Cálculo!$H$89</f>
        <v>124035.06</v>
      </c>
    </row>
    <row r="4162" spans="1:11">
      <c r="A4162" t="s">
        <v>56</v>
      </c>
      <c r="B4162" t="s">
        <v>198</v>
      </c>
      <c r="C4162" s="7" t="s">
        <v>316</v>
      </c>
      <c r="D4162" t="s">
        <v>199</v>
      </c>
      <c r="E4162" t="s">
        <v>54</v>
      </c>
      <c r="F4162" t="s">
        <v>96</v>
      </c>
      <c r="G4162" t="s">
        <v>94</v>
      </c>
      <c r="H4162">
        <v>1000000.01</v>
      </c>
      <c r="I4162">
        <v>2000000</v>
      </c>
      <c r="J4162">
        <f>Cálculo!$G$90</f>
        <v>3.2810000000000001</v>
      </c>
      <c r="K4162">
        <f>Cálculo!$H$90</f>
        <v>177422.21</v>
      </c>
    </row>
    <row r="4163" spans="1:11">
      <c r="A4163" t="s">
        <v>56</v>
      </c>
      <c r="B4163" t="s">
        <v>198</v>
      </c>
      <c r="C4163" s="7" t="s">
        <v>316</v>
      </c>
      <c r="D4163" t="s">
        <v>199</v>
      </c>
      <c r="E4163" t="s">
        <v>54</v>
      </c>
      <c r="F4163" t="s">
        <v>96</v>
      </c>
      <c r="G4163" t="s">
        <v>94</v>
      </c>
      <c r="H4163">
        <v>2000000.01</v>
      </c>
      <c r="J4163">
        <f>Cálculo!$G$91</f>
        <v>3.2330000000000001</v>
      </c>
      <c r="K4163">
        <f>Cálculo!$H$91</f>
        <v>316707.87</v>
      </c>
    </row>
    <row r="4164" spans="1:11">
      <c r="A4164" t="s">
        <v>56</v>
      </c>
      <c r="B4164" t="s">
        <v>198</v>
      </c>
      <c r="C4164" s="7" t="s">
        <v>316</v>
      </c>
      <c r="D4164" t="s">
        <v>199</v>
      </c>
      <c r="E4164" t="s">
        <v>54</v>
      </c>
      <c r="F4164" t="s">
        <v>97</v>
      </c>
      <c r="G4164" t="s">
        <v>98</v>
      </c>
      <c r="J4164">
        <f>Cálculo!$G$94</f>
        <v>3.2148460000000001</v>
      </c>
    </row>
    <row r="4165" spans="1:11">
      <c r="A4165" t="s">
        <v>56</v>
      </c>
      <c r="B4165" t="s">
        <v>198</v>
      </c>
      <c r="C4165" s="7" t="s">
        <v>317</v>
      </c>
      <c r="D4165" t="s">
        <v>199</v>
      </c>
      <c r="E4165" t="s">
        <v>54</v>
      </c>
      <c r="F4165" t="s">
        <v>93</v>
      </c>
      <c r="G4165" t="s">
        <v>94</v>
      </c>
      <c r="H4165">
        <v>0</v>
      </c>
      <c r="I4165">
        <v>1</v>
      </c>
      <c r="J4165">
        <f>Cálculo!$G$66</f>
        <v>3.2869999999999999</v>
      </c>
      <c r="K4165">
        <f>Cálculo!$H$66</f>
        <v>11.39</v>
      </c>
    </row>
    <row r="4166" spans="1:11">
      <c r="A4166" t="s">
        <v>56</v>
      </c>
      <c r="B4166" t="s">
        <v>198</v>
      </c>
      <c r="C4166" s="7" t="s">
        <v>317</v>
      </c>
      <c r="D4166" t="s">
        <v>199</v>
      </c>
      <c r="E4166" t="s">
        <v>54</v>
      </c>
      <c r="F4166" t="s">
        <v>93</v>
      </c>
      <c r="G4166" t="s">
        <v>94</v>
      </c>
      <c r="H4166">
        <v>1.01</v>
      </c>
      <c r="I4166">
        <v>3</v>
      </c>
      <c r="J4166">
        <f>Cálculo!$G$67</f>
        <v>10.834</v>
      </c>
      <c r="K4166">
        <f>Cálculo!$H$67</f>
        <v>14.87</v>
      </c>
    </row>
    <row r="4167" spans="1:11">
      <c r="A4167" t="s">
        <v>56</v>
      </c>
      <c r="B4167" t="s">
        <v>198</v>
      </c>
      <c r="C4167" s="7" t="s">
        <v>317</v>
      </c>
      <c r="D4167" t="s">
        <v>199</v>
      </c>
      <c r="E4167" t="s">
        <v>54</v>
      </c>
      <c r="F4167" t="s">
        <v>93</v>
      </c>
      <c r="G4167" t="s">
        <v>94</v>
      </c>
      <c r="H4167">
        <v>3.01</v>
      </c>
      <c r="I4167">
        <v>7</v>
      </c>
      <c r="J4167">
        <f>Cálculo!$G$68</f>
        <v>5.6470000000000002</v>
      </c>
      <c r="K4167">
        <f>Cálculo!$H$68</f>
        <v>14.87</v>
      </c>
    </row>
    <row r="4168" spans="1:11">
      <c r="A4168" t="s">
        <v>56</v>
      </c>
      <c r="B4168" t="s">
        <v>198</v>
      </c>
      <c r="C4168" s="7" t="s">
        <v>317</v>
      </c>
      <c r="D4168" t="s">
        <v>199</v>
      </c>
      <c r="E4168" t="s">
        <v>54</v>
      </c>
      <c r="F4168" t="s">
        <v>93</v>
      </c>
      <c r="G4168" t="s">
        <v>94</v>
      </c>
      <c r="H4168">
        <v>7.01</v>
      </c>
      <c r="I4168">
        <v>14</v>
      </c>
      <c r="J4168">
        <f>Cálculo!$G$69</f>
        <v>9.3699999999999992</v>
      </c>
      <c r="K4168">
        <f>Cálculo!$H$69</f>
        <v>16.739999999999998</v>
      </c>
    </row>
    <row r="4169" spans="1:11">
      <c r="A4169" t="s">
        <v>56</v>
      </c>
      <c r="B4169" t="s">
        <v>198</v>
      </c>
      <c r="C4169" s="7" t="s">
        <v>317</v>
      </c>
      <c r="D4169" t="s">
        <v>199</v>
      </c>
      <c r="E4169" t="s">
        <v>54</v>
      </c>
      <c r="F4169" t="s">
        <v>93</v>
      </c>
      <c r="G4169" t="s">
        <v>94</v>
      </c>
      <c r="H4169">
        <v>14.01</v>
      </c>
      <c r="I4169">
        <v>34</v>
      </c>
      <c r="J4169">
        <f>Cálculo!$G$70</f>
        <v>11.132</v>
      </c>
      <c r="K4169">
        <f>Cálculo!$H$70</f>
        <v>18.600000000000001</v>
      </c>
    </row>
    <row r="4170" spans="1:11">
      <c r="A4170" t="s">
        <v>56</v>
      </c>
      <c r="B4170" t="s">
        <v>198</v>
      </c>
      <c r="C4170" s="7" t="s">
        <v>317</v>
      </c>
      <c r="D4170" t="s">
        <v>199</v>
      </c>
      <c r="E4170" t="s">
        <v>54</v>
      </c>
      <c r="F4170" t="s">
        <v>93</v>
      </c>
      <c r="G4170" t="s">
        <v>94</v>
      </c>
      <c r="H4170">
        <v>34.01</v>
      </c>
      <c r="I4170">
        <v>600</v>
      </c>
      <c r="J4170">
        <f>Cálculo!$G$71</f>
        <v>11.92</v>
      </c>
      <c r="K4170">
        <f>Cálculo!$H$71</f>
        <v>18.600000000000001</v>
      </c>
    </row>
    <row r="4171" spans="1:11">
      <c r="A4171" t="s">
        <v>56</v>
      </c>
      <c r="B4171" t="s">
        <v>198</v>
      </c>
      <c r="C4171" s="7" t="s">
        <v>317</v>
      </c>
      <c r="D4171" t="s">
        <v>199</v>
      </c>
      <c r="E4171" t="s">
        <v>54</v>
      </c>
      <c r="F4171" t="s">
        <v>93</v>
      </c>
      <c r="G4171" t="s">
        <v>94</v>
      </c>
      <c r="H4171">
        <v>600.01</v>
      </c>
      <c r="I4171">
        <v>1000</v>
      </c>
      <c r="J4171">
        <f>Cálculo!$G$72</f>
        <v>10.324</v>
      </c>
      <c r="K4171">
        <f>Cálculo!$H$72</f>
        <v>18.600000000000001</v>
      </c>
    </row>
    <row r="4172" spans="1:11">
      <c r="A4172" t="s">
        <v>56</v>
      </c>
      <c r="B4172" t="s">
        <v>198</v>
      </c>
      <c r="C4172" s="7" t="s">
        <v>317</v>
      </c>
      <c r="D4172" t="s">
        <v>199</v>
      </c>
      <c r="E4172" t="s">
        <v>54</v>
      </c>
      <c r="F4172" t="s">
        <v>93</v>
      </c>
      <c r="G4172" t="s">
        <v>94</v>
      </c>
      <c r="H4172">
        <v>1000.01</v>
      </c>
      <c r="J4172">
        <f>Cálculo!$G$73</f>
        <v>7.2949999999999999</v>
      </c>
      <c r="K4172">
        <f>Cálculo!$H$73</f>
        <v>18.600000000000001</v>
      </c>
    </row>
    <row r="4173" spans="1:11">
      <c r="A4173" t="s">
        <v>56</v>
      </c>
      <c r="B4173" t="s">
        <v>198</v>
      </c>
      <c r="C4173" s="7" t="s">
        <v>317</v>
      </c>
      <c r="D4173" t="s">
        <v>199</v>
      </c>
      <c r="E4173" t="s">
        <v>54</v>
      </c>
      <c r="F4173" t="s">
        <v>95</v>
      </c>
      <c r="G4173" t="s">
        <v>94</v>
      </c>
      <c r="H4173">
        <v>0</v>
      </c>
      <c r="I4173">
        <v>0</v>
      </c>
      <c r="J4173">
        <f>Cálculo!$G$76</f>
        <v>0</v>
      </c>
      <c r="K4173">
        <f>Cálculo!$H$76</f>
        <v>0</v>
      </c>
    </row>
    <row r="4174" spans="1:11">
      <c r="A4174" t="s">
        <v>56</v>
      </c>
      <c r="B4174" t="s">
        <v>198</v>
      </c>
      <c r="C4174" s="7" t="s">
        <v>317</v>
      </c>
      <c r="D4174" t="s">
        <v>199</v>
      </c>
      <c r="E4174" t="s">
        <v>54</v>
      </c>
      <c r="F4174" t="s">
        <v>95</v>
      </c>
      <c r="G4174" t="s">
        <v>94</v>
      </c>
      <c r="H4174">
        <v>0.01</v>
      </c>
      <c r="I4174">
        <v>50</v>
      </c>
      <c r="J4174">
        <f>Cálculo!$G$77</f>
        <v>9.2490000000000006</v>
      </c>
      <c r="K4174">
        <f>Cálculo!$H$77</f>
        <v>60.76</v>
      </c>
    </row>
    <row r="4175" spans="1:11">
      <c r="A4175" t="s">
        <v>56</v>
      </c>
      <c r="B4175" t="s">
        <v>198</v>
      </c>
      <c r="C4175" s="7" t="s">
        <v>317</v>
      </c>
      <c r="D4175" t="s">
        <v>199</v>
      </c>
      <c r="E4175" t="s">
        <v>54</v>
      </c>
      <c r="F4175" t="s">
        <v>95</v>
      </c>
      <c r="G4175" t="s">
        <v>94</v>
      </c>
      <c r="H4175">
        <v>50.01</v>
      </c>
      <c r="I4175">
        <v>150</v>
      </c>
      <c r="J4175">
        <f>Cálculo!$G$78</f>
        <v>8.49</v>
      </c>
      <c r="K4175">
        <f>Cálculo!$H$78</f>
        <v>98.73</v>
      </c>
    </row>
    <row r="4176" spans="1:11">
      <c r="A4176" t="s">
        <v>56</v>
      </c>
      <c r="B4176" t="s">
        <v>198</v>
      </c>
      <c r="C4176" s="7" t="s">
        <v>317</v>
      </c>
      <c r="D4176" t="s">
        <v>199</v>
      </c>
      <c r="E4176" t="s">
        <v>54</v>
      </c>
      <c r="F4176" t="s">
        <v>95</v>
      </c>
      <c r="G4176" t="s">
        <v>94</v>
      </c>
      <c r="H4176">
        <v>150.01</v>
      </c>
      <c r="I4176">
        <v>500</v>
      </c>
      <c r="J4176">
        <f>Cálculo!$G$79</f>
        <v>7.9859999999999998</v>
      </c>
      <c r="K4176">
        <f>Cálculo!$H$79</f>
        <v>174.66</v>
      </c>
    </row>
    <row r="4177" spans="1:11">
      <c r="A4177" t="s">
        <v>56</v>
      </c>
      <c r="B4177" t="s">
        <v>198</v>
      </c>
      <c r="C4177" s="7" t="s">
        <v>317</v>
      </c>
      <c r="D4177" t="s">
        <v>199</v>
      </c>
      <c r="E4177" t="s">
        <v>54</v>
      </c>
      <c r="F4177" t="s">
        <v>95</v>
      </c>
      <c r="G4177" t="s">
        <v>94</v>
      </c>
      <c r="H4177">
        <v>500.01</v>
      </c>
      <c r="I4177">
        <v>2000</v>
      </c>
      <c r="J4177">
        <f>Cálculo!$G$80</f>
        <v>7.5380000000000003</v>
      </c>
      <c r="K4177">
        <f>Cálculo!$H$80</f>
        <v>398.71</v>
      </c>
    </row>
    <row r="4178" spans="1:11">
      <c r="A4178" t="s">
        <v>56</v>
      </c>
      <c r="B4178" t="s">
        <v>198</v>
      </c>
      <c r="C4178" s="7" t="s">
        <v>317</v>
      </c>
      <c r="D4178" t="s">
        <v>199</v>
      </c>
      <c r="E4178" t="s">
        <v>54</v>
      </c>
      <c r="F4178" t="s">
        <v>95</v>
      </c>
      <c r="G4178" t="s">
        <v>94</v>
      </c>
      <c r="H4178">
        <v>2000.01</v>
      </c>
      <c r="I4178">
        <v>3500</v>
      </c>
      <c r="J4178">
        <f>Cálculo!$G$81</f>
        <v>6.819</v>
      </c>
      <c r="K4178">
        <f>Cálculo!$H$81</f>
        <v>1837.86</v>
      </c>
    </row>
    <row r="4179" spans="1:11">
      <c r="A4179" t="s">
        <v>56</v>
      </c>
      <c r="B4179" t="s">
        <v>198</v>
      </c>
      <c r="C4179" s="7" t="s">
        <v>317</v>
      </c>
      <c r="D4179" t="s">
        <v>199</v>
      </c>
      <c r="E4179" t="s">
        <v>54</v>
      </c>
      <c r="F4179" t="s">
        <v>95</v>
      </c>
      <c r="G4179" t="s">
        <v>94</v>
      </c>
      <c r="H4179">
        <v>3500.01</v>
      </c>
      <c r="I4179">
        <v>50000</v>
      </c>
      <c r="J4179">
        <f>Cálculo!$G$82</f>
        <v>5.3760000000000003</v>
      </c>
      <c r="K4179">
        <f>Cálculo!$H$82</f>
        <v>6892.16</v>
      </c>
    </row>
    <row r="4180" spans="1:11">
      <c r="A4180" t="s">
        <v>56</v>
      </c>
      <c r="B4180" t="s">
        <v>198</v>
      </c>
      <c r="C4180" s="7" t="s">
        <v>317</v>
      </c>
      <c r="D4180" t="s">
        <v>199</v>
      </c>
      <c r="E4180" t="s">
        <v>54</v>
      </c>
      <c r="F4180" t="s">
        <v>95</v>
      </c>
      <c r="G4180" t="s">
        <v>94</v>
      </c>
      <c r="H4180">
        <v>50000.01</v>
      </c>
      <c r="J4180">
        <f>Cálculo!$G$83</f>
        <v>5.1479999999999997</v>
      </c>
      <c r="K4180">
        <f>Cálculo!$H$83</f>
        <v>18284.09</v>
      </c>
    </row>
    <row r="4181" spans="1:11">
      <c r="A4181" t="s">
        <v>56</v>
      </c>
      <c r="B4181" t="s">
        <v>198</v>
      </c>
      <c r="C4181" s="7" t="s">
        <v>317</v>
      </c>
      <c r="D4181" t="s">
        <v>199</v>
      </c>
      <c r="E4181" t="s">
        <v>54</v>
      </c>
      <c r="F4181" t="s">
        <v>96</v>
      </c>
      <c r="G4181" t="s">
        <v>94</v>
      </c>
      <c r="H4181">
        <v>0</v>
      </c>
      <c r="I4181">
        <v>50000</v>
      </c>
      <c r="J4181">
        <f>Cálculo!$G$86</f>
        <v>4.726</v>
      </c>
      <c r="K4181">
        <f>Cálculo!$H$86</f>
        <v>387.36</v>
      </c>
    </row>
    <row r="4182" spans="1:11">
      <c r="A4182" t="s">
        <v>56</v>
      </c>
      <c r="B4182" t="s">
        <v>198</v>
      </c>
      <c r="C4182" s="7" t="s">
        <v>317</v>
      </c>
      <c r="D4182" t="s">
        <v>199</v>
      </c>
      <c r="E4182" t="s">
        <v>54</v>
      </c>
      <c r="F4182" t="s">
        <v>96</v>
      </c>
      <c r="G4182" t="s">
        <v>94</v>
      </c>
      <c r="H4182">
        <v>50000.01</v>
      </c>
      <c r="I4182">
        <v>300000</v>
      </c>
      <c r="J4182">
        <f>Cálculo!$G$87</f>
        <v>3.5019999999999998</v>
      </c>
      <c r="K4182">
        <f>Cálculo!$H$87</f>
        <v>61597.41</v>
      </c>
    </row>
    <row r="4183" spans="1:11">
      <c r="A4183" t="s">
        <v>56</v>
      </c>
      <c r="B4183" t="s">
        <v>198</v>
      </c>
      <c r="C4183" s="7" t="s">
        <v>317</v>
      </c>
      <c r="D4183" t="s">
        <v>199</v>
      </c>
      <c r="E4183" t="s">
        <v>54</v>
      </c>
      <c r="F4183" t="s">
        <v>96</v>
      </c>
      <c r="G4183" t="s">
        <v>94</v>
      </c>
      <c r="H4183">
        <v>300000.01</v>
      </c>
      <c r="I4183">
        <v>500000</v>
      </c>
      <c r="J4183">
        <f>Cálculo!$G$88</f>
        <v>3.36</v>
      </c>
      <c r="K4183">
        <f>Cálculo!$H$88</f>
        <v>110975.06</v>
      </c>
    </row>
    <row r="4184" spans="1:11">
      <c r="A4184" t="s">
        <v>56</v>
      </c>
      <c r="B4184" t="s">
        <v>198</v>
      </c>
      <c r="C4184" s="7" t="s">
        <v>317</v>
      </c>
      <c r="D4184" t="s">
        <v>199</v>
      </c>
      <c r="E4184" t="s">
        <v>54</v>
      </c>
      <c r="F4184" t="s">
        <v>96</v>
      </c>
      <c r="G4184" t="s">
        <v>94</v>
      </c>
      <c r="H4184">
        <v>500000.01</v>
      </c>
      <c r="I4184">
        <v>1000000</v>
      </c>
      <c r="J4184">
        <f>Cálculo!$G$89</f>
        <v>3.3340000000000001</v>
      </c>
      <c r="K4184">
        <f>Cálculo!$H$89</f>
        <v>124035.06</v>
      </c>
    </row>
    <row r="4185" spans="1:11">
      <c r="A4185" t="s">
        <v>56</v>
      </c>
      <c r="B4185" t="s">
        <v>198</v>
      </c>
      <c r="C4185" s="7" t="s">
        <v>317</v>
      </c>
      <c r="D4185" t="s">
        <v>199</v>
      </c>
      <c r="E4185" t="s">
        <v>54</v>
      </c>
      <c r="F4185" t="s">
        <v>96</v>
      </c>
      <c r="G4185" t="s">
        <v>94</v>
      </c>
      <c r="H4185">
        <v>1000000.01</v>
      </c>
      <c r="I4185">
        <v>2000000</v>
      </c>
      <c r="J4185">
        <f>Cálculo!$G$90</f>
        <v>3.2810000000000001</v>
      </c>
      <c r="K4185">
        <f>Cálculo!$H$90</f>
        <v>177422.21</v>
      </c>
    </row>
    <row r="4186" spans="1:11">
      <c r="A4186" t="s">
        <v>56</v>
      </c>
      <c r="B4186" t="s">
        <v>198</v>
      </c>
      <c r="C4186" s="7" t="s">
        <v>317</v>
      </c>
      <c r="D4186" t="s">
        <v>199</v>
      </c>
      <c r="E4186" t="s">
        <v>54</v>
      </c>
      <c r="F4186" t="s">
        <v>96</v>
      </c>
      <c r="G4186" t="s">
        <v>94</v>
      </c>
      <c r="H4186">
        <v>2000000.01</v>
      </c>
      <c r="J4186">
        <f>Cálculo!$G$91</f>
        <v>3.2330000000000001</v>
      </c>
      <c r="K4186">
        <f>Cálculo!$H$91</f>
        <v>316707.87</v>
      </c>
    </row>
    <row r="4187" spans="1:11">
      <c r="A4187" t="s">
        <v>56</v>
      </c>
      <c r="B4187" t="s">
        <v>198</v>
      </c>
      <c r="C4187" s="7" t="s">
        <v>317</v>
      </c>
      <c r="D4187" t="s">
        <v>199</v>
      </c>
      <c r="E4187" t="s">
        <v>54</v>
      </c>
      <c r="F4187" t="s">
        <v>97</v>
      </c>
      <c r="G4187" t="s">
        <v>98</v>
      </c>
      <c r="J4187">
        <f>Cálculo!$G$94</f>
        <v>3.2148460000000001</v>
      </c>
    </row>
    <row r="4188" spans="1:11">
      <c r="A4188" t="s">
        <v>56</v>
      </c>
      <c r="B4188" t="s">
        <v>198</v>
      </c>
      <c r="C4188" s="7" t="s">
        <v>318</v>
      </c>
      <c r="D4188" t="s">
        <v>199</v>
      </c>
      <c r="E4188" t="s">
        <v>54</v>
      </c>
      <c r="F4188" t="s">
        <v>93</v>
      </c>
      <c r="G4188" t="s">
        <v>94</v>
      </c>
      <c r="H4188">
        <v>0</v>
      </c>
      <c r="I4188">
        <v>1</v>
      </c>
      <c r="J4188">
        <f>Cálculo!$G$66</f>
        <v>3.2869999999999999</v>
      </c>
      <c r="K4188">
        <f>Cálculo!$H$66</f>
        <v>11.39</v>
      </c>
    </row>
    <row r="4189" spans="1:11">
      <c r="A4189" t="s">
        <v>56</v>
      </c>
      <c r="B4189" t="s">
        <v>198</v>
      </c>
      <c r="C4189" s="7" t="s">
        <v>318</v>
      </c>
      <c r="D4189" t="s">
        <v>199</v>
      </c>
      <c r="E4189" t="s">
        <v>54</v>
      </c>
      <c r="F4189" t="s">
        <v>93</v>
      </c>
      <c r="G4189" t="s">
        <v>94</v>
      </c>
      <c r="H4189">
        <v>1.01</v>
      </c>
      <c r="I4189">
        <v>3</v>
      </c>
      <c r="J4189">
        <f>Cálculo!$G$67</f>
        <v>10.834</v>
      </c>
      <c r="K4189">
        <f>Cálculo!$H$67</f>
        <v>14.87</v>
      </c>
    </row>
    <row r="4190" spans="1:11">
      <c r="A4190" t="s">
        <v>56</v>
      </c>
      <c r="B4190" t="s">
        <v>198</v>
      </c>
      <c r="C4190" s="7" t="s">
        <v>318</v>
      </c>
      <c r="D4190" t="s">
        <v>199</v>
      </c>
      <c r="E4190" t="s">
        <v>54</v>
      </c>
      <c r="F4190" t="s">
        <v>93</v>
      </c>
      <c r="G4190" t="s">
        <v>94</v>
      </c>
      <c r="H4190">
        <v>3.01</v>
      </c>
      <c r="I4190">
        <v>7</v>
      </c>
      <c r="J4190">
        <f>Cálculo!$G$68</f>
        <v>5.6470000000000002</v>
      </c>
      <c r="K4190">
        <f>Cálculo!$H$68</f>
        <v>14.87</v>
      </c>
    </row>
    <row r="4191" spans="1:11">
      <c r="A4191" t="s">
        <v>56</v>
      </c>
      <c r="B4191" t="s">
        <v>198</v>
      </c>
      <c r="C4191" s="7" t="s">
        <v>318</v>
      </c>
      <c r="D4191" t="s">
        <v>199</v>
      </c>
      <c r="E4191" t="s">
        <v>54</v>
      </c>
      <c r="F4191" t="s">
        <v>93</v>
      </c>
      <c r="G4191" t="s">
        <v>94</v>
      </c>
      <c r="H4191">
        <v>7.01</v>
      </c>
      <c r="I4191">
        <v>14</v>
      </c>
      <c r="J4191">
        <f>Cálculo!$G$69</f>
        <v>9.3699999999999992</v>
      </c>
      <c r="K4191">
        <f>Cálculo!$H$69</f>
        <v>16.739999999999998</v>
      </c>
    </row>
    <row r="4192" spans="1:11">
      <c r="A4192" t="s">
        <v>56</v>
      </c>
      <c r="B4192" t="s">
        <v>198</v>
      </c>
      <c r="C4192" s="7" t="s">
        <v>318</v>
      </c>
      <c r="D4192" t="s">
        <v>199</v>
      </c>
      <c r="E4192" t="s">
        <v>54</v>
      </c>
      <c r="F4192" t="s">
        <v>93</v>
      </c>
      <c r="G4192" t="s">
        <v>94</v>
      </c>
      <c r="H4192">
        <v>14.01</v>
      </c>
      <c r="I4192">
        <v>34</v>
      </c>
      <c r="J4192">
        <f>Cálculo!$G$70</f>
        <v>11.132</v>
      </c>
      <c r="K4192">
        <f>Cálculo!$H$70</f>
        <v>18.600000000000001</v>
      </c>
    </row>
    <row r="4193" spans="1:11">
      <c r="A4193" t="s">
        <v>56</v>
      </c>
      <c r="B4193" t="s">
        <v>198</v>
      </c>
      <c r="C4193" s="7" t="s">
        <v>318</v>
      </c>
      <c r="D4193" t="s">
        <v>199</v>
      </c>
      <c r="E4193" t="s">
        <v>54</v>
      </c>
      <c r="F4193" t="s">
        <v>93</v>
      </c>
      <c r="G4193" t="s">
        <v>94</v>
      </c>
      <c r="H4193">
        <v>34.01</v>
      </c>
      <c r="I4193">
        <v>600</v>
      </c>
      <c r="J4193">
        <f>Cálculo!$G$71</f>
        <v>11.92</v>
      </c>
      <c r="K4193">
        <f>Cálculo!$H$71</f>
        <v>18.600000000000001</v>
      </c>
    </row>
    <row r="4194" spans="1:11">
      <c r="A4194" t="s">
        <v>56</v>
      </c>
      <c r="B4194" t="s">
        <v>198</v>
      </c>
      <c r="C4194" s="7" t="s">
        <v>318</v>
      </c>
      <c r="D4194" t="s">
        <v>199</v>
      </c>
      <c r="E4194" t="s">
        <v>54</v>
      </c>
      <c r="F4194" t="s">
        <v>93</v>
      </c>
      <c r="G4194" t="s">
        <v>94</v>
      </c>
      <c r="H4194">
        <v>600.01</v>
      </c>
      <c r="I4194">
        <v>1000</v>
      </c>
      <c r="J4194">
        <f>Cálculo!$G$72</f>
        <v>10.324</v>
      </c>
      <c r="K4194">
        <f>Cálculo!$H$72</f>
        <v>18.600000000000001</v>
      </c>
    </row>
    <row r="4195" spans="1:11">
      <c r="A4195" t="s">
        <v>56</v>
      </c>
      <c r="B4195" t="s">
        <v>198</v>
      </c>
      <c r="C4195" s="7" t="s">
        <v>318</v>
      </c>
      <c r="D4195" t="s">
        <v>199</v>
      </c>
      <c r="E4195" t="s">
        <v>54</v>
      </c>
      <c r="F4195" t="s">
        <v>93</v>
      </c>
      <c r="G4195" t="s">
        <v>94</v>
      </c>
      <c r="H4195">
        <v>1000.01</v>
      </c>
      <c r="J4195">
        <f>Cálculo!$G$73</f>
        <v>7.2949999999999999</v>
      </c>
      <c r="K4195">
        <f>Cálculo!$H$73</f>
        <v>18.600000000000001</v>
      </c>
    </row>
    <row r="4196" spans="1:11">
      <c r="A4196" t="s">
        <v>56</v>
      </c>
      <c r="B4196" t="s">
        <v>198</v>
      </c>
      <c r="C4196" s="7" t="s">
        <v>318</v>
      </c>
      <c r="D4196" t="s">
        <v>199</v>
      </c>
      <c r="E4196" t="s">
        <v>54</v>
      </c>
      <c r="F4196" t="s">
        <v>95</v>
      </c>
      <c r="G4196" t="s">
        <v>94</v>
      </c>
      <c r="H4196">
        <v>0</v>
      </c>
      <c r="I4196">
        <v>0</v>
      </c>
      <c r="J4196">
        <f>Cálculo!$G$76</f>
        <v>0</v>
      </c>
      <c r="K4196">
        <f>Cálculo!$H$76</f>
        <v>0</v>
      </c>
    </row>
    <row r="4197" spans="1:11">
      <c r="A4197" t="s">
        <v>56</v>
      </c>
      <c r="B4197" t="s">
        <v>198</v>
      </c>
      <c r="C4197" s="7" t="s">
        <v>318</v>
      </c>
      <c r="D4197" t="s">
        <v>199</v>
      </c>
      <c r="E4197" t="s">
        <v>54</v>
      </c>
      <c r="F4197" t="s">
        <v>95</v>
      </c>
      <c r="G4197" t="s">
        <v>94</v>
      </c>
      <c r="H4197">
        <v>0.01</v>
      </c>
      <c r="I4197">
        <v>50</v>
      </c>
      <c r="J4197">
        <f>Cálculo!$G$77</f>
        <v>9.2490000000000006</v>
      </c>
      <c r="K4197">
        <f>Cálculo!$H$77</f>
        <v>60.76</v>
      </c>
    </row>
    <row r="4198" spans="1:11">
      <c r="A4198" t="s">
        <v>56</v>
      </c>
      <c r="B4198" t="s">
        <v>198</v>
      </c>
      <c r="C4198" s="7" t="s">
        <v>318</v>
      </c>
      <c r="D4198" t="s">
        <v>199</v>
      </c>
      <c r="E4198" t="s">
        <v>54</v>
      </c>
      <c r="F4198" t="s">
        <v>95</v>
      </c>
      <c r="G4198" t="s">
        <v>94</v>
      </c>
      <c r="H4198">
        <v>50.01</v>
      </c>
      <c r="I4198">
        <v>150</v>
      </c>
      <c r="J4198">
        <f>Cálculo!$G$78</f>
        <v>8.49</v>
      </c>
      <c r="K4198">
        <f>Cálculo!$H$78</f>
        <v>98.73</v>
      </c>
    </row>
    <row r="4199" spans="1:11">
      <c r="A4199" t="s">
        <v>56</v>
      </c>
      <c r="B4199" t="s">
        <v>198</v>
      </c>
      <c r="C4199" s="7" t="s">
        <v>318</v>
      </c>
      <c r="D4199" t="s">
        <v>199</v>
      </c>
      <c r="E4199" t="s">
        <v>54</v>
      </c>
      <c r="F4199" t="s">
        <v>95</v>
      </c>
      <c r="G4199" t="s">
        <v>94</v>
      </c>
      <c r="H4199">
        <v>150.01</v>
      </c>
      <c r="I4199">
        <v>500</v>
      </c>
      <c r="J4199">
        <f>Cálculo!$G$79</f>
        <v>7.9859999999999998</v>
      </c>
      <c r="K4199">
        <f>Cálculo!$H$79</f>
        <v>174.66</v>
      </c>
    </row>
    <row r="4200" spans="1:11">
      <c r="A4200" t="s">
        <v>56</v>
      </c>
      <c r="B4200" t="s">
        <v>198</v>
      </c>
      <c r="C4200" s="7" t="s">
        <v>318</v>
      </c>
      <c r="D4200" t="s">
        <v>199</v>
      </c>
      <c r="E4200" t="s">
        <v>54</v>
      </c>
      <c r="F4200" t="s">
        <v>95</v>
      </c>
      <c r="G4200" t="s">
        <v>94</v>
      </c>
      <c r="H4200">
        <v>500.01</v>
      </c>
      <c r="I4200">
        <v>2000</v>
      </c>
      <c r="J4200">
        <f>Cálculo!$G$80</f>
        <v>7.5380000000000003</v>
      </c>
      <c r="K4200">
        <f>Cálculo!$H$80</f>
        <v>398.71</v>
      </c>
    </row>
    <row r="4201" spans="1:11">
      <c r="A4201" t="s">
        <v>56</v>
      </c>
      <c r="B4201" t="s">
        <v>198</v>
      </c>
      <c r="C4201" s="7" t="s">
        <v>318</v>
      </c>
      <c r="D4201" t="s">
        <v>199</v>
      </c>
      <c r="E4201" t="s">
        <v>54</v>
      </c>
      <c r="F4201" t="s">
        <v>95</v>
      </c>
      <c r="G4201" t="s">
        <v>94</v>
      </c>
      <c r="H4201">
        <v>2000.01</v>
      </c>
      <c r="I4201">
        <v>3500</v>
      </c>
      <c r="J4201">
        <f>Cálculo!$G$81</f>
        <v>6.819</v>
      </c>
      <c r="K4201">
        <f>Cálculo!$H$81</f>
        <v>1837.86</v>
      </c>
    </row>
    <row r="4202" spans="1:11">
      <c r="A4202" t="s">
        <v>56</v>
      </c>
      <c r="B4202" t="s">
        <v>198</v>
      </c>
      <c r="C4202" s="7" t="s">
        <v>318</v>
      </c>
      <c r="D4202" t="s">
        <v>199</v>
      </c>
      <c r="E4202" t="s">
        <v>54</v>
      </c>
      <c r="F4202" t="s">
        <v>95</v>
      </c>
      <c r="G4202" t="s">
        <v>94</v>
      </c>
      <c r="H4202">
        <v>3500.01</v>
      </c>
      <c r="I4202">
        <v>50000</v>
      </c>
      <c r="J4202">
        <f>Cálculo!$G$82</f>
        <v>5.3760000000000003</v>
      </c>
      <c r="K4202">
        <f>Cálculo!$H$82</f>
        <v>6892.16</v>
      </c>
    </row>
    <row r="4203" spans="1:11">
      <c r="A4203" t="s">
        <v>56</v>
      </c>
      <c r="B4203" t="s">
        <v>198</v>
      </c>
      <c r="C4203" s="7" t="s">
        <v>318</v>
      </c>
      <c r="D4203" t="s">
        <v>199</v>
      </c>
      <c r="E4203" t="s">
        <v>54</v>
      </c>
      <c r="F4203" t="s">
        <v>95</v>
      </c>
      <c r="G4203" t="s">
        <v>94</v>
      </c>
      <c r="H4203">
        <v>50000.01</v>
      </c>
      <c r="J4203">
        <f>Cálculo!$G$83</f>
        <v>5.1479999999999997</v>
      </c>
      <c r="K4203">
        <f>Cálculo!$H$83</f>
        <v>18284.09</v>
      </c>
    </row>
    <row r="4204" spans="1:11">
      <c r="A4204" t="s">
        <v>56</v>
      </c>
      <c r="B4204" t="s">
        <v>198</v>
      </c>
      <c r="C4204" s="7" t="s">
        <v>318</v>
      </c>
      <c r="D4204" t="s">
        <v>199</v>
      </c>
      <c r="E4204" t="s">
        <v>54</v>
      </c>
      <c r="F4204" t="s">
        <v>96</v>
      </c>
      <c r="G4204" t="s">
        <v>94</v>
      </c>
      <c r="H4204">
        <v>0</v>
      </c>
      <c r="I4204">
        <v>50000</v>
      </c>
      <c r="J4204">
        <f>Cálculo!$G$86</f>
        <v>4.726</v>
      </c>
      <c r="K4204">
        <f>Cálculo!$H$86</f>
        <v>387.36</v>
      </c>
    </row>
    <row r="4205" spans="1:11">
      <c r="A4205" t="s">
        <v>56</v>
      </c>
      <c r="B4205" t="s">
        <v>198</v>
      </c>
      <c r="C4205" s="7" t="s">
        <v>318</v>
      </c>
      <c r="D4205" t="s">
        <v>199</v>
      </c>
      <c r="E4205" t="s">
        <v>54</v>
      </c>
      <c r="F4205" t="s">
        <v>96</v>
      </c>
      <c r="G4205" t="s">
        <v>94</v>
      </c>
      <c r="H4205">
        <v>50000.01</v>
      </c>
      <c r="I4205">
        <v>300000</v>
      </c>
      <c r="J4205">
        <f>Cálculo!$G$87</f>
        <v>3.5019999999999998</v>
      </c>
      <c r="K4205">
        <f>Cálculo!$H$87</f>
        <v>61597.41</v>
      </c>
    </row>
    <row r="4206" spans="1:11">
      <c r="A4206" t="s">
        <v>56</v>
      </c>
      <c r="B4206" t="s">
        <v>198</v>
      </c>
      <c r="C4206" s="7" t="s">
        <v>318</v>
      </c>
      <c r="D4206" t="s">
        <v>199</v>
      </c>
      <c r="E4206" t="s">
        <v>54</v>
      </c>
      <c r="F4206" t="s">
        <v>96</v>
      </c>
      <c r="G4206" t="s">
        <v>94</v>
      </c>
      <c r="H4206">
        <v>300000.01</v>
      </c>
      <c r="I4206">
        <v>500000</v>
      </c>
      <c r="J4206">
        <f>Cálculo!$G$88</f>
        <v>3.36</v>
      </c>
      <c r="K4206">
        <f>Cálculo!$H$88</f>
        <v>110975.06</v>
      </c>
    </row>
    <row r="4207" spans="1:11">
      <c r="A4207" t="s">
        <v>56</v>
      </c>
      <c r="B4207" t="s">
        <v>198</v>
      </c>
      <c r="C4207" s="7" t="s">
        <v>318</v>
      </c>
      <c r="D4207" t="s">
        <v>199</v>
      </c>
      <c r="E4207" t="s">
        <v>54</v>
      </c>
      <c r="F4207" t="s">
        <v>96</v>
      </c>
      <c r="G4207" t="s">
        <v>94</v>
      </c>
      <c r="H4207">
        <v>500000.01</v>
      </c>
      <c r="I4207">
        <v>1000000</v>
      </c>
      <c r="J4207">
        <f>Cálculo!$G$89</f>
        <v>3.3340000000000001</v>
      </c>
      <c r="K4207">
        <f>Cálculo!$H$89</f>
        <v>124035.06</v>
      </c>
    </row>
    <row r="4208" spans="1:11">
      <c r="A4208" t="s">
        <v>56</v>
      </c>
      <c r="B4208" t="s">
        <v>198</v>
      </c>
      <c r="C4208" s="7" t="s">
        <v>318</v>
      </c>
      <c r="D4208" t="s">
        <v>199</v>
      </c>
      <c r="E4208" t="s">
        <v>54</v>
      </c>
      <c r="F4208" t="s">
        <v>96</v>
      </c>
      <c r="G4208" t="s">
        <v>94</v>
      </c>
      <c r="H4208">
        <v>1000000.01</v>
      </c>
      <c r="I4208">
        <v>2000000</v>
      </c>
      <c r="J4208">
        <f>Cálculo!$G$90</f>
        <v>3.2810000000000001</v>
      </c>
      <c r="K4208">
        <f>Cálculo!$H$90</f>
        <v>177422.21</v>
      </c>
    </row>
    <row r="4209" spans="1:11">
      <c r="A4209" t="s">
        <v>56</v>
      </c>
      <c r="B4209" t="s">
        <v>198</v>
      </c>
      <c r="C4209" s="7" t="s">
        <v>318</v>
      </c>
      <c r="D4209" t="s">
        <v>199</v>
      </c>
      <c r="E4209" t="s">
        <v>54</v>
      </c>
      <c r="F4209" t="s">
        <v>96</v>
      </c>
      <c r="G4209" t="s">
        <v>94</v>
      </c>
      <c r="H4209">
        <v>2000000.01</v>
      </c>
      <c r="J4209">
        <f>Cálculo!$G$91</f>
        <v>3.2330000000000001</v>
      </c>
      <c r="K4209">
        <f>Cálculo!$H$91</f>
        <v>316707.87</v>
      </c>
    </row>
    <row r="4210" spans="1:11">
      <c r="A4210" t="s">
        <v>56</v>
      </c>
      <c r="B4210" t="s">
        <v>198</v>
      </c>
      <c r="C4210" s="7" t="s">
        <v>318</v>
      </c>
      <c r="D4210" t="s">
        <v>199</v>
      </c>
      <c r="E4210" t="s">
        <v>54</v>
      </c>
      <c r="F4210" t="s">
        <v>97</v>
      </c>
      <c r="G4210" t="s">
        <v>98</v>
      </c>
      <c r="J4210">
        <f>Cálculo!$G$94</f>
        <v>3.2148460000000001</v>
      </c>
    </row>
    <row r="4211" spans="1:11">
      <c r="A4211" t="s">
        <v>56</v>
      </c>
      <c r="B4211" t="s">
        <v>198</v>
      </c>
      <c r="C4211" s="7" t="s">
        <v>319</v>
      </c>
      <c r="D4211" t="s">
        <v>199</v>
      </c>
      <c r="E4211" t="s">
        <v>54</v>
      </c>
      <c r="F4211" t="s">
        <v>93</v>
      </c>
      <c r="G4211" t="s">
        <v>94</v>
      </c>
      <c r="H4211">
        <v>0</v>
      </c>
      <c r="I4211">
        <v>1</v>
      </c>
      <c r="J4211">
        <f>Cálculo!$G$66</f>
        <v>3.2869999999999999</v>
      </c>
      <c r="K4211">
        <f>Cálculo!$H$66</f>
        <v>11.39</v>
      </c>
    </row>
    <row r="4212" spans="1:11">
      <c r="A4212" t="s">
        <v>56</v>
      </c>
      <c r="B4212" t="s">
        <v>198</v>
      </c>
      <c r="C4212" s="7" t="s">
        <v>319</v>
      </c>
      <c r="D4212" t="s">
        <v>199</v>
      </c>
      <c r="E4212" t="s">
        <v>54</v>
      </c>
      <c r="F4212" t="s">
        <v>93</v>
      </c>
      <c r="G4212" t="s">
        <v>94</v>
      </c>
      <c r="H4212">
        <v>1.01</v>
      </c>
      <c r="I4212">
        <v>3</v>
      </c>
      <c r="J4212">
        <f>Cálculo!$G$67</f>
        <v>10.834</v>
      </c>
      <c r="K4212">
        <f>Cálculo!$H$67</f>
        <v>14.87</v>
      </c>
    </row>
    <row r="4213" spans="1:11">
      <c r="A4213" t="s">
        <v>56</v>
      </c>
      <c r="B4213" t="s">
        <v>198</v>
      </c>
      <c r="C4213" s="7" t="s">
        <v>319</v>
      </c>
      <c r="D4213" t="s">
        <v>199</v>
      </c>
      <c r="E4213" t="s">
        <v>54</v>
      </c>
      <c r="F4213" t="s">
        <v>93</v>
      </c>
      <c r="G4213" t="s">
        <v>94</v>
      </c>
      <c r="H4213">
        <v>3.01</v>
      </c>
      <c r="I4213">
        <v>7</v>
      </c>
      <c r="J4213">
        <f>Cálculo!$G$68</f>
        <v>5.6470000000000002</v>
      </c>
      <c r="K4213">
        <f>Cálculo!$H$68</f>
        <v>14.87</v>
      </c>
    </row>
    <row r="4214" spans="1:11">
      <c r="A4214" t="s">
        <v>56</v>
      </c>
      <c r="B4214" t="s">
        <v>198</v>
      </c>
      <c r="C4214" s="7" t="s">
        <v>319</v>
      </c>
      <c r="D4214" t="s">
        <v>199</v>
      </c>
      <c r="E4214" t="s">
        <v>54</v>
      </c>
      <c r="F4214" t="s">
        <v>93</v>
      </c>
      <c r="G4214" t="s">
        <v>94</v>
      </c>
      <c r="H4214">
        <v>7.01</v>
      </c>
      <c r="I4214">
        <v>14</v>
      </c>
      <c r="J4214">
        <f>Cálculo!$G$69</f>
        <v>9.3699999999999992</v>
      </c>
      <c r="K4214">
        <f>Cálculo!$H$69</f>
        <v>16.739999999999998</v>
      </c>
    </row>
    <row r="4215" spans="1:11">
      <c r="A4215" t="s">
        <v>56</v>
      </c>
      <c r="B4215" t="s">
        <v>198</v>
      </c>
      <c r="C4215" s="7" t="s">
        <v>319</v>
      </c>
      <c r="D4215" t="s">
        <v>199</v>
      </c>
      <c r="E4215" t="s">
        <v>54</v>
      </c>
      <c r="F4215" t="s">
        <v>93</v>
      </c>
      <c r="G4215" t="s">
        <v>94</v>
      </c>
      <c r="H4215">
        <v>14.01</v>
      </c>
      <c r="I4215">
        <v>34</v>
      </c>
      <c r="J4215">
        <f>Cálculo!$G$70</f>
        <v>11.132</v>
      </c>
      <c r="K4215">
        <f>Cálculo!$H$70</f>
        <v>18.600000000000001</v>
      </c>
    </row>
    <row r="4216" spans="1:11">
      <c r="A4216" t="s">
        <v>56</v>
      </c>
      <c r="B4216" t="s">
        <v>198</v>
      </c>
      <c r="C4216" s="7" t="s">
        <v>319</v>
      </c>
      <c r="D4216" t="s">
        <v>199</v>
      </c>
      <c r="E4216" t="s">
        <v>54</v>
      </c>
      <c r="F4216" t="s">
        <v>93</v>
      </c>
      <c r="G4216" t="s">
        <v>94</v>
      </c>
      <c r="H4216">
        <v>34.01</v>
      </c>
      <c r="I4216">
        <v>600</v>
      </c>
      <c r="J4216">
        <f>Cálculo!$G$71</f>
        <v>11.92</v>
      </c>
      <c r="K4216">
        <f>Cálculo!$H$71</f>
        <v>18.600000000000001</v>
      </c>
    </row>
    <row r="4217" spans="1:11">
      <c r="A4217" t="s">
        <v>56</v>
      </c>
      <c r="B4217" t="s">
        <v>198</v>
      </c>
      <c r="C4217" s="7" t="s">
        <v>319</v>
      </c>
      <c r="D4217" t="s">
        <v>199</v>
      </c>
      <c r="E4217" t="s">
        <v>54</v>
      </c>
      <c r="F4217" t="s">
        <v>93</v>
      </c>
      <c r="G4217" t="s">
        <v>94</v>
      </c>
      <c r="H4217">
        <v>600.01</v>
      </c>
      <c r="I4217">
        <v>1000</v>
      </c>
      <c r="J4217">
        <f>Cálculo!$G$72</f>
        <v>10.324</v>
      </c>
      <c r="K4217">
        <f>Cálculo!$H$72</f>
        <v>18.600000000000001</v>
      </c>
    </row>
    <row r="4218" spans="1:11">
      <c r="A4218" t="s">
        <v>56</v>
      </c>
      <c r="B4218" t="s">
        <v>198</v>
      </c>
      <c r="C4218" s="7" t="s">
        <v>319</v>
      </c>
      <c r="D4218" t="s">
        <v>199</v>
      </c>
      <c r="E4218" t="s">
        <v>54</v>
      </c>
      <c r="F4218" t="s">
        <v>93</v>
      </c>
      <c r="G4218" t="s">
        <v>94</v>
      </c>
      <c r="H4218">
        <v>1000.01</v>
      </c>
      <c r="J4218">
        <f>Cálculo!$G$73</f>
        <v>7.2949999999999999</v>
      </c>
      <c r="K4218">
        <f>Cálculo!$H$73</f>
        <v>18.600000000000001</v>
      </c>
    </row>
    <row r="4219" spans="1:11">
      <c r="A4219" t="s">
        <v>56</v>
      </c>
      <c r="B4219" t="s">
        <v>198</v>
      </c>
      <c r="C4219" s="7" t="s">
        <v>319</v>
      </c>
      <c r="D4219" t="s">
        <v>199</v>
      </c>
      <c r="E4219" t="s">
        <v>54</v>
      </c>
      <c r="F4219" t="s">
        <v>95</v>
      </c>
      <c r="G4219" t="s">
        <v>94</v>
      </c>
      <c r="H4219">
        <v>0</v>
      </c>
      <c r="I4219">
        <v>0</v>
      </c>
      <c r="J4219">
        <f>Cálculo!$G$76</f>
        <v>0</v>
      </c>
      <c r="K4219">
        <f>Cálculo!$H$76</f>
        <v>0</v>
      </c>
    </row>
    <row r="4220" spans="1:11">
      <c r="A4220" t="s">
        <v>56</v>
      </c>
      <c r="B4220" t="s">
        <v>198</v>
      </c>
      <c r="C4220" s="7" t="s">
        <v>319</v>
      </c>
      <c r="D4220" t="s">
        <v>199</v>
      </c>
      <c r="E4220" t="s">
        <v>54</v>
      </c>
      <c r="F4220" t="s">
        <v>95</v>
      </c>
      <c r="G4220" t="s">
        <v>94</v>
      </c>
      <c r="H4220">
        <v>0.01</v>
      </c>
      <c r="I4220">
        <v>50</v>
      </c>
      <c r="J4220">
        <f>Cálculo!$G$77</f>
        <v>9.2490000000000006</v>
      </c>
      <c r="K4220">
        <f>Cálculo!$H$77</f>
        <v>60.76</v>
      </c>
    </row>
    <row r="4221" spans="1:11">
      <c r="A4221" t="s">
        <v>56</v>
      </c>
      <c r="B4221" t="s">
        <v>198</v>
      </c>
      <c r="C4221" s="7" t="s">
        <v>319</v>
      </c>
      <c r="D4221" t="s">
        <v>199</v>
      </c>
      <c r="E4221" t="s">
        <v>54</v>
      </c>
      <c r="F4221" t="s">
        <v>95</v>
      </c>
      <c r="G4221" t="s">
        <v>94</v>
      </c>
      <c r="H4221">
        <v>50.01</v>
      </c>
      <c r="I4221">
        <v>150</v>
      </c>
      <c r="J4221">
        <f>Cálculo!$G$78</f>
        <v>8.49</v>
      </c>
      <c r="K4221">
        <f>Cálculo!$H$78</f>
        <v>98.73</v>
      </c>
    </row>
    <row r="4222" spans="1:11">
      <c r="A4222" t="s">
        <v>56</v>
      </c>
      <c r="B4222" t="s">
        <v>198</v>
      </c>
      <c r="C4222" s="7" t="s">
        <v>319</v>
      </c>
      <c r="D4222" t="s">
        <v>199</v>
      </c>
      <c r="E4222" t="s">
        <v>54</v>
      </c>
      <c r="F4222" t="s">
        <v>95</v>
      </c>
      <c r="G4222" t="s">
        <v>94</v>
      </c>
      <c r="H4222">
        <v>150.01</v>
      </c>
      <c r="I4222">
        <v>500</v>
      </c>
      <c r="J4222">
        <f>Cálculo!$G$79</f>
        <v>7.9859999999999998</v>
      </c>
      <c r="K4222">
        <f>Cálculo!$H$79</f>
        <v>174.66</v>
      </c>
    </row>
    <row r="4223" spans="1:11">
      <c r="A4223" t="s">
        <v>56</v>
      </c>
      <c r="B4223" t="s">
        <v>198</v>
      </c>
      <c r="C4223" s="7" t="s">
        <v>319</v>
      </c>
      <c r="D4223" t="s">
        <v>199</v>
      </c>
      <c r="E4223" t="s">
        <v>54</v>
      </c>
      <c r="F4223" t="s">
        <v>95</v>
      </c>
      <c r="G4223" t="s">
        <v>94</v>
      </c>
      <c r="H4223">
        <v>500.01</v>
      </c>
      <c r="I4223">
        <v>2000</v>
      </c>
      <c r="J4223">
        <f>Cálculo!$G$80</f>
        <v>7.5380000000000003</v>
      </c>
      <c r="K4223">
        <f>Cálculo!$H$80</f>
        <v>398.71</v>
      </c>
    </row>
    <row r="4224" spans="1:11">
      <c r="A4224" t="s">
        <v>56</v>
      </c>
      <c r="B4224" t="s">
        <v>198</v>
      </c>
      <c r="C4224" s="7" t="s">
        <v>319</v>
      </c>
      <c r="D4224" t="s">
        <v>199</v>
      </c>
      <c r="E4224" t="s">
        <v>54</v>
      </c>
      <c r="F4224" t="s">
        <v>95</v>
      </c>
      <c r="G4224" t="s">
        <v>94</v>
      </c>
      <c r="H4224">
        <v>2000.01</v>
      </c>
      <c r="I4224">
        <v>3500</v>
      </c>
      <c r="J4224">
        <f>Cálculo!$G$81</f>
        <v>6.819</v>
      </c>
      <c r="K4224">
        <f>Cálculo!$H$81</f>
        <v>1837.86</v>
      </c>
    </row>
    <row r="4225" spans="1:11">
      <c r="A4225" t="s">
        <v>56</v>
      </c>
      <c r="B4225" t="s">
        <v>198</v>
      </c>
      <c r="C4225" s="7" t="s">
        <v>319</v>
      </c>
      <c r="D4225" t="s">
        <v>199</v>
      </c>
      <c r="E4225" t="s">
        <v>54</v>
      </c>
      <c r="F4225" t="s">
        <v>95</v>
      </c>
      <c r="G4225" t="s">
        <v>94</v>
      </c>
      <c r="H4225">
        <v>3500.01</v>
      </c>
      <c r="I4225">
        <v>50000</v>
      </c>
      <c r="J4225">
        <f>Cálculo!$G$82</f>
        <v>5.3760000000000003</v>
      </c>
      <c r="K4225">
        <f>Cálculo!$H$82</f>
        <v>6892.16</v>
      </c>
    </row>
    <row r="4226" spans="1:11">
      <c r="A4226" t="s">
        <v>56</v>
      </c>
      <c r="B4226" t="s">
        <v>198</v>
      </c>
      <c r="C4226" s="7" t="s">
        <v>319</v>
      </c>
      <c r="D4226" t="s">
        <v>199</v>
      </c>
      <c r="E4226" t="s">
        <v>54</v>
      </c>
      <c r="F4226" t="s">
        <v>95</v>
      </c>
      <c r="G4226" t="s">
        <v>94</v>
      </c>
      <c r="H4226">
        <v>50000.01</v>
      </c>
      <c r="J4226">
        <f>Cálculo!$G$83</f>
        <v>5.1479999999999997</v>
      </c>
      <c r="K4226">
        <f>Cálculo!$H$83</f>
        <v>18284.09</v>
      </c>
    </row>
    <row r="4227" spans="1:11">
      <c r="A4227" t="s">
        <v>56</v>
      </c>
      <c r="B4227" t="s">
        <v>198</v>
      </c>
      <c r="C4227" s="7" t="s">
        <v>319</v>
      </c>
      <c r="D4227" t="s">
        <v>199</v>
      </c>
      <c r="E4227" t="s">
        <v>54</v>
      </c>
      <c r="F4227" t="s">
        <v>96</v>
      </c>
      <c r="G4227" t="s">
        <v>94</v>
      </c>
      <c r="H4227">
        <v>0</v>
      </c>
      <c r="I4227">
        <v>50000</v>
      </c>
      <c r="J4227">
        <f>Cálculo!$G$86</f>
        <v>4.726</v>
      </c>
      <c r="K4227">
        <f>Cálculo!$H$86</f>
        <v>387.36</v>
      </c>
    </row>
    <row r="4228" spans="1:11">
      <c r="A4228" t="s">
        <v>56</v>
      </c>
      <c r="B4228" t="s">
        <v>198</v>
      </c>
      <c r="C4228" s="7" t="s">
        <v>319</v>
      </c>
      <c r="D4228" t="s">
        <v>199</v>
      </c>
      <c r="E4228" t="s">
        <v>54</v>
      </c>
      <c r="F4228" t="s">
        <v>96</v>
      </c>
      <c r="G4228" t="s">
        <v>94</v>
      </c>
      <c r="H4228">
        <v>50000.01</v>
      </c>
      <c r="I4228">
        <v>300000</v>
      </c>
      <c r="J4228">
        <f>Cálculo!$G$87</f>
        <v>3.5019999999999998</v>
      </c>
      <c r="K4228">
        <f>Cálculo!$H$87</f>
        <v>61597.41</v>
      </c>
    </row>
    <row r="4229" spans="1:11">
      <c r="A4229" t="s">
        <v>56</v>
      </c>
      <c r="B4229" t="s">
        <v>198</v>
      </c>
      <c r="C4229" s="7" t="s">
        <v>319</v>
      </c>
      <c r="D4229" t="s">
        <v>199</v>
      </c>
      <c r="E4229" t="s">
        <v>54</v>
      </c>
      <c r="F4229" t="s">
        <v>96</v>
      </c>
      <c r="G4229" t="s">
        <v>94</v>
      </c>
      <c r="H4229">
        <v>300000.01</v>
      </c>
      <c r="I4229">
        <v>500000</v>
      </c>
      <c r="J4229">
        <f>Cálculo!$G$88</f>
        <v>3.36</v>
      </c>
      <c r="K4229">
        <f>Cálculo!$H$88</f>
        <v>110975.06</v>
      </c>
    </row>
    <row r="4230" spans="1:11">
      <c r="A4230" t="s">
        <v>56</v>
      </c>
      <c r="B4230" t="s">
        <v>198</v>
      </c>
      <c r="C4230" s="7" t="s">
        <v>319</v>
      </c>
      <c r="D4230" t="s">
        <v>199</v>
      </c>
      <c r="E4230" t="s">
        <v>54</v>
      </c>
      <c r="F4230" t="s">
        <v>96</v>
      </c>
      <c r="G4230" t="s">
        <v>94</v>
      </c>
      <c r="H4230">
        <v>500000.01</v>
      </c>
      <c r="I4230">
        <v>1000000</v>
      </c>
      <c r="J4230">
        <f>Cálculo!$G$89</f>
        <v>3.3340000000000001</v>
      </c>
      <c r="K4230">
        <f>Cálculo!$H$89</f>
        <v>124035.06</v>
      </c>
    </row>
    <row r="4231" spans="1:11">
      <c r="A4231" t="s">
        <v>56</v>
      </c>
      <c r="B4231" t="s">
        <v>198</v>
      </c>
      <c r="C4231" s="7" t="s">
        <v>319</v>
      </c>
      <c r="D4231" t="s">
        <v>199</v>
      </c>
      <c r="E4231" t="s">
        <v>54</v>
      </c>
      <c r="F4231" t="s">
        <v>96</v>
      </c>
      <c r="G4231" t="s">
        <v>94</v>
      </c>
      <c r="H4231">
        <v>1000000.01</v>
      </c>
      <c r="I4231">
        <v>2000000</v>
      </c>
      <c r="J4231">
        <f>Cálculo!$G$90</f>
        <v>3.2810000000000001</v>
      </c>
      <c r="K4231">
        <f>Cálculo!$H$90</f>
        <v>177422.21</v>
      </c>
    </row>
    <row r="4232" spans="1:11">
      <c r="A4232" t="s">
        <v>56</v>
      </c>
      <c r="B4232" t="s">
        <v>198</v>
      </c>
      <c r="C4232" s="7" t="s">
        <v>319</v>
      </c>
      <c r="D4232" t="s">
        <v>199</v>
      </c>
      <c r="E4232" t="s">
        <v>54</v>
      </c>
      <c r="F4232" t="s">
        <v>96</v>
      </c>
      <c r="G4232" t="s">
        <v>94</v>
      </c>
      <c r="H4232">
        <v>2000000.01</v>
      </c>
      <c r="J4232">
        <f>Cálculo!$G$91</f>
        <v>3.2330000000000001</v>
      </c>
      <c r="K4232">
        <f>Cálculo!$H$91</f>
        <v>316707.87</v>
      </c>
    </row>
    <row r="4233" spans="1:11">
      <c r="A4233" t="s">
        <v>56</v>
      </c>
      <c r="B4233" t="s">
        <v>198</v>
      </c>
      <c r="C4233" s="7" t="s">
        <v>319</v>
      </c>
      <c r="D4233" t="s">
        <v>199</v>
      </c>
      <c r="E4233" t="s">
        <v>54</v>
      </c>
      <c r="F4233" t="s">
        <v>97</v>
      </c>
      <c r="G4233" t="s">
        <v>98</v>
      </c>
      <c r="J4233">
        <f>Cálculo!$G$94</f>
        <v>3.2148460000000001</v>
      </c>
    </row>
    <row r="4234" spans="1:11">
      <c r="A4234" t="s">
        <v>56</v>
      </c>
      <c r="B4234" t="s">
        <v>198</v>
      </c>
      <c r="C4234" s="7" t="s">
        <v>320</v>
      </c>
      <c r="D4234" t="s">
        <v>199</v>
      </c>
      <c r="E4234" t="s">
        <v>54</v>
      </c>
      <c r="F4234" t="s">
        <v>93</v>
      </c>
      <c r="G4234" t="s">
        <v>94</v>
      </c>
      <c r="H4234">
        <v>0</v>
      </c>
      <c r="I4234">
        <v>1</v>
      </c>
      <c r="J4234">
        <f>Cálculo!$G$66</f>
        <v>3.2869999999999999</v>
      </c>
      <c r="K4234">
        <f>Cálculo!$H$66</f>
        <v>11.39</v>
      </c>
    </row>
    <row r="4235" spans="1:11">
      <c r="A4235" t="s">
        <v>56</v>
      </c>
      <c r="B4235" t="s">
        <v>198</v>
      </c>
      <c r="C4235" s="7" t="s">
        <v>320</v>
      </c>
      <c r="D4235" t="s">
        <v>199</v>
      </c>
      <c r="E4235" t="s">
        <v>54</v>
      </c>
      <c r="F4235" t="s">
        <v>93</v>
      </c>
      <c r="G4235" t="s">
        <v>94</v>
      </c>
      <c r="H4235">
        <v>1.01</v>
      </c>
      <c r="I4235">
        <v>3</v>
      </c>
      <c r="J4235">
        <f>Cálculo!$G$67</f>
        <v>10.834</v>
      </c>
      <c r="K4235">
        <f>Cálculo!$H$67</f>
        <v>14.87</v>
      </c>
    </row>
    <row r="4236" spans="1:11">
      <c r="A4236" t="s">
        <v>56</v>
      </c>
      <c r="B4236" t="s">
        <v>198</v>
      </c>
      <c r="C4236" s="7" t="s">
        <v>320</v>
      </c>
      <c r="D4236" t="s">
        <v>199</v>
      </c>
      <c r="E4236" t="s">
        <v>54</v>
      </c>
      <c r="F4236" t="s">
        <v>93</v>
      </c>
      <c r="G4236" t="s">
        <v>94</v>
      </c>
      <c r="H4236">
        <v>3.01</v>
      </c>
      <c r="I4236">
        <v>7</v>
      </c>
      <c r="J4236">
        <f>Cálculo!$G$68</f>
        <v>5.6470000000000002</v>
      </c>
      <c r="K4236">
        <f>Cálculo!$H$68</f>
        <v>14.87</v>
      </c>
    </row>
    <row r="4237" spans="1:11">
      <c r="A4237" t="s">
        <v>56</v>
      </c>
      <c r="B4237" t="s">
        <v>198</v>
      </c>
      <c r="C4237" s="7" t="s">
        <v>320</v>
      </c>
      <c r="D4237" t="s">
        <v>199</v>
      </c>
      <c r="E4237" t="s">
        <v>54</v>
      </c>
      <c r="F4237" t="s">
        <v>93</v>
      </c>
      <c r="G4237" t="s">
        <v>94</v>
      </c>
      <c r="H4237">
        <v>7.01</v>
      </c>
      <c r="I4237">
        <v>14</v>
      </c>
      <c r="J4237">
        <f>Cálculo!$G$69</f>
        <v>9.3699999999999992</v>
      </c>
      <c r="K4237">
        <f>Cálculo!$H$69</f>
        <v>16.739999999999998</v>
      </c>
    </row>
    <row r="4238" spans="1:11">
      <c r="A4238" t="s">
        <v>56</v>
      </c>
      <c r="B4238" t="s">
        <v>198</v>
      </c>
      <c r="C4238" s="7" t="s">
        <v>320</v>
      </c>
      <c r="D4238" t="s">
        <v>199</v>
      </c>
      <c r="E4238" t="s">
        <v>54</v>
      </c>
      <c r="F4238" t="s">
        <v>93</v>
      </c>
      <c r="G4238" t="s">
        <v>94</v>
      </c>
      <c r="H4238">
        <v>14.01</v>
      </c>
      <c r="I4238">
        <v>34</v>
      </c>
      <c r="J4238">
        <f>Cálculo!$G$70</f>
        <v>11.132</v>
      </c>
      <c r="K4238">
        <f>Cálculo!$H$70</f>
        <v>18.600000000000001</v>
      </c>
    </row>
    <row r="4239" spans="1:11">
      <c r="A4239" t="s">
        <v>56</v>
      </c>
      <c r="B4239" t="s">
        <v>198</v>
      </c>
      <c r="C4239" s="7" t="s">
        <v>320</v>
      </c>
      <c r="D4239" t="s">
        <v>199</v>
      </c>
      <c r="E4239" t="s">
        <v>54</v>
      </c>
      <c r="F4239" t="s">
        <v>93</v>
      </c>
      <c r="G4239" t="s">
        <v>94</v>
      </c>
      <c r="H4239">
        <v>34.01</v>
      </c>
      <c r="I4239">
        <v>600</v>
      </c>
      <c r="J4239">
        <f>Cálculo!$G$71</f>
        <v>11.92</v>
      </c>
      <c r="K4239">
        <f>Cálculo!$H$71</f>
        <v>18.600000000000001</v>
      </c>
    </row>
    <row r="4240" spans="1:11">
      <c r="A4240" t="s">
        <v>56</v>
      </c>
      <c r="B4240" t="s">
        <v>198</v>
      </c>
      <c r="C4240" s="7" t="s">
        <v>320</v>
      </c>
      <c r="D4240" t="s">
        <v>199</v>
      </c>
      <c r="E4240" t="s">
        <v>54</v>
      </c>
      <c r="F4240" t="s">
        <v>93</v>
      </c>
      <c r="G4240" t="s">
        <v>94</v>
      </c>
      <c r="H4240">
        <v>600.01</v>
      </c>
      <c r="I4240">
        <v>1000</v>
      </c>
      <c r="J4240">
        <f>Cálculo!$G$72</f>
        <v>10.324</v>
      </c>
      <c r="K4240">
        <f>Cálculo!$H$72</f>
        <v>18.600000000000001</v>
      </c>
    </row>
    <row r="4241" spans="1:11">
      <c r="A4241" t="s">
        <v>56</v>
      </c>
      <c r="B4241" t="s">
        <v>198</v>
      </c>
      <c r="C4241" s="7" t="s">
        <v>320</v>
      </c>
      <c r="D4241" t="s">
        <v>199</v>
      </c>
      <c r="E4241" t="s">
        <v>54</v>
      </c>
      <c r="F4241" t="s">
        <v>93</v>
      </c>
      <c r="G4241" t="s">
        <v>94</v>
      </c>
      <c r="H4241">
        <v>1000.01</v>
      </c>
      <c r="J4241">
        <f>Cálculo!$G$73</f>
        <v>7.2949999999999999</v>
      </c>
      <c r="K4241">
        <f>Cálculo!$H$73</f>
        <v>18.600000000000001</v>
      </c>
    </row>
    <row r="4242" spans="1:11">
      <c r="A4242" t="s">
        <v>56</v>
      </c>
      <c r="B4242" t="s">
        <v>198</v>
      </c>
      <c r="C4242" s="7" t="s">
        <v>320</v>
      </c>
      <c r="D4242" t="s">
        <v>199</v>
      </c>
      <c r="E4242" t="s">
        <v>54</v>
      </c>
      <c r="F4242" t="s">
        <v>95</v>
      </c>
      <c r="G4242" t="s">
        <v>94</v>
      </c>
      <c r="H4242">
        <v>0</v>
      </c>
      <c r="I4242">
        <v>0</v>
      </c>
      <c r="J4242">
        <f>Cálculo!$G$76</f>
        <v>0</v>
      </c>
      <c r="K4242">
        <f>Cálculo!$H$76</f>
        <v>0</v>
      </c>
    </row>
    <row r="4243" spans="1:11">
      <c r="A4243" t="s">
        <v>56</v>
      </c>
      <c r="B4243" t="s">
        <v>198</v>
      </c>
      <c r="C4243" s="7" t="s">
        <v>320</v>
      </c>
      <c r="D4243" t="s">
        <v>199</v>
      </c>
      <c r="E4243" t="s">
        <v>54</v>
      </c>
      <c r="F4243" t="s">
        <v>95</v>
      </c>
      <c r="G4243" t="s">
        <v>94</v>
      </c>
      <c r="H4243">
        <v>0.01</v>
      </c>
      <c r="I4243">
        <v>50</v>
      </c>
      <c r="J4243">
        <f>Cálculo!$G$77</f>
        <v>9.2490000000000006</v>
      </c>
      <c r="K4243">
        <f>Cálculo!$H$77</f>
        <v>60.76</v>
      </c>
    </row>
    <row r="4244" spans="1:11">
      <c r="A4244" t="s">
        <v>56</v>
      </c>
      <c r="B4244" t="s">
        <v>198</v>
      </c>
      <c r="C4244" s="7" t="s">
        <v>320</v>
      </c>
      <c r="D4244" t="s">
        <v>199</v>
      </c>
      <c r="E4244" t="s">
        <v>54</v>
      </c>
      <c r="F4244" t="s">
        <v>95</v>
      </c>
      <c r="G4244" t="s">
        <v>94</v>
      </c>
      <c r="H4244">
        <v>50.01</v>
      </c>
      <c r="I4244">
        <v>150</v>
      </c>
      <c r="J4244">
        <f>Cálculo!$G$78</f>
        <v>8.49</v>
      </c>
      <c r="K4244">
        <f>Cálculo!$H$78</f>
        <v>98.73</v>
      </c>
    </row>
    <row r="4245" spans="1:11">
      <c r="A4245" t="s">
        <v>56</v>
      </c>
      <c r="B4245" t="s">
        <v>198</v>
      </c>
      <c r="C4245" s="7" t="s">
        <v>320</v>
      </c>
      <c r="D4245" t="s">
        <v>199</v>
      </c>
      <c r="E4245" t="s">
        <v>54</v>
      </c>
      <c r="F4245" t="s">
        <v>95</v>
      </c>
      <c r="G4245" t="s">
        <v>94</v>
      </c>
      <c r="H4245">
        <v>150.01</v>
      </c>
      <c r="I4245">
        <v>500</v>
      </c>
      <c r="J4245">
        <f>Cálculo!$G$79</f>
        <v>7.9859999999999998</v>
      </c>
      <c r="K4245">
        <f>Cálculo!$H$79</f>
        <v>174.66</v>
      </c>
    </row>
    <row r="4246" spans="1:11">
      <c r="A4246" t="s">
        <v>56</v>
      </c>
      <c r="B4246" t="s">
        <v>198</v>
      </c>
      <c r="C4246" s="7" t="s">
        <v>320</v>
      </c>
      <c r="D4246" t="s">
        <v>199</v>
      </c>
      <c r="E4246" t="s">
        <v>54</v>
      </c>
      <c r="F4246" t="s">
        <v>95</v>
      </c>
      <c r="G4246" t="s">
        <v>94</v>
      </c>
      <c r="H4246">
        <v>500.01</v>
      </c>
      <c r="I4246">
        <v>2000</v>
      </c>
      <c r="J4246">
        <f>Cálculo!$G$80</f>
        <v>7.5380000000000003</v>
      </c>
      <c r="K4246">
        <f>Cálculo!$H$80</f>
        <v>398.71</v>
      </c>
    </row>
    <row r="4247" spans="1:11">
      <c r="A4247" t="s">
        <v>56</v>
      </c>
      <c r="B4247" t="s">
        <v>198</v>
      </c>
      <c r="C4247" s="7" t="s">
        <v>320</v>
      </c>
      <c r="D4247" t="s">
        <v>199</v>
      </c>
      <c r="E4247" t="s">
        <v>54</v>
      </c>
      <c r="F4247" t="s">
        <v>95</v>
      </c>
      <c r="G4247" t="s">
        <v>94</v>
      </c>
      <c r="H4247">
        <v>2000.01</v>
      </c>
      <c r="I4247">
        <v>3500</v>
      </c>
      <c r="J4247">
        <f>Cálculo!$G$81</f>
        <v>6.819</v>
      </c>
      <c r="K4247">
        <f>Cálculo!$H$81</f>
        <v>1837.86</v>
      </c>
    </row>
    <row r="4248" spans="1:11">
      <c r="A4248" t="s">
        <v>56</v>
      </c>
      <c r="B4248" t="s">
        <v>198</v>
      </c>
      <c r="C4248" s="7" t="s">
        <v>320</v>
      </c>
      <c r="D4248" t="s">
        <v>199</v>
      </c>
      <c r="E4248" t="s">
        <v>54</v>
      </c>
      <c r="F4248" t="s">
        <v>95</v>
      </c>
      <c r="G4248" t="s">
        <v>94</v>
      </c>
      <c r="H4248">
        <v>3500.01</v>
      </c>
      <c r="I4248">
        <v>50000</v>
      </c>
      <c r="J4248">
        <f>Cálculo!$G$82</f>
        <v>5.3760000000000003</v>
      </c>
      <c r="K4248">
        <f>Cálculo!$H$82</f>
        <v>6892.16</v>
      </c>
    </row>
    <row r="4249" spans="1:11">
      <c r="A4249" t="s">
        <v>56</v>
      </c>
      <c r="B4249" t="s">
        <v>198</v>
      </c>
      <c r="C4249" s="7" t="s">
        <v>320</v>
      </c>
      <c r="D4249" t="s">
        <v>199</v>
      </c>
      <c r="E4249" t="s">
        <v>54</v>
      </c>
      <c r="F4249" t="s">
        <v>95</v>
      </c>
      <c r="G4249" t="s">
        <v>94</v>
      </c>
      <c r="H4249">
        <v>50000.01</v>
      </c>
      <c r="J4249">
        <f>Cálculo!$G$83</f>
        <v>5.1479999999999997</v>
      </c>
      <c r="K4249">
        <f>Cálculo!$H$83</f>
        <v>18284.09</v>
      </c>
    </row>
    <row r="4250" spans="1:11">
      <c r="A4250" t="s">
        <v>56</v>
      </c>
      <c r="B4250" t="s">
        <v>198</v>
      </c>
      <c r="C4250" s="7" t="s">
        <v>320</v>
      </c>
      <c r="D4250" t="s">
        <v>199</v>
      </c>
      <c r="E4250" t="s">
        <v>54</v>
      </c>
      <c r="F4250" t="s">
        <v>96</v>
      </c>
      <c r="G4250" t="s">
        <v>94</v>
      </c>
      <c r="H4250">
        <v>0</v>
      </c>
      <c r="I4250">
        <v>50000</v>
      </c>
      <c r="J4250">
        <f>Cálculo!$G$86</f>
        <v>4.726</v>
      </c>
      <c r="K4250">
        <f>Cálculo!$H$86</f>
        <v>387.36</v>
      </c>
    </row>
    <row r="4251" spans="1:11">
      <c r="A4251" t="s">
        <v>56</v>
      </c>
      <c r="B4251" t="s">
        <v>198</v>
      </c>
      <c r="C4251" s="7" t="s">
        <v>320</v>
      </c>
      <c r="D4251" t="s">
        <v>199</v>
      </c>
      <c r="E4251" t="s">
        <v>54</v>
      </c>
      <c r="F4251" t="s">
        <v>96</v>
      </c>
      <c r="G4251" t="s">
        <v>94</v>
      </c>
      <c r="H4251">
        <v>50000.01</v>
      </c>
      <c r="I4251">
        <v>300000</v>
      </c>
      <c r="J4251">
        <f>Cálculo!$G$87</f>
        <v>3.5019999999999998</v>
      </c>
      <c r="K4251">
        <f>Cálculo!$H$87</f>
        <v>61597.41</v>
      </c>
    </row>
    <row r="4252" spans="1:11">
      <c r="A4252" t="s">
        <v>56</v>
      </c>
      <c r="B4252" t="s">
        <v>198</v>
      </c>
      <c r="C4252" s="7" t="s">
        <v>320</v>
      </c>
      <c r="D4252" t="s">
        <v>199</v>
      </c>
      <c r="E4252" t="s">
        <v>54</v>
      </c>
      <c r="F4252" t="s">
        <v>96</v>
      </c>
      <c r="G4252" t="s">
        <v>94</v>
      </c>
      <c r="H4252">
        <v>300000.01</v>
      </c>
      <c r="I4252">
        <v>500000</v>
      </c>
      <c r="J4252">
        <f>Cálculo!$G$88</f>
        <v>3.36</v>
      </c>
      <c r="K4252">
        <f>Cálculo!$H$88</f>
        <v>110975.06</v>
      </c>
    </row>
    <row r="4253" spans="1:11">
      <c r="A4253" t="s">
        <v>56</v>
      </c>
      <c r="B4253" t="s">
        <v>198</v>
      </c>
      <c r="C4253" s="7" t="s">
        <v>320</v>
      </c>
      <c r="D4253" t="s">
        <v>199</v>
      </c>
      <c r="E4253" t="s">
        <v>54</v>
      </c>
      <c r="F4253" t="s">
        <v>96</v>
      </c>
      <c r="G4253" t="s">
        <v>94</v>
      </c>
      <c r="H4253">
        <v>500000.01</v>
      </c>
      <c r="I4253">
        <v>1000000</v>
      </c>
      <c r="J4253">
        <f>Cálculo!$G$89</f>
        <v>3.3340000000000001</v>
      </c>
      <c r="K4253">
        <f>Cálculo!$H$89</f>
        <v>124035.06</v>
      </c>
    </row>
    <row r="4254" spans="1:11">
      <c r="A4254" t="s">
        <v>56</v>
      </c>
      <c r="B4254" t="s">
        <v>198</v>
      </c>
      <c r="C4254" s="7" t="s">
        <v>320</v>
      </c>
      <c r="D4254" t="s">
        <v>199</v>
      </c>
      <c r="E4254" t="s">
        <v>54</v>
      </c>
      <c r="F4254" t="s">
        <v>96</v>
      </c>
      <c r="G4254" t="s">
        <v>94</v>
      </c>
      <c r="H4254">
        <v>1000000.01</v>
      </c>
      <c r="I4254">
        <v>2000000</v>
      </c>
      <c r="J4254">
        <f>Cálculo!$G$90</f>
        <v>3.2810000000000001</v>
      </c>
      <c r="K4254">
        <f>Cálculo!$H$90</f>
        <v>177422.21</v>
      </c>
    </row>
    <row r="4255" spans="1:11">
      <c r="A4255" t="s">
        <v>56</v>
      </c>
      <c r="B4255" t="s">
        <v>198</v>
      </c>
      <c r="C4255" s="7" t="s">
        <v>320</v>
      </c>
      <c r="D4255" t="s">
        <v>199</v>
      </c>
      <c r="E4255" t="s">
        <v>54</v>
      </c>
      <c r="F4255" t="s">
        <v>96</v>
      </c>
      <c r="G4255" t="s">
        <v>94</v>
      </c>
      <c r="H4255">
        <v>2000000.01</v>
      </c>
      <c r="J4255">
        <f>Cálculo!$G$91</f>
        <v>3.2330000000000001</v>
      </c>
      <c r="K4255">
        <f>Cálculo!$H$91</f>
        <v>316707.87</v>
      </c>
    </row>
    <row r="4256" spans="1:11">
      <c r="A4256" t="s">
        <v>56</v>
      </c>
      <c r="B4256" t="s">
        <v>198</v>
      </c>
      <c r="C4256" s="7" t="s">
        <v>320</v>
      </c>
      <c r="D4256" t="s">
        <v>199</v>
      </c>
      <c r="E4256" t="s">
        <v>54</v>
      </c>
      <c r="F4256" t="s">
        <v>97</v>
      </c>
      <c r="G4256" t="s">
        <v>98</v>
      </c>
      <c r="J4256">
        <f>Cálculo!$G$94</f>
        <v>3.2148460000000001</v>
      </c>
    </row>
    <row r="4257" spans="1:11">
      <c r="A4257" t="s">
        <v>56</v>
      </c>
      <c r="B4257" t="s">
        <v>198</v>
      </c>
      <c r="C4257" s="7" t="s">
        <v>321</v>
      </c>
      <c r="D4257" t="s">
        <v>199</v>
      </c>
      <c r="E4257" t="s">
        <v>54</v>
      </c>
      <c r="F4257" t="s">
        <v>93</v>
      </c>
      <c r="G4257" t="s">
        <v>94</v>
      </c>
      <c r="H4257">
        <v>0</v>
      </c>
      <c r="I4257">
        <v>1</v>
      </c>
      <c r="J4257">
        <f>Cálculo!$G$66</f>
        <v>3.2869999999999999</v>
      </c>
      <c r="K4257">
        <f>Cálculo!$H$66</f>
        <v>11.39</v>
      </c>
    </row>
    <row r="4258" spans="1:11">
      <c r="A4258" t="s">
        <v>56</v>
      </c>
      <c r="B4258" t="s">
        <v>198</v>
      </c>
      <c r="C4258" s="7" t="s">
        <v>321</v>
      </c>
      <c r="D4258" t="s">
        <v>199</v>
      </c>
      <c r="E4258" t="s">
        <v>54</v>
      </c>
      <c r="F4258" t="s">
        <v>93</v>
      </c>
      <c r="G4258" t="s">
        <v>94</v>
      </c>
      <c r="H4258">
        <v>1.01</v>
      </c>
      <c r="I4258">
        <v>3</v>
      </c>
      <c r="J4258">
        <f>Cálculo!$G$67</f>
        <v>10.834</v>
      </c>
      <c r="K4258">
        <f>Cálculo!$H$67</f>
        <v>14.87</v>
      </c>
    </row>
    <row r="4259" spans="1:11">
      <c r="A4259" t="s">
        <v>56</v>
      </c>
      <c r="B4259" t="s">
        <v>198</v>
      </c>
      <c r="C4259" s="7" t="s">
        <v>321</v>
      </c>
      <c r="D4259" t="s">
        <v>199</v>
      </c>
      <c r="E4259" t="s">
        <v>54</v>
      </c>
      <c r="F4259" t="s">
        <v>93</v>
      </c>
      <c r="G4259" t="s">
        <v>94</v>
      </c>
      <c r="H4259">
        <v>3.01</v>
      </c>
      <c r="I4259">
        <v>7</v>
      </c>
      <c r="J4259">
        <f>Cálculo!$G$68</f>
        <v>5.6470000000000002</v>
      </c>
      <c r="K4259">
        <f>Cálculo!$H$68</f>
        <v>14.87</v>
      </c>
    </row>
    <row r="4260" spans="1:11">
      <c r="A4260" t="s">
        <v>56</v>
      </c>
      <c r="B4260" t="s">
        <v>198</v>
      </c>
      <c r="C4260" s="7" t="s">
        <v>321</v>
      </c>
      <c r="D4260" t="s">
        <v>199</v>
      </c>
      <c r="E4260" t="s">
        <v>54</v>
      </c>
      <c r="F4260" t="s">
        <v>93</v>
      </c>
      <c r="G4260" t="s">
        <v>94</v>
      </c>
      <c r="H4260">
        <v>7.01</v>
      </c>
      <c r="I4260">
        <v>14</v>
      </c>
      <c r="J4260">
        <f>Cálculo!$G$69</f>
        <v>9.3699999999999992</v>
      </c>
      <c r="K4260">
        <f>Cálculo!$H$69</f>
        <v>16.739999999999998</v>
      </c>
    </row>
    <row r="4261" spans="1:11">
      <c r="A4261" t="s">
        <v>56</v>
      </c>
      <c r="B4261" t="s">
        <v>198</v>
      </c>
      <c r="C4261" s="7" t="s">
        <v>321</v>
      </c>
      <c r="D4261" t="s">
        <v>199</v>
      </c>
      <c r="E4261" t="s">
        <v>54</v>
      </c>
      <c r="F4261" t="s">
        <v>93</v>
      </c>
      <c r="G4261" t="s">
        <v>94</v>
      </c>
      <c r="H4261">
        <v>14.01</v>
      </c>
      <c r="I4261">
        <v>34</v>
      </c>
      <c r="J4261">
        <f>Cálculo!$G$70</f>
        <v>11.132</v>
      </c>
      <c r="K4261">
        <f>Cálculo!$H$70</f>
        <v>18.600000000000001</v>
      </c>
    </row>
    <row r="4262" spans="1:11">
      <c r="A4262" t="s">
        <v>56</v>
      </c>
      <c r="B4262" t="s">
        <v>198</v>
      </c>
      <c r="C4262" s="7" t="s">
        <v>321</v>
      </c>
      <c r="D4262" t="s">
        <v>199</v>
      </c>
      <c r="E4262" t="s">
        <v>54</v>
      </c>
      <c r="F4262" t="s">
        <v>93</v>
      </c>
      <c r="G4262" t="s">
        <v>94</v>
      </c>
      <c r="H4262">
        <v>34.01</v>
      </c>
      <c r="I4262">
        <v>600</v>
      </c>
      <c r="J4262">
        <f>Cálculo!$G$71</f>
        <v>11.92</v>
      </c>
      <c r="K4262">
        <f>Cálculo!$H$71</f>
        <v>18.600000000000001</v>
      </c>
    </row>
    <row r="4263" spans="1:11">
      <c r="A4263" t="s">
        <v>56</v>
      </c>
      <c r="B4263" t="s">
        <v>198</v>
      </c>
      <c r="C4263" s="7" t="s">
        <v>321</v>
      </c>
      <c r="D4263" t="s">
        <v>199</v>
      </c>
      <c r="E4263" t="s">
        <v>54</v>
      </c>
      <c r="F4263" t="s">
        <v>93</v>
      </c>
      <c r="G4263" t="s">
        <v>94</v>
      </c>
      <c r="H4263">
        <v>600.01</v>
      </c>
      <c r="I4263">
        <v>1000</v>
      </c>
      <c r="J4263">
        <f>Cálculo!$G$72</f>
        <v>10.324</v>
      </c>
      <c r="K4263">
        <f>Cálculo!$H$72</f>
        <v>18.600000000000001</v>
      </c>
    </row>
    <row r="4264" spans="1:11">
      <c r="A4264" t="s">
        <v>56</v>
      </c>
      <c r="B4264" t="s">
        <v>198</v>
      </c>
      <c r="C4264" s="7" t="s">
        <v>321</v>
      </c>
      <c r="D4264" t="s">
        <v>199</v>
      </c>
      <c r="E4264" t="s">
        <v>54</v>
      </c>
      <c r="F4264" t="s">
        <v>93</v>
      </c>
      <c r="G4264" t="s">
        <v>94</v>
      </c>
      <c r="H4264">
        <v>1000.01</v>
      </c>
      <c r="J4264">
        <f>Cálculo!$G$73</f>
        <v>7.2949999999999999</v>
      </c>
      <c r="K4264">
        <f>Cálculo!$H$73</f>
        <v>18.600000000000001</v>
      </c>
    </row>
    <row r="4265" spans="1:11">
      <c r="A4265" t="s">
        <v>56</v>
      </c>
      <c r="B4265" t="s">
        <v>198</v>
      </c>
      <c r="C4265" s="7" t="s">
        <v>321</v>
      </c>
      <c r="D4265" t="s">
        <v>199</v>
      </c>
      <c r="E4265" t="s">
        <v>54</v>
      </c>
      <c r="F4265" t="s">
        <v>95</v>
      </c>
      <c r="G4265" t="s">
        <v>94</v>
      </c>
      <c r="H4265">
        <v>0</v>
      </c>
      <c r="I4265">
        <v>0</v>
      </c>
      <c r="J4265">
        <f>Cálculo!$G$76</f>
        <v>0</v>
      </c>
      <c r="K4265">
        <f>Cálculo!$H$76</f>
        <v>0</v>
      </c>
    </row>
    <row r="4266" spans="1:11">
      <c r="A4266" t="s">
        <v>56</v>
      </c>
      <c r="B4266" t="s">
        <v>198</v>
      </c>
      <c r="C4266" s="7" t="s">
        <v>321</v>
      </c>
      <c r="D4266" t="s">
        <v>199</v>
      </c>
      <c r="E4266" t="s">
        <v>54</v>
      </c>
      <c r="F4266" t="s">
        <v>95</v>
      </c>
      <c r="G4266" t="s">
        <v>94</v>
      </c>
      <c r="H4266">
        <v>0.01</v>
      </c>
      <c r="I4266">
        <v>50</v>
      </c>
      <c r="J4266">
        <f>Cálculo!$G$77</f>
        <v>9.2490000000000006</v>
      </c>
      <c r="K4266">
        <f>Cálculo!$H$77</f>
        <v>60.76</v>
      </c>
    </row>
    <row r="4267" spans="1:11">
      <c r="A4267" t="s">
        <v>56</v>
      </c>
      <c r="B4267" t="s">
        <v>198</v>
      </c>
      <c r="C4267" s="7" t="s">
        <v>321</v>
      </c>
      <c r="D4267" t="s">
        <v>199</v>
      </c>
      <c r="E4267" t="s">
        <v>54</v>
      </c>
      <c r="F4267" t="s">
        <v>95</v>
      </c>
      <c r="G4267" t="s">
        <v>94</v>
      </c>
      <c r="H4267">
        <v>50.01</v>
      </c>
      <c r="I4267">
        <v>150</v>
      </c>
      <c r="J4267">
        <f>Cálculo!$G$78</f>
        <v>8.49</v>
      </c>
      <c r="K4267">
        <f>Cálculo!$H$78</f>
        <v>98.73</v>
      </c>
    </row>
    <row r="4268" spans="1:11">
      <c r="A4268" t="s">
        <v>56</v>
      </c>
      <c r="B4268" t="s">
        <v>198</v>
      </c>
      <c r="C4268" s="7" t="s">
        <v>321</v>
      </c>
      <c r="D4268" t="s">
        <v>199</v>
      </c>
      <c r="E4268" t="s">
        <v>54</v>
      </c>
      <c r="F4268" t="s">
        <v>95</v>
      </c>
      <c r="G4268" t="s">
        <v>94</v>
      </c>
      <c r="H4268">
        <v>150.01</v>
      </c>
      <c r="I4268">
        <v>500</v>
      </c>
      <c r="J4268">
        <f>Cálculo!$G$79</f>
        <v>7.9859999999999998</v>
      </c>
      <c r="K4268">
        <f>Cálculo!$H$79</f>
        <v>174.66</v>
      </c>
    </row>
    <row r="4269" spans="1:11">
      <c r="A4269" t="s">
        <v>56</v>
      </c>
      <c r="B4269" t="s">
        <v>198</v>
      </c>
      <c r="C4269" s="7" t="s">
        <v>321</v>
      </c>
      <c r="D4269" t="s">
        <v>199</v>
      </c>
      <c r="E4269" t="s">
        <v>54</v>
      </c>
      <c r="F4269" t="s">
        <v>95</v>
      </c>
      <c r="G4269" t="s">
        <v>94</v>
      </c>
      <c r="H4269">
        <v>500.01</v>
      </c>
      <c r="I4269">
        <v>2000</v>
      </c>
      <c r="J4269">
        <f>Cálculo!$G$80</f>
        <v>7.5380000000000003</v>
      </c>
      <c r="K4269">
        <f>Cálculo!$H$80</f>
        <v>398.71</v>
      </c>
    </row>
    <row r="4270" spans="1:11">
      <c r="A4270" t="s">
        <v>56</v>
      </c>
      <c r="B4270" t="s">
        <v>198</v>
      </c>
      <c r="C4270" s="7" t="s">
        <v>321</v>
      </c>
      <c r="D4270" t="s">
        <v>199</v>
      </c>
      <c r="E4270" t="s">
        <v>54</v>
      </c>
      <c r="F4270" t="s">
        <v>95</v>
      </c>
      <c r="G4270" t="s">
        <v>94</v>
      </c>
      <c r="H4270">
        <v>2000.01</v>
      </c>
      <c r="I4270">
        <v>3500</v>
      </c>
      <c r="J4270">
        <f>Cálculo!$G$81</f>
        <v>6.819</v>
      </c>
      <c r="K4270">
        <f>Cálculo!$H$81</f>
        <v>1837.86</v>
      </c>
    </row>
    <row r="4271" spans="1:11">
      <c r="A4271" t="s">
        <v>56</v>
      </c>
      <c r="B4271" t="s">
        <v>198</v>
      </c>
      <c r="C4271" s="7" t="s">
        <v>321</v>
      </c>
      <c r="D4271" t="s">
        <v>199</v>
      </c>
      <c r="E4271" t="s">
        <v>54</v>
      </c>
      <c r="F4271" t="s">
        <v>95</v>
      </c>
      <c r="G4271" t="s">
        <v>94</v>
      </c>
      <c r="H4271">
        <v>3500.01</v>
      </c>
      <c r="I4271">
        <v>50000</v>
      </c>
      <c r="J4271">
        <f>Cálculo!$G$82</f>
        <v>5.3760000000000003</v>
      </c>
      <c r="K4271">
        <f>Cálculo!$H$82</f>
        <v>6892.16</v>
      </c>
    </row>
    <row r="4272" spans="1:11">
      <c r="A4272" t="s">
        <v>56</v>
      </c>
      <c r="B4272" t="s">
        <v>198</v>
      </c>
      <c r="C4272" s="7" t="s">
        <v>321</v>
      </c>
      <c r="D4272" t="s">
        <v>199</v>
      </c>
      <c r="E4272" t="s">
        <v>54</v>
      </c>
      <c r="F4272" t="s">
        <v>95</v>
      </c>
      <c r="G4272" t="s">
        <v>94</v>
      </c>
      <c r="H4272">
        <v>50000.01</v>
      </c>
      <c r="J4272">
        <f>Cálculo!$G$83</f>
        <v>5.1479999999999997</v>
      </c>
      <c r="K4272">
        <f>Cálculo!$H$83</f>
        <v>18284.09</v>
      </c>
    </row>
    <row r="4273" spans="1:11">
      <c r="A4273" t="s">
        <v>56</v>
      </c>
      <c r="B4273" t="s">
        <v>198</v>
      </c>
      <c r="C4273" s="7" t="s">
        <v>321</v>
      </c>
      <c r="D4273" t="s">
        <v>199</v>
      </c>
      <c r="E4273" t="s">
        <v>54</v>
      </c>
      <c r="F4273" t="s">
        <v>96</v>
      </c>
      <c r="G4273" t="s">
        <v>94</v>
      </c>
      <c r="H4273">
        <v>0</v>
      </c>
      <c r="I4273">
        <v>50000</v>
      </c>
      <c r="J4273">
        <f>Cálculo!$G$86</f>
        <v>4.726</v>
      </c>
      <c r="K4273">
        <f>Cálculo!$H$86</f>
        <v>387.36</v>
      </c>
    </row>
    <row r="4274" spans="1:11">
      <c r="A4274" t="s">
        <v>56</v>
      </c>
      <c r="B4274" t="s">
        <v>198</v>
      </c>
      <c r="C4274" s="7" t="s">
        <v>321</v>
      </c>
      <c r="D4274" t="s">
        <v>199</v>
      </c>
      <c r="E4274" t="s">
        <v>54</v>
      </c>
      <c r="F4274" t="s">
        <v>96</v>
      </c>
      <c r="G4274" t="s">
        <v>94</v>
      </c>
      <c r="H4274">
        <v>50000.01</v>
      </c>
      <c r="I4274">
        <v>300000</v>
      </c>
      <c r="J4274">
        <f>Cálculo!$G$87</f>
        <v>3.5019999999999998</v>
      </c>
      <c r="K4274">
        <f>Cálculo!$H$87</f>
        <v>61597.41</v>
      </c>
    </row>
    <row r="4275" spans="1:11">
      <c r="A4275" t="s">
        <v>56</v>
      </c>
      <c r="B4275" t="s">
        <v>198</v>
      </c>
      <c r="C4275" s="7" t="s">
        <v>321</v>
      </c>
      <c r="D4275" t="s">
        <v>199</v>
      </c>
      <c r="E4275" t="s">
        <v>54</v>
      </c>
      <c r="F4275" t="s">
        <v>96</v>
      </c>
      <c r="G4275" t="s">
        <v>94</v>
      </c>
      <c r="H4275">
        <v>300000.01</v>
      </c>
      <c r="I4275">
        <v>500000</v>
      </c>
      <c r="J4275">
        <f>Cálculo!$G$88</f>
        <v>3.36</v>
      </c>
      <c r="K4275">
        <f>Cálculo!$H$88</f>
        <v>110975.06</v>
      </c>
    </row>
    <row r="4276" spans="1:11">
      <c r="A4276" t="s">
        <v>56</v>
      </c>
      <c r="B4276" t="s">
        <v>198</v>
      </c>
      <c r="C4276" s="7" t="s">
        <v>321</v>
      </c>
      <c r="D4276" t="s">
        <v>199</v>
      </c>
      <c r="E4276" t="s">
        <v>54</v>
      </c>
      <c r="F4276" t="s">
        <v>96</v>
      </c>
      <c r="G4276" t="s">
        <v>94</v>
      </c>
      <c r="H4276">
        <v>500000.01</v>
      </c>
      <c r="I4276">
        <v>1000000</v>
      </c>
      <c r="J4276">
        <f>Cálculo!$G$89</f>
        <v>3.3340000000000001</v>
      </c>
      <c r="K4276">
        <f>Cálculo!$H$89</f>
        <v>124035.06</v>
      </c>
    </row>
    <row r="4277" spans="1:11">
      <c r="A4277" t="s">
        <v>56</v>
      </c>
      <c r="B4277" t="s">
        <v>198</v>
      </c>
      <c r="C4277" s="7" t="s">
        <v>321</v>
      </c>
      <c r="D4277" t="s">
        <v>199</v>
      </c>
      <c r="E4277" t="s">
        <v>54</v>
      </c>
      <c r="F4277" t="s">
        <v>96</v>
      </c>
      <c r="G4277" t="s">
        <v>94</v>
      </c>
      <c r="H4277">
        <v>1000000.01</v>
      </c>
      <c r="I4277">
        <v>2000000</v>
      </c>
      <c r="J4277">
        <f>Cálculo!$G$90</f>
        <v>3.2810000000000001</v>
      </c>
      <c r="K4277">
        <f>Cálculo!$H$90</f>
        <v>177422.21</v>
      </c>
    </row>
    <row r="4278" spans="1:11">
      <c r="A4278" t="s">
        <v>56</v>
      </c>
      <c r="B4278" t="s">
        <v>198</v>
      </c>
      <c r="C4278" s="7" t="s">
        <v>321</v>
      </c>
      <c r="D4278" t="s">
        <v>199</v>
      </c>
      <c r="E4278" t="s">
        <v>54</v>
      </c>
      <c r="F4278" t="s">
        <v>96</v>
      </c>
      <c r="G4278" t="s">
        <v>94</v>
      </c>
      <c r="H4278">
        <v>2000000.01</v>
      </c>
      <c r="J4278">
        <f>Cálculo!$G$91</f>
        <v>3.2330000000000001</v>
      </c>
      <c r="K4278">
        <f>Cálculo!$H$91</f>
        <v>316707.87</v>
      </c>
    </row>
    <row r="4279" spans="1:11">
      <c r="A4279" t="s">
        <v>56</v>
      </c>
      <c r="B4279" t="s">
        <v>198</v>
      </c>
      <c r="C4279" s="7" t="s">
        <v>321</v>
      </c>
      <c r="D4279" t="s">
        <v>199</v>
      </c>
      <c r="E4279" t="s">
        <v>54</v>
      </c>
      <c r="F4279" t="s">
        <v>97</v>
      </c>
      <c r="G4279" t="s">
        <v>98</v>
      </c>
      <c r="J4279">
        <f>Cálculo!$G$94</f>
        <v>3.2148460000000001</v>
      </c>
    </row>
    <row r="4280" spans="1:11">
      <c r="A4280" t="s">
        <v>56</v>
      </c>
      <c r="B4280" t="s">
        <v>198</v>
      </c>
      <c r="C4280" s="7" t="s">
        <v>322</v>
      </c>
      <c r="D4280" t="s">
        <v>199</v>
      </c>
      <c r="E4280" t="s">
        <v>54</v>
      </c>
      <c r="F4280" t="s">
        <v>93</v>
      </c>
      <c r="G4280" t="s">
        <v>94</v>
      </c>
      <c r="H4280">
        <v>0</v>
      </c>
      <c r="I4280">
        <v>1</v>
      </c>
      <c r="J4280">
        <f>Cálculo!$G$66</f>
        <v>3.2869999999999999</v>
      </c>
      <c r="K4280">
        <f>Cálculo!$H$66</f>
        <v>11.39</v>
      </c>
    </row>
    <row r="4281" spans="1:11">
      <c r="A4281" t="s">
        <v>56</v>
      </c>
      <c r="B4281" t="s">
        <v>198</v>
      </c>
      <c r="C4281" s="7" t="s">
        <v>322</v>
      </c>
      <c r="D4281" t="s">
        <v>199</v>
      </c>
      <c r="E4281" t="s">
        <v>54</v>
      </c>
      <c r="F4281" t="s">
        <v>93</v>
      </c>
      <c r="G4281" t="s">
        <v>94</v>
      </c>
      <c r="H4281">
        <v>1.01</v>
      </c>
      <c r="I4281">
        <v>3</v>
      </c>
      <c r="J4281">
        <f>Cálculo!$G$67</f>
        <v>10.834</v>
      </c>
      <c r="K4281">
        <f>Cálculo!$H$67</f>
        <v>14.87</v>
      </c>
    </row>
    <row r="4282" spans="1:11">
      <c r="A4282" t="s">
        <v>56</v>
      </c>
      <c r="B4282" t="s">
        <v>198</v>
      </c>
      <c r="C4282" s="7" t="s">
        <v>322</v>
      </c>
      <c r="D4282" t="s">
        <v>199</v>
      </c>
      <c r="E4282" t="s">
        <v>54</v>
      </c>
      <c r="F4282" t="s">
        <v>93</v>
      </c>
      <c r="G4282" t="s">
        <v>94</v>
      </c>
      <c r="H4282">
        <v>3.01</v>
      </c>
      <c r="I4282">
        <v>7</v>
      </c>
      <c r="J4282">
        <f>Cálculo!$G$68</f>
        <v>5.6470000000000002</v>
      </c>
      <c r="K4282">
        <f>Cálculo!$H$68</f>
        <v>14.87</v>
      </c>
    </row>
    <row r="4283" spans="1:11">
      <c r="A4283" t="s">
        <v>56</v>
      </c>
      <c r="B4283" t="s">
        <v>198</v>
      </c>
      <c r="C4283" s="7" t="s">
        <v>322</v>
      </c>
      <c r="D4283" t="s">
        <v>199</v>
      </c>
      <c r="E4283" t="s">
        <v>54</v>
      </c>
      <c r="F4283" t="s">
        <v>93</v>
      </c>
      <c r="G4283" t="s">
        <v>94</v>
      </c>
      <c r="H4283">
        <v>7.01</v>
      </c>
      <c r="I4283">
        <v>14</v>
      </c>
      <c r="J4283">
        <f>Cálculo!$G$69</f>
        <v>9.3699999999999992</v>
      </c>
      <c r="K4283">
        <f>Cálculo!$H$69</f>
        <v>16.739999999999998</v>
      </c>
    </row>
    <row r="4284" spans="1:11">
      <c r="A4284" t="s">
        <v>56</v>
      </c>
      <c r="B4284" t="s">
        <v>198</v>
      </c>
      <c r="C4284" s="7" t="s">
        <v>322</v>
      </c>
      <c r="D4284" t="s">
        <v>199</v>
      </c>
      <c r="E4284" t="s">
        <v>54</v>
      </c>
      <c r="F4284" t="s">
        <v>93</v>
      </c>
      <c r="G4284" t="s">
        <v>94</v>
      </c>
      <c r="H4284">
        <v>14.01</v>
      </c>
      <c r="I4284">
        <v>34</v>
      </c>
      <c r="J4284">
        <f>Cálculo!$G$70</f>
        <v>11.132</v>
      </c>
      <c r="K4284">
        <f>Cálculo!$H$70</f>
        <v>18.600000000000001</v>
      </c>
    </row>
    <row r="4285" spans="1:11">
      <c r="A4285" t="s">
        <v>56</v>
      </c>
      <c r="B4285" t="s">
        <v>198</v>
      </c>
      <c r="C4285" s="7" t="s">
        <v>322</v>
      </c>
      <c r="D4285" t="s">
        <v>199</v>
      </c>
      <c r="E4285" t="s">
        <v>54</v>
      </c>
      <c r="F4285" t="s">
        <v>93</v>
      </c>
      <c r="G4285" t="s">
        <v>94</v>
      </c>
      <c r="H4285">
        <v>34.01</v>
      </c>
      <c r="I4285">
        <v>600</v>
      </c>
      <c r="J4285">
        <f>Cálculo!$G$71</f>
        <v>11.92</v>
      </c>
      <c r="K4285">
        <f>Cálculo!$H$71</f>
        <v>18.600000000000001</v>
      </c>
    </row>
    <row r="4286" spans="1:11">
      <c r="A4286" t="s">
        <v>56</v>
      </c>
      <c r="B4286" t="s">
        <v>198</v>
      </c>
      <c r="C4286" s="7" t="s">
        <v>322</v>
      </c>
      <c r="D4286" t="s">
        <v>199</v>
      </c>
      <c r="E4286" t="s">
        <v>54</v>
      </c>
      <c r="F4286" t="s">
        <v>93</v>
      </c>
      <c r="G4286" t="s">
        <v>94</v>
      </c>
      <c r="H4286">
        <v>600.01</v>
      </c>
      <c r="I4286">
        <v>1000</v>
      </c>
      <c r="J4286">
        <f>Cálculo!$G$72</f>
        <v>10.324</v>
      </c>
      <c r="K4286">
        <f>Cálculo!$H$72</f>
        <v>18.600000000000001</v>
      </c>
    </row>
    <row r="4287" spans="1:11">
      <c r="A4287" t="s">
        <v>56</v>
      </c>
      <c r="B4287" t="s">
        <v>198</v>
      </c>
      <c r="C4287" s="7" t="s">
        <v>322</v>
      </c>
      <c r="D4287" t="s">
        <v>199</v>
      </c>
      <c r="E4287" t="s">
        <v>54</v>
      </c>
      <c r="F4287" t="s">
        <v>93</v>
      </c>
      <c r="G4287" t="s">
        <v>94</v>
      </c>
      <c r="H4287">
        <v>1000.01</v>
      </c>
      <c r="J4287">
        <f>Cálculo!$G$73</f>
        <v>7.2949999999999999</v>
      </c>
      <c r="K4287">
        <f>Cálculo!$H$73</f>
        <v>18.600000000000001</v>
      </c>
    </row>
    <row r="4288" spans="1:11">
      <c r="A4288" t="s">
        <v>56</v>
      </c>
      <c r="B4288" t="s">
        <v>198</v>
      </c>
      <c r="C4288" s="7" t="s">
        <v>322</v>
      </c>
      <c r="D4288" t="s">
        <v>199</v>
      </c>
      <c r="E4288" t="s">
        <v>54</v>
      </c>
      <c r="F4288" t="s">
        <v>95</v>
      </c>
      <c r="G4288" t="s">
        <v>94</v>
      </c>
      <c r="H4288">
        <v>0</v>
      </c>
      <c r="I4288">
        <v>0</v>
      </c>
      <c r="J4288">
        <f>Cálculo!$G$76</f>
        <v>0</v>
      </c>
      <c r="K4288">
        <f>Cálculo!$H$76</f>
        <v>0</v>
      </c>
    </row>
    <row r="4289" spans="1:11">
      <c r="A4289" t="s">
        <v>56</v>
      </c>
      <c r="B4289" t="s">
        <v>198</v>
      </c>
      <c r="C4289" s="7" t="s">
        <v>322</v>
      </c>
      <c r="D4289" t="s">
        <v>199</v>
      </c>
      <c r="E4289" t="s">
        <v>54</v>
      </c>
      <c r="F4289" t="s">
        <v>95</v>
      </c>
      <c r="G4289" t="s">
        <v>94</v>
      </c>
      <c r="H4289">
        <v>0.01</v>
      </c>
      <c r="I4289">
        <v>50</v>
      </c>
      <c r="J4289">
        <f>Cálculo!$G$77</f>
        <v>9.2490000000000006</v>
      </c>
      <c r="K4289">
        <f>Cálculo!$H$77</f>
        <v>60.76</v>
      </c>
    </row>
    <row r="4290" spans="1:11">
      <c r="A4290" t="s">
        <v>56</v>
      </c>
      <c r="B4290" t="s">
        <v>198</v>
      </c>
      <c r="C4290" s="7" t="s">
        <v>322</v>
      </c>
      <c r="D4290" t="s">
        <v>199</v>
      </c>
      <c r="E4290" t="s">
        <v>54</v>
      </c>
      <c r="F4290" t="s">
        <v>95</v>
      </c>
      <c r="G4290" t="s">
        <v>94</v>
      </c>
      <c r="H4290">
        <v>50.01</v>
      </c>
      <c r="I4290">
        <v>150</v>
      </c>
      <c r="J4290">
        <f>Cálculo!$G$78</f>
        <v>8.49</v>
      </c>
      <c r="K4290">
        <f>Cálculo!$H$78</f>
        <v>98.73</v>
      </c>
    </row>
    <row r="4291" spans="1:11">
      <c r="A4291" t="s">
        <v>56</v>
      </c>
      <c r="B4291" t="s">
        <v>198</v>
      </c>
      <c r="C4291" s="7" t="s">
        <v>322</v>
      </c>
      <c r="D4291" t="s">
        <v>199</v>
      </c>
      <c r="E4291" t="s">
        <v>54</v>
      </c>
      <c r="F4291" t="s">
        <v>95</v>
      </c>
      <c r="G4291" t="s">
        <v>94</v>
      </c>
      <c r="H4291">
        <v>150.01</v>
      </c>
      <c r="I4291">
        <v>500</v>
      </c>
      <c r="J4291">
        <f>Cálculo!$G$79</f>
        <v>7.9859999999999998</v>
      </c>
      <c r="K4291">
        <f>Cálculo!$H$79</f>
        <v>174.66</v>
      </c>
    </row>
    <row r="4292" spans="1:11">
      <c r="A4292" t="s">
        <v>56</v>
      </c>
      <c r="B4292" t="s">
        <v>198</v>
      </c>
      <c r="C4292" s="7" t="s">
        <v>322</v>
      </c>
      <c r="D4292" t="s">
        <v>199</v>
      </c>
      <c r="E4292" t="s">
        <v>54</v>
      </c>
      <c r="F4292" t="s">
        <v>95</v>
      </c>
      <c r="G4292" t="s">
        <v>94</v>
      </c>
      <c r="H4292">
        <v>500.01</v>
      </c>
      <c r="I4292">
        <v>2000</v>
      </c>
      <c r="J4292">
        <f>Cálculo!$G$80</f>
        <v>7.5380000000000003</v>
      </c>
      <c r="K4292">
        <f>Cálculo!$H$80</f>
        <v>398.71</v>
      </c>
    </row>
    <row r="4293" spans="1:11">
      <c r="A4293" t="s">
        <v>56</v>
      </c>
      <c r="B4293" t="s">
        <v>198</v>
      </c>
      <c r="C4293" s="7" t="s">
        <v>322</v>
      </c>
      <c r="D4293" t="s">
        <v>199</v>
      </c>
      <c r="E4293" t="s">
        <v>54</v>
      </c>
      <c r="F4293" t="s">
        <v>95</v>
      </c>
      <c r="G4293" t="s">
        <v>94</v>
      </c>
      <c r="H4293">
        <v>2000.01</v>
      </c>
      <c r="I4293">
        <v>3500</v>
      </c>
      <c r="J4293">
        <f>Cálculo!$G$81</f>
        <v>6.819</v>
      </c>
      <c r="K4293">
        <f>Cálculo!$H$81</f>
        <v>1837.86</v>
      </c>
    </row>
    <row r="4294" spans="1:11">
      <c r="A4294" t="s">
        <v>56</v>
      </c>
      <c r="B4294" t="s">
        <v>198</v>
      </c>
      <c r="C4294" s="7" t="s">
        <v>322</v>
      </c>
      <c r="D4294" t="s">
        <v>199</v>
      </c>
      <c r="E4294" t="s">
        <v>54</v>
      </c>
      <c r="F4294" t="s">
        <v>95</v>
      </c>
      <c r="G4294" t="s">
        <v>94</v>
      </c>
      <c r="H4294">
        <v>3500.01</v>
      </c>
      <c r="I4294">
        <v>50000</v>
      </c>
      <c r="J4294">
        <f>Cálculo!$G$82</f>
        <v>5.3760000000000003</v>
      </c>
      <c r="K4294">
        <f>Cálculo!$H$82</f>
        <v>6892.16</v>
      </c>
    </row>
    <row r="4295" spans="1:11">
      <c r="A4295" t="s">
        <v>56</v>
      </c>
      <c r="B4295" t="s">
        <v>198</v>
      </c>
      <c r="C4295" s="7" t="s">
        <v>322</v>
      </c>
      <c r="D4295" t="s">
        <v>199</v>
      </c>
      <c r="E4295" t="s">
        <v>54</v>
      </c>
      <c r="F4295" t="s">
        <v>95</v>
      </c>
      <c r="G4295" t="s">
        <v>94</v>
      </c>
      <c r="H4295">
        <v>50000.01</v>
      </c>
      <c r="J4295">
        <f>Cálculo!$G$83</f>
        <v>5.1479999999999997</v>
      </c>
      <c r="K4295">
        <f>Cálculo!$H$83</f>
        <v>18284.09</v>
      </c>
    </row>
    <row r="4296" spans="1:11">
      <c r="A4296" t="s">
        <v>56</v>
      </c>
      <c r="B4296" t="s">
        <v>198</v>
      </c>
      <c r="C4296" s="7" t="s">
        <v>322</v>
      </c>
      <c r="D4296" t="s">
        <v>199</v>
      </c>
      <c r="E4296" t="s">
        <v>54</v>
      </c>
      <c r="F4296" t="s">
        <v>96</v>
      </c>
      <c r="G4296" t="s">
        <v>94</v>
      </c>
      <c r="H4296">
        <v>0</v>
      </c>
      <c r="I4296">
        <v>50000</v>
      </c>
      <c r="J4296">
        <f>Cálculo!$G$86</f>
        <v>4.726</v>
      </c>
      <c r="K4296">
        <f>Cálculo!$H$86</f>
        <v>387.36</v>
      </c>
    </row>
    <row r="4297" spans="1:11">
      <c r="A4297" t="s">
        <v>56</v>
      </c>
      <c r="B4297" t="s">
        <v>198</v>
      </c>
      <c r="C4297" s="7" t="s">
        <v>322</v>
      </c>
      <c r="D4297" t="s">
        <v>199</v>
      </c>
      <c r="E4297" t="s">
        <v>54</v>
      </c>
      <c r="F4297" t="s">
        <v>96</v>
      </c>
      <c r="G4297" t="s">
        <v>94</v>
      </c>
      <c r="H4297">
        <v>50000.01</v>
      </c>
      <c r="I4297">
        <v>300000</v>
      </c>
      <c r="J4297">
        <f>Cálculo!$G$87</f>
        <v>3.5019999999999998</v>
      </c>
      <c r="K4297">
        <f>Cálculo!$H$87</f>
        <v>61597.41</v>
      </c>
    </row>
    <row r="4298" spans="1:11">
      <c r="A4298" t="s">
        <v>56</v>
      </c>
      <c r="B4298" t="s">
        <v>198</v>
      </c>
      <c r="C4298" s="7" t="s">
        <v>322</v>
      </c>
      <c r="D4298" t="s">
        <v>199</v>
      </c>
      <c r="E4298" t="s">
        <v>54</v>
      </c>
      <c r="F4298" t="s">
        <v>96</v>
      </c>
      <c r="G4298" t="s">
        <v>94</v>
      </c>
      <c r="H4298">
        <v>300000.01</v>
      </c>
      <c r="I4298">
        <v>500000</v>
      </c>
      <c r="J4298">
        <f>Cálculo!$G$88</f>
        <v>3.36</v>
      </c>
      <c r="K4298">
        <f>Cálculo!$H$88</f>
        <v>110975.06</v>
      </c>
    </row>
    <row r="4299" spans="1:11">
      <c r="A4299" t="s">
        <v>56</v>
      </c>
      <c r="B4299" t="s">
        <v>198</v>
      </c>
      <c r="C4299" s="7" t="s">
        <v>322</v>
      </c>
      <c r="D4299" t="s">
        <v>199</v>
      </c>
      <c r="E4299" t="s">
        <v>54</v>
      </c>
      <c r="F4299" t="s">
        <v>96</v>
      </c>
      <c r="G4299" t="s">
        <v>94</v>
      </c>
      <c r="H4299">
        <v>500000.01</v>
      </c>
      <c r="I4299">
        <v>1000000</v>
      </c>
      <c r="J4299">
        <f>Cálculo!$G$89</f>
        <v>3.3340000000000001</v>
      </c>
      <c r="K4299">
        <f>Cálculo!$H$89</f>
        <v>124035.06</v>
      </c>
    </row>
    <row r="4300" spans="1:11">
      <c r="A4300" t="s">
        <v>56</v>
      </c>
      <c r="B4300" t="s">
        <v>198</v>
      </c>
      <c r="C4300" s="7" t="s">
        <v>322</v>
      </c>
      <c r="D4300" t="s">
        <v>199</v>
      </c>
      <c r="E4300" t="s">
        <v>54</v>
      </c>
      <c r="F4300" t="s">
        <v>96</v>
      </c>
      <c r="G4300" t="s">
        <v>94</v>
      </c>
      <c r="H4300">
        <v>1000000.01</v>
      </c>
      <c r="I4300">
        <v>2000000</v>
      </c>
      <c r="J4300">
        <f>Cálculo!$G$90</f>
        <v>3.2810000000000001</v>
      </c>
      <c r="K4300">
        <f>Cálculo!$H$90</f>
        <v>177422.21</v>
      </c>
    </row>
    <row r="4301" spans="1:11">
      <c r="A4301" t="s">
        <v>56</v>
      </c>
      <c r="B4301" t="s">
        <v>198</v>
      </c>
      <c r="C4301" s="7" t="s">
        <v>322</v>
      </c>
      <c r="D4301" t="s">
        <v>199</v>
      </c>
      <c r="E4301" t="s">
        <v>54</v>
      </c>
      <c r="F4301" t="s">
        <v>96</v>
      </c>
      <c r="G4301" t="s">
        <v>94</v>
      </c>
      <c r="H4301">
        <v>2000000.01</v>
      </c>
      <c r="J4301">
        <f>Cálculo!$G$91</f>
        <v>3.2330000000000001</v>
      </c>
      <c r="K4301">
        <f>Cálculo!$H$91</f>
        <v>316707.87</v>
      </c>
    </row>
    <row r="4302" spans="1:11">
      <c r="A4302" t="s">
        <v>56</v>
      </c>
      <c r="B4302" t="s">
        <v>198</v>
      </c>
      <c r="C4302" s="7" t="s">
        <v>322</v>
      </c>
      <c r="D4302" t="s">
        <v>199</v>
      </c>
      <c r="E4302" t="s">
        <v>54</v>
      </c>
      <c r="F4302" t="s">
        <v>97</v>
      </c>
      <c r="G4302" t="s">
        <v>98</v>
      </c>
      <c r="J4302">
        <f>Cálculo!$G$94</f>
        <v>3.2148460000000001</v>
      </c>
    </row>
    <row r="4303" spans="1:11">
      <c r="A4303" t="s">
        <v>56</v>
      </c>
      <c r="B4303" t="s">
        <v>198</v>
      </c>
      <c r="C4303" s="7" t="s">
        <v>323</v>
      </c>
      <c r="D4303" t="s">
        <v>199</v>
      </c>
      <c r="E4303" t="s">
        <v>54</v>
      </c>
      <c r="F4303" t="s">
        <v>93</v>
      </c>
      <c r="G4303" t="s">
        <v>94</v>
      </c>
      <c r="H4303">
        <v>0</v>
      </c>
      <c r="I4303">
        <v>1</v>
      </c>
      <c r="J4303">
        <f>Cálculo!$G$66</f>
        <v>3.2869999999999999</v>
      </c>
      <c r="K4303">
        <f>Cálculo!$H$66</f>
        <v>11.39</v>
      </c>
    </row>
    <row r="4304" spans="1:11">
      <c r="A4304" t="s">
        <v>56</v>
      </c>
      <c r="B4304" t="s">
        <v>198</v>
      </c>
      <c r="C4304" s="7" t="s">
        <v>323</v>
      </c>
      <c r="D4304" t="s">
        <v>199</v>
      </c>
      <c r="E4304" t="s">
        <v>54</v>
      </c>
      <c r="F4304" t="s">
        <v>93</v>
      </c>
      <c r="G4304" t="s">
        <v>94</v>
      </c>
      <c r="H4304">
        <v>1.01</v>
      </c>
      <c r="I4304">
        <v>3</v>
      </c>
      <c r="J4304">
        <f>Cálculo!$G$67</f>
        <v>10.834</v>
      </c>
      <c r="K4304">
        <f>Cálculo!$H$67</f>
        <v>14.87</v>
      </c>
    </row>
    <row r="4305" spans="1:11">
      <c r="A4305" t="s">
        <v>56</v>
      </c>
      <c r="B4305" t="s">
        <v>198</v>
      </c>
      <c r="C4305" s="7" t="s">
        <v>323</v>
      </c>
      <c r="D4305" t="s">
        <v>199</v>
      </c>
      <c r="E4305" t="s">
        <v>54</v>
      </c>
      <c r="F4305" t="s">
        <v>93</v>
      </c>
      <c r="G4305" t="s">
        <v>94</v>
      </c>
      <c r="H4305">
        <v>3.01</v>
      </c>
      <c r="I4305">
        <v>7</v>
      </c>
      <c r="J4305">
        <f>Cálculo!$G$68</f>
        <v>5.6470000000000002</v>
      </c>
      <c r="K4305">
        <f>Cálculo!$H$68</f>
        <v>14.87</v>
      </c>
    </row>
    <row r="4306" spans="1:11">
      <c r="A4306" t="s">
        <v>56</v>
      </c>
      <c r="B4306" t="s">
        <v>198</v>
      </c>
      <c r="C4306" s="7" t="s">
        <v>323</v>
      </c>
      <c r="D4306" t="s">
        <v>199</v>
      </c>
      <c r="E4306" t="s">
        <v>54</v>
      </c>
      <c r="F4306" t="s">
        <v>93</v>
      </c>
      <c r="G4306" t="s">
        <v>94</v>
      </c>
      <c r="H4306">
        <v>7.01</v>
      </c>
      <c r="I4306">
        <v>14</v>
      </c>
      <c r="J4306">
        <f>Cálculo!$G$69</f>
        <v>9.3699999999999992</v>
      </c>
      <c r="K4306">
        <f>Cálculo!$H$69</f>
        <v>16.739999999999998</v>
      </c>
    </row>
    <row r="4307" spans="1:11">
      <c r="A4307" t="s">
        <v>56</v>
      </c>
      <c r="B4307" t="s">
        <v>198</v>
      </c>
      <c r="C4307" s="7" t="s">
        <v>323</v>
      </c>
      <c r="D4307" t="s">
        <v>199</v>
      </c>
      <c r="E4307" t="s">
        <v>54</v>
      </c>
      <c r="F4307" t="s">
        <v>93</v>
      </c>
      <c r="G4307" t="s">
        <v>94</v>
      </c>
      <c r="H4307">
        <v>14.01</v>
      </c>
      <c r="I4307">
        <v>34</v>
      </c>
      <c r="J4307">
        <f>Cálculo!$G$70</f>
        <v>11.132</v>
      </c>
      <c r="K4307">
        <f>Cálculo!$H$70</f>
        <v>18.600000000000001</v>
      </c>
    </row>
    <row r="4308" spans="1:11">
      <c r="A4308" t="s">
        <v>56</v>
      </c>
      <c r="B4308" t="s">
        <v>198</v>
      </c>
      <c r="C4308" s="7" t="s">
        <v>323</v>
      </c>
      <c r="D4308" t="s">
        <v>199</v>
      </c>
      <c r="E4308" t="s">
        <v>54</v>
      </c>
      <c r="F4308" t="s">
        <v>93</v>
      </c>
      <c r="G4308" t="s">
        <v>94</v>
      </c>
      <c r="H4308">
        <v>34.01</v>
      </c>
      <c r="I4308">
        <v>600</v>
      </c>
      <c r="J4308">
        <f>Cálculo!$G$71</f>
        <v>11.92</v>
      </c>
      <c r="K4308">
        <f>Cálculo!$H$71</f>
        <v>18.600000000000001</v>
      </c>
    </row>
    <row r="4309" spans="1:11">
      <c r="A4309" t="s">
        <v>56</v>
      </c>
      <c r="B4309" t="s">
        <v>198</v>
      </c>
      <c r="C4309" s="7" t="s">
        <v>323</v>
      </c>
      <c r="D4309" t="s">
        <v>199</v>
      </c>
      <c r="E4309" t="s">
        <v>54</v>
      </c>
      <c r="F4309" t="s">
        <v>93</v>
      </c>
      <c r="G4309" t="s">
        <v>94</v>
      </c>
      <c r="H4309">
        <v>600.01</v>
      </c>
      <c r="I4309">
        <v>1000</v>
      </c>
      <c r="J4309">
        <f>Cálculo!$G$72</f>
        <v>10.324</v>
      </c>
      <c r="K4309">
        <f>Cálculo!$H$72</f>
        <v>18.600000000000001</v>
      </c>
    </row>
    <row r="4310" spans="1:11">
      <c r="A4310" t="s">
        <v>56</v>
      </c>
      <c r="B4310" t="s">
        <v>198</v>
      </c>
      <c r="C4310" s="7" t="s">
        <v>323</v>
      </c>
      <c r="D4310" t="s">
        <v>199</v>
      </c>
      <c r="E4310" t="s">
        <v>54</v>
      </c>
      <c r="F4310" t="s">
        <v>93</v>
      </c>
      <c r="G4310" t="s">
        <v>94</v>
      </c>
      <c r="H4310">
        <v>1000.01</v>
      </c>
      <c r="J4310">
        <f>Cálculo!$G$73</f>
        <v>7.2949999999999999</v>
      </c>
      <c r="K4310">
        <f>Cálculo!$H$73</f>
        <v>18.600000000000001</v>
      </c>
    </row>
    <row r="4311" spans="1:11">
      <c r="A4311" t="s">
        <v>56</v>
      </c>
      <c r="B4311" t="s">
        <v>198</v>
      </c>
      <c r="C4311" s="7" t="s">
        <v>323</v>
      </c>
      <c r="D4311" t="s">
        <v>199</v>
      </c>
      <c r="E4311" t="s">
        <v>54</v>
      </c>
      <c r="F4311" t="s">
        <v>95</v>
      </c>
      <c r="G4311" t="s">
        <v>94</v>
      </c>
      <c r="H4311">
        <v>0</v>
      </c>
      <c r="I4311">
        <v>0</v>
      </c>
      <c r="J4311">
        <f>Cálculo!$G$76</f>
        <v>0</v>
      </c>
      <c r="K4311">
        <f>Cálculo!$H$76</f>
        <v>0</v>
      </c>
    </row>
    <row r="4312" spans="1:11">
      <c r="A4312" t="s">
        <v>56</v>
      </c>
      <c r="B4312" t="s">
        <v>198</v>
      </c>
      <c r="C4312" s="7" t="s">
        <v>323</v>
      </c>
      <c r="D4312" t="s">
        <v>199</v>
      </c>
      <c r="E4312" t="s">
        <v>54</v>
      </c>
      <c r="F4312" t="s">
        <v>95</v>
      </c>
      <c r="G4312" t="s">
        <v>94</v>
      </c>
      <c r="H4312">
        <v>0.01</v>
      </c>
      <c r="I4312">
        <v>50</v>
      </c>
      <c r="J4312">
        <f>Cálculo!$G$77</f>
        <v>9.2490000000000006</v>
      </c>
      <c r="K4312">
        <f>Cálculo!$H$77</f>
        <v>60.76</v>
      </c>
    </row>
    <row r="4313" spans="1:11">
      <c r="A4313" t="s">
        <v>56</v>
      </c>
      <c r="B4313" t="s">
        <v>198</v>
      </c>
      <c r="C4313" s="7" t="s">
        <v>323</v>
      </c>
      <c r="D4313" t="s">
        <v>199</v>
      </c>
      <c r="E4313" t="s">
        <v>54</v>
      </c>
      <c r="F4313" t="s">
        <v>95</v>
      </c>
      <c r="G4313" t="s">
        <v>94</v>
      </c>
      <c r="H4313">
        <v>50.01</v>
      </c>
      <c r="I4313">
        <v>150</v>
      </c>
      <c r="J4313">
        <f>Cálculo!$G$78</f>
        <v>8.49</v>
      </c>
      <c r="K4313">
        <f>Cálculo!$H$78</f>
        <v>98.73</v>
      </c>
    </row>
    <row r="4314" spans="1:11">
      <c r="A4314" t="s">
        <v>56</v>
      </c>
      <c r="B4314" t="s">
        <v>198</v>
      </c>
      <c r="C4314" s="7" t="s">
        <v>323</v>
      </c>
      <c r="D4314" t="s">
        <v>199</v>
      </c>
      <c r="E4314" t="s">
        <v>54</v>
      </c>
      <c r="F4314" t="s">
        <v>95</v>
      </c>
      <c r="G4314" t="s">
        <v>94</v>
      </c>
      <c r="H4314">
        <v>150.01</v>
      </c>
      <c r="I4314">
        <v>500</v>
      </c>
      <c r="J4314">
        <f>Cálculo!$G$79</f>
        <v>7.9859999999999998</v>
      </c>
      <c r="K4314">
        <f>Cálculo!$H$79</f>
        <v>174.66</v>
      </c>
    </row>
    <row r="4315" spans="1:11">
      <c r="A4315" t="s">
        <v>56</v>
      </c>
      <c r="B4315" t="s">
        <v>198</v>
      </c>
      <c r="C4315" s="7" t="s">
        <v>323</v>
      </c>
      <c r="D4315" t="s">
        <v>199</v>
      </c>
      <c r="E4315" t="s">
        <v>54</v>
      </c>
      <c r="F4315" t="s">
        <v>95</v>
      </c>
      <c r="G4315" t="s">
        <v>94</v>
      </c>
      <c r="H4315">
        <v>500.01</v>
      </c>
      <c r="I4315">
        <v>2000</v>
      </c>
      <c r="J4315">
        <f>Cálculo!$G$80</f>
        <v>7.5380000000000003</v>
      </c>
      <c r="K4315">
        <f>Cálculo!$H$80</f>
        <v>398.71</v>
      </c>
    </row>
    <row r="4316" spans="1:11">
      <c r="A4316" t="s">
        <v>56</v>
      </c>
      <c r="B4316" t="s">
        <v>198</v>
      </c>
      <c r="C4316" s="7" t="s">
        <v>323</v>
      </c>
      <c r="D4316" t="s">
        <v>199</v>
      </c>
      <c r="E4316" t="s">
        <v>54</v>
      </c>
      <c r="F4316" t="s">
        <v>95</v>
      </c>
      <c r="G4316" t="s">
        <v>94</v>
      </c>
      <c r="H4316">
        <v>2000.01</v>
      </c>
      <c r="I4316">
        <v>3500</v>
      </c>
      <c r="J4316">
        <f>Cálculo!$G$81</f>
        <v>6.819</v>
      </c>
      <c r="K4316">
        <f>Cálculo!$H$81</f>
        <v>1837.86</v>
      </c>
    </row>
    <row r="4317" spans="1:11">
      <c r="A4317" t="s">
        <v>56</v>
      </c>
      <c r="B4317" t="s">
        <v>198</v>
      </c>
      <c r="C4317" s="7" t="s">
        <v>323</v>
      </c>
      <c r="D4317" t="s">
        <v>199</v>
      </c>
      <c r="E4317" t="s">
        <v>54</v>
      </c>
      <c r="F4317" t="s">
        <v>95</v>
      </c>
      <c r="G4317" t="s">
        <v>94</v>
      </c>
      <c r="H4317">
        <v>3500.01</v>
      </c>
      <c r="I4317">
        <v>50000</v>
      </c>
      <c r="J4317">
        <f>Cálculo!$G$82</f>
        <v>5.3760000000000003</v>
      </c>
      <c r="K4317">
        <f>Cálculo!$H$82</f>
        <v>6892.16</v>
      </c>
    </row>
    <row r="4318" spans="1:11">
      <c r="A4318" t="s">
        <v>56</v>
      </c>
      <c r="B4318" t="s">
        <v>198</v>
      </c>
      <c r="C4318" s="7" t="s">
        <v>323</v>
      </c>
      <c r="D4318" t="s">
        <v>199</v>
      </c>
      <c r="E4318" t="s">
        <v>54</v>
      </c>
      <c r="F4318" t="s">
        <v>95</v>
      </c>
      <c r="G4318" t="s">
        <v>94</v>
      </c>
      <c r="H4318">
        <v>50000.01</v>
      </c>
      <c r="J4318">
        <f>Cálculo!$G$83</f>
        <v>5.1479999999999997</v>
      </c>
      <c r="K4318">
        <f>Cálculo!$H$83</f>
        <v>18284.09</v>
      </c>
    </row>
    <row r="4319" spans="1:11">
      <c r="A4319" t="s">
        <v>56</v>
      </c>
      <c r="B4319" t="s">
        <v>198</v>
      </c>
      <c r="C4319" s="7" t="s">
        <v>323</v>
      </c>
      <c r="D4319" t="s">
        <v>199</v>
      </c>
      <c r="E4319" t="s">
        <v>54</v>
      </c>
      <c r="F4319" t="s">
        <v>96</v>
      </c>
      <c r="G4319" t="s">
        <v>94</v>
      </c>
      <c r="H4319">
        <v>0</v>
      </c>
      <c r="I4319">
        <v>50000</v>
      </c>
      <c r="J4319">
        <f>Cálculo!$G$86</f>
        <v>4.726</v>
      </c>
      <c r="K4319">
        <f>Cálculo!$H$86</f>
        <v>387.36</v>
      </c>
    </row>
    <row r="4320" spans="1:11">
      <c r="A4320" t="s">
        <v>56</v>
      </c>
      <c r="B4320" t="s">
        <v>198</v>
      </c>
      <c r="C4320" s="7" t="s">
        <v>323</v>
      </c>
      <c r="D4320" t="s">
        <v>199</v>
      </c>
      <c r="E4320" t="s">
        <v>54</v>
      </c>
      <c r="F4320" t="s">
        <v>96</v>
      </c>
      <c r="G4320" t="s">
        <v>94</v>
      </c>
      <c r="H4320">
        <v>50000.01</v>
      </c>
      <c r="I4320">
        <v>300000</v>
      </c>
      <c r="J4320">
        <f>Cálculo!$G$87</f>
        <v>3.5019999999999998</v>
      </c>
      <c r="K4320">
        <f>Cálculo!$H$87</f>
        <v>61597.41</v>
      </c>
    </row>
    <row r="4321" spans="1:11">
      <c r="A4321" t="s">
        <v>56</v>
      </c>
      <c r="B4321" t="s">
        <v>198</v>
      </c>
      <c r="C4321" s="7" t="s">
        <v>323</v>
      </c>
      <c r="D4321" t="s">
        <v>199</v>
      </c>
      <c r="E4321" t="s">
        <v>54</v>
      </c>
      <c r="F4321" t="s">
        <v>96</v>
      </c>
      <c r="G4321" t="s">
        <v>94</v>
      </c>
      <c r="H4321">
        <v>300000.01</v>
      </c>
      <c r="I4321">
        <v>500000</v>
      </c>
      <c r="J4321">
        <f>Cálculo!$G$88</f>
        <v>3.36</v>
      </c>
      <c r="K4321">
        <f>Cálculo!$H$88</f>
        <v>110975.06</v>
      </c>
    </row>
    <row r="4322" spans="1:11">
      <c r="A4322" t="s">
        <v>56</v>
      </c>
      <c r="B4322" t="s">
        <v>198</v>
      </c>
      <c r="C4322" s="7" t="s">
        <v>323</v>
      </c>
      <c r="D4322" t="s">
        <v>199</v>
      </c>
      <c r="E4322" t="s">
        <v>54</v>
      </c>
      <c r="F4322" t="s">
        <v>96</v>
      </c>
      <c r="G4322" t="s">
        <v>94</v>
      </c>
      <c r="H4322">
        <v>500000.01</v>
      </c>
      <c r="I4322">
        <v>1000000</v>
      </c>
      <c r="J4322">
        <f>Cálculo!$G$89</f>
        <v>3.3340000000000001</v>
      </c>
      <c r="K4322">
        <f>Cálculo!$H$89</f>
        <v>124035.06</v>
      </c>
    </row>
    <row r="4323" spans="1:11">
      <c r="A4323" t="s">
        <v>56</v>
      </c>
      <c r="B4323" t="s">
        <v>198</v>
      </c>
      <c r="C4323" s="7" t="s">
        <v>323</v>
      </c>
      <c r="D4323" t="s">
        <v>199</v>
      </c>
      <c r="E4323" t="s">
        <v>54</v>
      </c>
      <c r="F4323" t="s">
        <v>96</v>
      </c>
      <c r="G4323" t="s">
        <v>94</v>
      </c>
      <c r="H4323">
        <v>1000000.01</v>
      </c>
      <c r="I4323">
        <v>2000000</v>
      </c>
      <c r="J4323">
        <f>Cálculo!$G$90</f>
        <v>3.2810000000000001</v>
      </c>
      <c r="K4323">
        <f>Cálculo!$H$90</f>
        <v>177422.21</v>
      </c>
    </row>
    <row r="4324" spans="1:11">
      <c r="A4324" t="s">
        <v>56</v>
      </c>
      <c r="B4324" t="s">
        <v>198</v>
      </c>
      <c r="C4324" s="7" t="s">
        <v>323</v>
      </c>
      <c r="D4324" t="s">
        <v>199</v>
      </c>
      <c r="E4324" t="s">
        <v>54</v>
      </c>
      <c r="F4324" t="s">
        <v>96</v>
      </c>
      <c r="G4324" t="s">
        <v>94</v>
      </c>
      <c r="H4324">
        <v>2000000.01</v>
      </c>
      <c r="J4324">
        <f>Cálculo!$G$91</f>
        <v>3.2330000000000001</v>
      </c>
      <c r="K4324">
        <f>Cálculo!$H$91</f>
        <v>316707.87</v>
      </c>
    </row>
    <row r="4325" spans="1:11">
      <c r="A4325" t="s">
        <v>56</v>
      </c>
      <c r="B4325" t="s">
        <v>198</v>
      </c>
      <c r="C4325" s="7" t="s">
        <v>323</v>
      </c>
      <c r="D4325" t="s">
        <v>199</v>
      </c>
      <c r="E4325" t="s">
        <v>54</v>
      </c>
      <c r="F4325" t="s">
        <v>97</v>
      </c>
      <c r="G4325" t="s">
        <v>98</v>
      </c>
      <c r="J4325">
        <f>Cálculo!$G$94</f>
        <v>3.2148460000000001</v>
      </c>
    </row>
    <row r="4326" spans="1:11">
      <c r="A4326" t="s">
        <v>56</v>
      </c>
      <c r="B4326" t="s">
        <v>198</v>
      </c>
      <c r="C4326" s="7" t="s">
        <v>324</v>
      </c>
      <c r="D4326" t="s">
        <v>199</v>
      </c>
      <c r="E4326" t="s">
        <v>54</v>
      </c>
      <c r="F4326" t="s">
        <v>93</v>
      </c>
      <c r="G4326" t="s">
        <v>94</v>
      </c>
      <c r="H4326">
        <v>0</v>
      </c>
      <c r="I4326">
        <v>1</v>
      </c>
      <c r="J4326">
        <f>Cálculo!$G$66</f>
        <v>3.2869999999999999</v>
      </c>
      <c r="K4326">
        <f>Cálculo!$H$66</f>
        <v>11.39</v>
      </c>
    </row>
    <row r="4327" spans="1:11">
      <c r="A4327" t="s">
        <v>56</v>
      </c>
      <c r="B4327" t="s">
        <v>198</v>
      </c>
      <c r="C4327" s="7" t="s">
        <v>324</v>
      </c>
      <c r="D4327" t="s">
        <v>199</v>
      </c>
      <c r="E4327" t="s">
        <v>54</v>
      </c>
      <c r="F4327" t="s">
        <v>93</v>
      </c>
      <c r="G4327" t="s">
        <v>94</v>
      </c>
      <c r="H4327">
        <v>1.01</v>
      </c>
      <c r="I4327">
        <v>3</v>
      </c>
      <c r="J4327">
        <f>Cálculo!$G$67</f>
        <v>10.834</v>
      </c>
      <c r="K4327">
        <f>Cálculo!$H$67</f>
        <v>14.87</v>
      </c>
    </row>
    <row r="4328" spans="1:11">
      <c r="A4328" t="s">
        <v>56</v>
      </c>
      <c r="B4328" t="s">
        <v>198</v>
      </c>
      <c r="C4328" s="7" t="s">
        <v>324</v>
      </c>
      <c r="D4328" t="s">
        <v>199</v>
      </c>
      <c r="E4328" t="s">
        <v>54</v>
      </c>
      <c r="F4328" t="s">
        <v>93</v>
      </c>
      <c r="G4328" t="s">
        <v>94</v>
      </c>
      <c r="H4328">
        <v>3.01</v>
      </c>
      <c r="I4328">
        <v>7</v>
      </c>
      <c r="J4328">
        <f>Cálculo!$G$68</f>
        <v>5.6470000000000002</v>
      </c>
      <c r="K4328">
        <f>Cálculo!$H$68</f>
        <v>14.87</v>
      </c>
    </row>
    <row r="4329" spans="1:11">
      <c r="A4329" t="s">
        <v>56</v>
      </c>
      <c r="B4329" t="s">
        <v>198</v>
      </c>
      <c r="C4329" s="7" t="s">
        <v>324</v>
      </c>
      <c r="D4329" t="s">
        <v>199</v>
      </c>
      <c r="E4329" t="s">
        <v>54</v>
      </c>
      <c r="F4329" t="s">
        <v>93</v>
      </c>
      <c r="G4329" t="s">
        <v>94</v>
      </c>
      <c r="H4329">
        <v>7.01</v>
      </c>
      <c r="I4329">
        <v>14</v>
      </c>
      <c r="J4329">
        <f>Cálculo!$G$69</f>
        <v>9.3699999999999992</v>
      </c>
      <c r="K4329">
        <f>Cálculo!$H$69</f>
        <v>16.739999999999998</v>
      </c>
    </row>
    <row r="4330" spans="1:11">
      <c r="A4330" t="s">
        <v>56</v>
      </c>
      <c r="B4330" t="s">
        <v>198</v>
      </c>
      <c r="C4330" s="7" t="s">
        <v>324</v>
      </c>
      <c r="D4330" t="s">
        <v>199</v>
      </c>
      <c r="E4330" t="s">
        <v>54</v>
      </c>
      <c r="F4330" t="s">
        <v>93</v>
      </c>
      <c r="G4330" t="s">
        <v>94</v>
      </c>
      <c r="H4330">
        <v>14.01</v>
      </c>
      <c r="I4330">
        <v>34</v>
      </c>
      <c r="J4330">
        <f>Cálculo!$G$70</f>
        <v>11.132</v>
      </c>
      <c r="K4330">
        <f>Cálculo!$H$70</f>
        <v>18.600000000000001</v>
      </c>
    </row>
    <row r="4331" spans="1:11">
      <c r="A4331" t="s">
        <v>56</v>
      </c>
      <c r="B4331" t="s">
        <v>198</v>
      </c>
      <c r="C4331" s="7" t="s">
        <v>324</v>
      </c>
      <c r="D4331" t="s">
        <v>199</v>
      </c>
      <c r="E4331" t="s">
        <v>54</v>
      </c>
      <c r="F4331" t="s">
        <v>93</v>
      </c>
      <c r="G4331" t="s">
        <v>94</v>
      </c>
      <c r="H4331">
        <v>34.01</v>
      </c>
      <c r="I4331">
        <v>600</v>
      </c>
      <c r="J4331">
        <f>Cálculo!$G$71</f>
        <v>11.92</v>
      </c>
      <c r="K4331">
        <f>Cálculo!$H$71</f>
        <v>18.600000000000001</v>
      </c>
    </row>
    <row r="4332" spans="1:11">
      <c r="A4332" t="s">
        <v>56</v>
      </c>
      <c r="B4332" t="s">
        <v>198</v>
      </c>
      <c r="C4332" s="7" t="s">
        <v>324</v>
      </c>
      <c r="D4332" t="s">
        <v>199</v>
      </c>
      <c r="E4332" t="s">
        <v>54</v>
      </c>
      <c r="F4332" t="s">
        <v>93</v>
      </c>
      <c r="G4332" t="s">
        <v>94</v>
      </c>
      <c r="H4332">
        <v>600.01</v>
      </c>
      <c r="I4332">
        <v>1000</v>
      </c>
      <c r="J4332">
        <f>Cálculo!$G$72</f>
        <v>10.324</v>
      </c>
      <c r="K4332">
        <f>Cálculo!$H$72</f>
        <v>18.600000000000001</v>
      </c>
    </row>
    <row r="4333" spans="1:11">
      <c r="A4333" t="s">
        <v>56</v>
      </c>
      <c r="B4333" t="s">
        <v>198</v>
      </c>
      <c r="C4333" s="7" t="s">
        <v>324</v>
      </c>
      <c r="D4333" t="s">
        <v>199</v>
      </c>
      <c r="E4333" t="s">
        <v>54</v>
      </c>
      <c r="F4333" t="s">
        <v>93</v>
      </c>
      <c r="G4333" t="s">
        <v>94</v>
      </c>
      <c r="H4333">
        <v>1000.01</v>
      </c>
      <c r="J4333">
        <f>Cálculo!$G$73</f>
        <v>7.2949999999999999</v>
      </c>
      <c r="K4333">
        <f>Cálculo!$H$73</f>
        <v>18.600000000000001</v>
      </c>
    </row>
    <row r="4334" spans="1:11">
      <c r="A4334" t="s">
        <v>56</v>
      </c>
      <c r="B4334" t="s">
        <v>198</v>
      </c>
      <c r="C4334" s="7" t="s">
        <v>324</v>
      </c>
      <c r="D4334" t="s">
        <v>199</v>
      </c>
      <c r="E4334" t="s">
        <v>54</v>
      </c>
      <c r="F4334" t="s">
        <v>95</v>
      </c>
      <c r="G4334" t="s">
        <v>94</v>
      </c>
      <c r="H4334">
        <v>0</v>
      </c>
      <c r="I4334">
        <v>0</v>
      </c>
      <c r="J4334">
        <f>Cálculo!$G$76</f>
        <v>0</v>
      </c>
      <c r="K4334">
        <f>Cálculo!$H$76</f>
        <v>0</v>
      </c>
    </row>
    <row r="4335" spans="1:11">
      <c r="A4335" t="s">
        <v>56</v>
      </c>
      <c r="B4335" t="s">
        <v>198</v>
      </c>
      <c r="C4335" s="7" t="s">
        <v>324</v>
      </c>
      <c r="D4335" t="s">
        <v>199</v>
      </c>
      <c r="E4335" t="s">
        <v>54</v>
      </c>
      <c r="F4335" t="s">
        <v>95</v>
      </c>
      <c r="G4335" t="s">
        <v>94</v>
      </c>
      <c r="H4335">
        <v>0.01</v>
      </c>
      <c r="I4335">
        <v>50</v>
      </c>
      <c r="J4335">
        <f>Cálculo!$G$77</f>
        <v>9.2490000000000006</v>
      </c>
      <c r="K4335">
        <f>Cálculo!$H$77</f>
        <v>60.76</v>
      </c>
    </row>
    <row r="4336" spans="1:11">
      <c r="A4336" t="s">
        <v>56</v>
      </c>
      <c r="B4336" t="s">
        <v>198</v>
      </c>
      <c r="C4336" s="7" t="s">
        <v>324</v>
      </c>
      <c r="D4336" t="s">
        <v>199</v>
      </c>
      <c r="E4336" t="s">
        <v>54</v>
      </c>
      <c r="F4336" t="s">
        <v>95</v>
      </c>
      <c r="G4336" t="s">
        <v>94</v>
      </c>
      <c r="H4336">
        <v>50.01</v>
      </c>
      <c r="I4336">
        <v>150</v>
      </c>
      <c r="J4336">
        <f>Cálculo!$G$78</f>
        <v>8.49</v>
      </c>
      <c r="K4336">
        <f>Cálculo!$H$78</f>
        <v>98.73</v>
      </c>
    </row>
    <row r="4337" spans="1:11">
      <c r="A4337" t="s">
        <v>56</v>
      </c>
      <c r="B4337" t="s">
        <v>198</v>
      </c>
      <c r="C4337" s="7" t="s">
        <v>324</v>
      </c>
      <c r="D4337" t="s">
        <v>199</v>
      </c>
      <c r="E4337" t="s">
        <v>54</v>
      </c>
      <c r="F4337" t="s">
        <v>95</v>
      </c>
      <c r="G4337" t="s">
        <v>94</v>
      </c>
      <c r="H4337">
        <v>150.01</v>
      </c>
      <c r="I4337">
        <v>500</v>
      </c>
      <c r="J4337">
        <f>Cálculo!$G$79</f>
        <v>7.9859999999999998</v>
      </c>
      <c r="K4337">
        <f>Cálculo!$H$79</f>
        <v>174.66</v>
      </c>
    </row>
    <row r="4338" spans="1:11">
      <c r="A4338" t="s">
        <v>56</v>
      </c>
      <c r="B4338" t="s">
        <v>198</v>
      </c>
      <c r="C4338" s="7" t="s">
        <v>324</v>
      </c>
      <c r="D4338" t="s">
        <v>199</v>
      </c>
      <c r="E4338" t="s">
        <v>54</v>
      </c>
      <c r="F4338" t="s">
        <v>95</v>
      </c>
      <c r="G4338" t="s">
        <v>94</v>
      </c>
      <c r="H4338">
        <v>500.01</v>
      </c>
      <c r="I4338">
        <v>2000</v>
      </c>
      <c r="J4338">
        <f>Cálculo!$G$80</f>
        <v>7.5380000000000003</v>
      </c>
      <c r="K4338">
        <f>Cálculo!$H$80</f>
        <v>398.71</v>
      </c>
    </row>
    <row r="4339" spans="1:11">
      <c r="A4339" t="s">
        <v>56</v>
      </c>
      <c r="B4339" t="s">
        <v>198</v>
      </c>
      <c r="C4339" s="7" t="s">
        <v>324</v>
      </c>
      <c r="D4339" t="s">
        <v>199</v>
      </c>
      <c r="E4339" t="s">
        <v>54</v>
      </c>
      <c r="F4339" t="s">
        <v>95</v>
      </c>
      <c r="G4339" t="s">
        <v>94</v>
      </c>
      <c r="H4339">
        <v>2000.01</v>
      </c>
      <c r="I4339">
        <v>3500</v>
      </c>
      <c r="J4339">
        <f>Cálculo!$G$81</f>
        <v>6.819</v>
      </c>
      <c r="K4339">
        <f>Cálculo!$H$81</f>
        <v>1837.86</v>
      </c>
    </row>
    <row r="4340" spans="1:11">
      <c r="A4340" t="s">
        <v>56</v>
      </c>
      <c r="B4340" t="s">
        <v>198</v>
      </c>
      <c r="C4340" s="7" t="s">
        <v>324</v>
      </c>
      <c r="D4340" t="s">
        <v>199</v>
      </c>
      <c r="E4340" t="s">
        <v>54</v>
      </c>
      <c r="F4340" t="s">
        <v>95</v>
      </c>
      <c r="G4340" t="s">
        <v>94</v>
      </c>
      <c r="H4340">
        <v>3500.01</v>
      </c>
      <c r="I4340">
        <v>50000</v>
      </c>
      <c r="J4340">
        <f>Cálculo!$G$82</f>
        <v>5.3760000000000003</v>
      </c>
      <c r="K4340">
        <f>Cálculo!$H$82</f>
        <v>6892.16</v>
      </c>
    </row>
    <row r="4341" spans="1:11">
      <c r="A4341" t="s">
        <v>56</v>
      </c>
      <c r="B4341" t="s">
        <v>198</v>
      </c>
      <c r="C4341" s="7" t="s">
        <v>324</v>
      </c>
      <c r="D4341" t="s">
        <v>199</v>
      </c>
      <c r="E4341" t="s">
        <v>54</v>
      </c>
      <c r="F4341" t="s">
        <v>95</v>
      </c>
      <c r="G4341" t="s">
        <v>94</v>
      </c>
      <c r="H4341">
        <v>50000.01</v>
      </c>
      <c r="J4341">
        <f>Cálculo!$G$83</f>
        <v>5.1479999999999997</v>
      </c>
      <c r="K4341">
        <f>Cálculo!$H$83</f>
        <v>18284.09</v>
      </c>
    </row>
    <row r="4342" spans="1:11">
      <c r="A4342" t="s">
        <v>56</v>
      </c>
      <c r="B4342" t="s">
        <v>198</v>
      </c>
      <c r="C4342" s="7" t="s">
        <v>324</v>
      </c>
      <c r="D4342" t="s">
        <v>199</v>
      </c>
      <c r="E4342" t="s">
        <v>54</v>
      </c>
      <c r="F4342" t="s">
        <v>96</v>
      </c>
      <c r="G4342" t="s">
        <v>94</v>
      </c>
      <c r="H4342">
        <v>0</v>
      </c>
      <c r="I4342">
        <v>50000</v>
      </c>
      <c r="J4342">
        <f>Cálculo!$G$86</f>
        <v>4.726</v>
      </c>
      <c r="K4342">
        <f>Cálculo!$H$86</f>
        <v>387.36</v>
      </c>
    </row>
    <row r="4343" spans="1:11">
      <c r="A4343" t="s">
        <v>56</v>
      </c>
      <c r="B4343" t="s">
        <v>198</v>
      </c>
      <c r="C4343" s="7" t="s">
        <v>324</v>
      </c>
      <c r="D4343" t="s">
        <v>199</v>
      </c>
      <c r="E4343" t="s">
        <v>54</v>
      </c>
      <c r="F4343" t="s">
        <v>96</v>
      </c>
      <c r="G4343" t="s">
        <v>94</v>
      </c>
      <c r="H4343">
        <v>50000.01</v>
      </c>
      <c r="I4343">
        <v>300000</v>
      </c>
      <c r="J4343">
        <f>Cálculo!$G$87</f>
        <v>3.5019999999999998</v>
      </c>
      <c r="K4343">
        <f>Cálculo!$H$87</f>
        <v>61597.41</v>
      </c>
    </row>
    <row r="4344" spans="1:11">
      <c r="A4344" t="s">
        <v>56</v>
      </c>
      <c r="B4344" t="s">
        <v>198</v>
      </c>
      <c r="C4344" s="7" t="s">
        <v>324</v>
      </c>
      <c r="D4344" t="s">
        <v>199</v>
      </c>
      <c r="E4344" t="s">
        <v>54</v>
      </c>
      <c r="F4344" t="s">
        <v>96</v>
      </c>
      <c r="G4344" t="s">
        <v>94</v>
      </c>
      <c r="H4344">
        <v>300000.01</v>
      </c>
      <c r="I4344">
        <v>500000</v>
      </c>
      <c r="J4344">
        <f>Cálculo!$G$88</f>
        <v>3.36</v>
      </c>
      <c r="K4344">
        <f>Cálculo!$H$88</f>
        <v>110975.06</v>
      </c>
    </row>
    <row r="4345" spans="1:11">
      <c r="A4345" t="s">
        <v>56</v>
      </c>
      <c r="B4345" t="s">
        <v>198</v>
      </c>
      <c r="C4345" s="7" t="s">
        <v>324</v>
      </c>
      <c r="D4345" t="s">
        <v>199</v>
      </c>
      <c r="E4345" t="s">
        <v>54</v>
      </c>
      <c r="F4345" t="s">
        <v>96</v>
      </c>
      <c r="G4345" t="s">
        <v>94</v>
      </c>
      <c r="H4345">
        <v>500000.01</v>
      </c>
      <c r="I4345">
        <v>1000000</v>
      </c>
      <c r="J4345">
        <f>Cálculo!$G$89</f>
        <v>3.3340000000000001</v>
      </c>
      <c r="K4345">
        <f>Cálculo!$H$89</f>
        <v>124035.06</v>
      </c>
    </row>
    <row r="4346" spans="1:11">
      <c r="A4346" t="s">
        <v>56</v>
      </c>
      <c r="B4346" t="s">
        <v>198</v>
      </c>
      <c r="C4346" s="7" t="s">
        <v>324</v>
      </c>
      <c r="D4346" t="s">
        <v>199</v>
      </c>
      <c r="E4346" t="s">
        <v>54</v>
      </c>
      <c r="F4346" t="s">
        <v>96</v>
      </c>
      <c r="G4346" t="s">
        <v>94</v>
      </c>
      <c r="H4346">
        <v>1000000.01</v>
      </c>
      <c r="I4346">
        <v>2000000</v>
      </c>
      <c r="J4346">
        <f>Cálculo!$G$90</f>
        <v>3.2810000000000001</v>
      </c>
      <c r="K4346">
        <f>Cálculo!$H$90</f>
        <v>177422.21</v>
      </c>
    </row>
    <row r="4347" spans="1:11">
      <c r="A4347" t="s">
        <v>56</v>
      </c>
      <c r="B4347" t="s">
        <v>198</v>
      </c>
      <c r="C4347" s="7" t="s">
        <v>324</v>
      </c>
      <c r="D4347" t="s">
        <v>199</v>
      </c>
      <c r="E4347" t="s">
        <v>54</v>
      </c>
      <c r="F4347" t="s">
        <v>96</v>
      </c>
      <c r="G4347" t="s">
        <v>94</v>
      </c>
      <c r="H4347">
        <v>2000000.01</v>
      </c>
      <c r="J4347">
        <f>Cálculo!$G$91</f>
        <v>3.2330000000000001</v>
      </c>
      <c r="K4347">
        <f>Cálculo!$H$91</f>
        <v>316707.87</v>
      </c>
    </row>
    <row r="4348" spans="1:11">
      <c r="A4348" t="s">
        <v>56</v>
      </c>
      <c r="B4348" t="s">
        <v>198</v>
      </c>
      <c r="C4348" s="7" t="s">
        <v>324</v>
      </c>
      <c r="D4348" t="s">
        <v>199</v>
      </c>
      <c r="E4348" t="s">
        <v>54</v>
      </c>
      <c r="F4348" t="s">
        <v>97</v>
      </c>
      <c r="G4348" t="s">
        <v>98</v>
      </c>
      <c r="J4348">
        <f>Cálculo!$G$94</f>
        <v>3.2148460000000001</v>
      </c>
    </row>
    <row r="4349" spans="1:11">
      <c r="A4349" t="s">
        <v>56</v>
      </c>
      <c r="B4349" t="s">
        <v>198</v>
      </c>
      <c r="C4349" s="7" t="s">
        <v>325</v>
      </c>
      <c r="D4349" t="s">
        <v>199</v>
      </c>
      <c r="E4349" t="s">
        <v>54</v>
      </c>
      <c r="F4349" t="s">
        <v>93</v>
      </c>
      <c r="G4349" t="s">
        <v>94</v>
      </c>
      <c r="H4349">
        <v>0</v>
      </c>
      <c r="I4349">
        <v>1</v>
      </c>
      <c r="J4349">
        <f>Cálculo!$G$66</f>
        <v>3.2869999999999999</v>
      </c>
      <c r="K4349">
        <f>Cálculo!$H$66</f>
        <v>11.39</v>
      </c>
    </row>
    <row r="4350" spans="1:11">
      <c r="A4350" t="s">
        <v>56</v>
      </c>
      <c r="B4350" t="s">
        <v>198</v>
      </c>
      <c r="C4350" s="7" t="s">
        <v>325</v>
      </c>
      <c r="D4350" t="s">
        <v>199</v>
      </c>
      <c r="E4350" t="s">
        <v>54</v>
      </c>
      <c r="F4350" t="s">
        <v>93</v>
      </c>
      <c r="G4350" t="s">
        <v>94</v>
      </c>
      <c r="H4350">
        <v>1.01</v>
      </c>
      <c r="I4350">
        <v>3</v>
      </c>
      <c r="J4350">
        <f>Cálculo!$G$67</f>
        <v>10.834</v>
      </c>
      <c r="K4350">
        <f>Cálculo!$H$67</f>
        <v>14.87</v>
      </c>
    </row>
    <row r="4351" spans="1:11">
      <c r="A4351" t="s">
        <v>56</v>
      </c>
      <c r="B4351" t="s">
        <v>198</v>
      </c>
      <c r="C4351" s="7" t="s">
        <v>325</v>
      </c>
      <c r="D4351" t="s">
        <v>199</v>
      </c>
      <c r="E4351" t="s">
        <v>54</v>
      </c>
      <c r="F4351" t="s">
        <v>93</v>
      </c>
      <c r="G4351" t="s">
        <v>94</v>
      </c>
      <c r="H4351">
        <v>3.01</v>
      </c>
      <c r="I4351">
        <v>7</v>
      </c>
      <c r="J4351">
        <f>Cálculo!$G$68</f>
        <v>5.6470000000000002</v>
      </c>
      <c r="K4351">
        <f>Cálculo!$H$68</f>
        <v>14.87</v>
      </c>
    </row>
    <row r="4352" spans="1:11">
      <c r="A4352" t="s">
        <v>56</v>
      </c>
      <c r="B4352" t="s">
        <v>198</v>
      </c>
      <c r="C4352" s="7" t="s">
        <v>325</v>
      </c>
      <c r="D4352" t="s">
        <v>199</v>
      </c>
      <c r="E4352" t="s">
        <v>54</v>
      </c>
      <c r="F4352" t="s">
        <v>93</v>
      </c>
      <c r="G4352" t="s">
        <v>94</v>
      </c>
      <c r="H4352">
        <v>7.01</v>
      </c>
      <c r="I4352">
        <v>14</v>
      </c>
      <c r="J4352">
        <f>Cálculo!$G$69</f>
        <v>9.3699999999999992</v>
      </c>
      <c r="K4352">
        <f>Cálculo!$H$69</f>
        <v>16.739999999999998</v>
      </c>
    </row>
    <row r="4353" spans="1:11">
      <c r="A4353" t="s">
        <v>56</v>
      </c>
      <c r="B4353" t="s">
        <v>198</v>
      </c>
      <c r="C4353" s="7" t="s">
        <v>325</v>
      </c>
      <c r="D4353" t="s">
        <v>199</v>
      </c>
      <c r="E4353" t="s">
        <v>54</v>
      </c>
      <c r="F4353" t="s">
        <v>93</v>
      </c>
      <c r="G4353" t="s">
        <v>94</v>
      </c>
      <c r="H4353">
        <v>14.01</v>
      </c>
      <c r="I4353">
        <v>34</v>
      </c>
      <c r="J4353">
        <f>Cálculo!$G$70</f>
        <v>11.132</v>
      </c>
      <c r="K4353">
        <f>Cálculo!$H$70</f>
        <v>18.600000000000001</v>
      </c>
    </row>
    <row r="4354" spans="1:11">
      <c r="A4354" t="s">
        <v>56</v>
      </c>
      <c r="B4354" t="s">
        <v>198</v>
      </c>
      <c r="C4354" s="7" t="s">
        <v>325</v>
      </c>
      <c r="D4354" t="s">
        <v>199</v>
      </c>
      <c r="E4354" t="s">
        <v>54</v>
      </c>
      <c r="F4354" t="s">
        <v>93</v>
      </c>
      <c r="G4354" t="s">
        <v>94</v>
      </c>
      <c r="H4354">
        <v>34.01</v>
      </c>
      <c r="I4354">
        <v>600</v>
      </c>
      <c r="J4354">
        <f>Cálculo!$G$71</f>
        <v>11.92</v>
      </c>
      <c r="K4354">
        <f>Cálculo!$H$71</f>
        <v>18.600000000000001</v>
      </c>
    </row>
    <row r="4355" spans="1:11">
      <c r="A4355" t="s">
        <v>56</v>
      </c>
      <c r="B4355" t="s">
        <v>198</v>
      </c>
      <c r="C4355" s="7" t="s">
        <v>325</v>
      </c>
      <c r="D4355" t="s">
        <v>199</v>
      </c>
      <c r="E4355" t="s">
        <v>54</v>
      </c>
      <c r="F4355" t="s">
        <v>93</v>
      </c>
      <c r="G4355" t="s">
        <v>94</v>
      </c>
      <c r="H4355">
        <v>600.01</v>
      </c>
      <c r="I4355">
        <v>1000</v>
      </c>
      <c r="J4355">
        <f>Cálculo!$G$72</f>
        <v>10.324</v>
      </c>
      <c r="K4355">
        <f>Cálculo!$H$72</f>
        <v>18.600000000000001</v>
      </c>
    </row>
    <row r="4356" spans="1:11">
      <c r="A4356" t="s">
        <v>56</v>
      </c>
      <c r="B4356" t="s">
        <v>198</v>
      </c>
      <c r="C4356" s="7" t="s">
        <v>325</v>
      </c>
      <c r="D4356" t="s">
        <v>199</v>
      </c>
      <c r="E4356" t="s">
        <v>54</v>
      </c>
      <c r="F4356" t="s">
        <v>93</v>
      </c>
      <c r="G4356" t="s">
        <v>94</v>
      </c>
      <c r="H4356">
        <v>1000.01</v>
      </c>
      <c r="J4356">
        <f>Cálculo!$G$73</f>
        <v>7.2949999999999999</v>
      </c>
      <c r="K4356">
        <f>Cálculo!$H$73</f>
        <v>18.600000000000001</v>
      </c>
    </row>
    <row r="4357" spans="1:11">
      <c r="A4357" t="s">
        <v>56</v>
      </c>
      <c r="B4357" t="s">
        <v>198</v>
      </c>
      <c r="C4357" s="7" t="s">
        <v>325</v>
      </c>
      <c r="D4357" t="s">
        <v>199</v>
      </c>
      <c r="E4357" t="s">
        <v>54</v>
      </c>
      <c r="F4357" t="s">
        <v>95</v>
      </c>
      <c r="G4357" t="s">
        <v>94</v>
      </c>
      <c r="H4357">
        <v>0</v>
      </c>
      <c r="I4357">
        <v>0</v>
      </c>
      <c r="J4357">
        <f>Cálculo!$G$76</f>
        <v>0</v>
      </c>
      <c r="K4357">
        <f>Cálculo!$H$76</f>
        <v>0</v>
      </c>
    </row>
    <row r="4358" spans="1:11">
      <c r="A4358" t="s">
        <v>56</v>
      </c>
      <c r="B4358" t="s">
        <v>198</v>
      </c>
      <c r="C4358" s="7" t="s">
        <v>325</v>
      </c>
      <c r="D4358" t="s">
        <v>199</v>
      </c>
      <c r="E4358" t="s">
        <v>54</v>
      </c>
      <c r="F4358" t="s">
        <v>95</v>
      </c>
      <c r="G4358" t="s">
        <v>94</v>
      </c>
      <c r="H4358">
        <v>0.01</v>
      </c>
      <c r="I4358">
        <v>50</v>
      </c>
      <c r="J4358">
        <f>Cálculo!$G$77</f>
        <v>9.2490000000000006</v>
      </c>
      <c r="K4358">
        <f>Cálculo!$H$77</f>
        <v>60.76</v>
      </c>
    </row>
    <row r="4359" spans="1:11">
      <c r="A4359" t="s">
        <v>56</v>
      </c>
      <c r="B4359" t="s">
        <v>198</v>
      </c>
      <c r="C4359" s="7" t="s">
        <v>325</v>
      </c>
      <c r="D4359" t="s">
        <v>199</v>
      </c>
      <c r="E4359" t="s">
        <v>54</v>
      </c>
      <c r="F4359" t="s">
        <v>95</v>
      </c>
      <c r="G4359" t="s">
        <v>94</v>
      </c>
      <c r="H4359">
        <v>50.01</v>
      </c>
      <c r="I4359">
        <v>150</v>
      </c>
      <c r="J4359">
        <f>Cálculo!$G$78</f>
        <v>8.49</v>
      </c>
      <c r="K4359">
        <f>Cálculo!$H$78</f>
        <v>98.73</v>
      </c>
    </row>
    <row r="4360" spans="1:11">
      <c r="A4360" t="s">
        <v>56</v>
      </c>
      <c r="B4360" t="s">
        <v>198</v>
      </c>
      <c r="C4360" s="7" t="s">
        <v>325</v>
      </c>
      <c r="D4360" t="s">
        <v>199</v>
      </c>
      <c r="E4360" t="s">
        <v>54</v>
      </c>
      <c r="F4360" t="s">
        <v>95</v>
      </c>
      <c r="G4360" t="s">
        <v>94</v>
      </c>
      <c r="H4360">
        <v>150.01</v>
      </c>
      <c r="I4360">
        <v>500</v>
      </c>
      <c r="J4360">
        <f>Cálculo!$G$79</f>
        <v>7.9859999999999998</v>
      </c>
      <c r="K4360">
        <f>Cálculo!$H$79</f>
        <v>174.66</v>
      </c>
    </row>
    <row r="4361" spans="1:11">
      <c r="A4361" t="s">
        <v>56</v>
      </c>
      <c r="B4361" t="s">
        <v>198</v>
      </c>
      <c r="C4361" s="7" t="s">
        <v>325</v>
      </c>
      <c r="D4361" t="s">
        <v>199</v>
      </c>
      <c r="E4361" t="s">
        <v>54</v>
      </c>
      <c r="F4361" t="s">
        <v>95</v>
      </c>
      <c r="G4361" t="s">
        <v>94</v>
      </c>
      <c r="H4361">
        <v>500.01</v>
      </c>
      <c r="I4361">
        <v>2000</v>
      </c>
      <c r="J4361">
        <f>Cálculo!$G$80</f>
        <v>7.5380000000000003</v>
      </c>
      <c r="K4361">
        <f>Cálculo!$H$80</f>
        <v>398.71</v>
      </c>
    </row>
    <row r="4362" spans="1:11">
      <c r="A4362" t="s">
        <v>56</v>
      </c>
      <c r="B4362" t="s">
        <v>198</v>
      </c>
      <c r="C4362" s="7" t="s">
        <v>325</v>
      </c>
      <c r="D4362" t="s">
        <v>199</v>
      </c>
      <c r="E4362" t="s">
        <v>54</v>
      </c>
      <c r="F4362" t="s">
        <v>95</v>
      </c>
      <c r="G4362" t="s">
        <v>94</v>
      </c>
      <c r="H4362">
        <v>2000.01</v>
      </c>
      <c r="I4362">
        <v>3500</v>
      </c>
      <c r="J4362">
        <f>Cálculo!$G$81</f>
        <v>6.819</v>
      </c>
      <c r="K4362">
        <f>Cálculo!$H$81</f>
        <v>1837.86</v>
      </c>
    </row>
    <row r="4363" spans="1:11">
      <c r="A4363" t="s">
        <v>56</v>
      </c>
      <c r="B4363" t="s">
        <v>198</v>
      </c>
      <c r="C4363" s="7" t="s">
        <v>325</v>
      </c>
      <c r="D4363" t="s">
        <v>199</v>
      </c>
      <c r="E4363" t="s">
        <v>54</v>
      </c>
      <c r="F4363" t="s">
        <v>95</v>
      </c>
      <c r="G4363" t="s">
        <v>94</v>
      </c>
      <c r="H4363">
        <v>3500.01</v>
      </c>
      <c r="I4363">
        <v>50000</v>
      </c>
      <c r="J4363">
        <f>Cálculo!$G$82</f>
        <v>5.3760000000000003</v>
      </c>
      <c r="K4363">
        <f>Cálculo!$H$82</f>
        <v>6892.16</v>
      </c>
    </row>
    <row r="4364" spans="1:11">
      <c r="A4364" t="s">
        <v>56</v>
      </c>
      <c r="B4364" t="s">
        <v>198</v>
      </c>
      <c r="C4364" s="7" t="s">
        <v>325</v>
      </c>
      <c r="D4364" t="s">
        <v>199</v>
      </c>
      <c r="E4364" t="s">
        <v>54</v>
      </c>
      <c r="F4364" t="s">
        <v>95</v>
      </c>
      <c r="G4364" t="s">
        <v>94</v>
      </c>
      <c r="H4364">
        <v>50000.01</v>
      </c>
      <c r="J4364">
        <f>Cálculo!$G$83</f>
        <v>5.1479999999999997</v>
      </c>
      <c r="K4364">
        <f>Cálculo!$H$83</f>
        <v>18284.09</v>
      </c>
    </row>
    <row r="4365" spans="1:11">
      <c r="A4365" t="s">
        <v>56</v>
      </c>
      <c r="B4365" t="s">
        <v>198</v>
      </c>
      <c r="C4365" s="7" t="s">
        <v>325</v>
      </c>
      <c r="D4365" t="s">
        <v>199</v>
      </c>
      <c r="E4365" t="s">
        <v>54</v>
      </c>
      <c r="F4365" t="s">
        <v>96</v>
      </c>
      <c r="G4365" t="s">
        <v>94</v>
      </c>
      <c r="H4365">
        <v>0</v>
      </c>
      <c r="I4365">
        <v>50000</v>
      </c>
      <c r="J4365">
        <f>Cálculo!$G$86</f>
        <v>4.726</v>
      </c>
      <c r="K4365">
        <f>Cálculo!$H$86</f>
        <v>387.36</v>
      </c>
    </row>
    <row r="4366" spans="1:11">
      <c r="A4366" t="s">
        <v>56</v>
      </c>
      <c r="B4366" t="s">
        <v>198</v>
      </c>
      <c r="C4366" s="7" t="s">
        <v>325</v>
      </c>
      <c r="D4366" t="s">
        <v>199</v>
      </c>
      <c r="E4366" t="s">
        <v>54</v>
      </c>
      <c r="F4366" t="s">
        <v>96</v>
      </c>
      <c r="G4366" t="s">
        <v>94</v>
      </c>
      <c r="H4366">
        <v>50000.01</v>
      </c>
      <c r="I4366">
        <v>300000</v>
      </c>
      <c r="J4366">
        <f>Cálculo!$G$87</f>
        <v>3.5019999999999998</v>
      </c>
      <c r="K4366">
        <f>Cálculo!$H$87</f>
        <v>61597.41</v>
      </c>
    </row>
    <row r="4367" spans="1:11">
      <c r="A4367" t="s">
        <v>56</v>
      </c>
      <c r="B4367" t="s">
        <v>198</v>
      </c>
      <c r="C4367" s="7" t="s">
        <v>325</v>
      </c>
      <c r="D4367" t="s">
        <v>199</v>
      </c>
      <c r="E4367" t="s">
        <v>54</v>
      </c>
      <c r="F4367" t="s">
        <v>96</v>
      </c>
      <c r="G4367" t="s">
        <v>94</v>
      </c>
      <c r="H4367">
        <v>300000.01</v>
      </c>
      <c r="I4367">
        <v>500000</v>
      </c>
      <c r="J4367">
        <f>Cálculo!$G$88</f>
        <v>3.36</v>
      </c>
      <c r="K4367">
        <f>Cálculo!$H$88</f>
        <v>110975.06</v>
      </c>
    </row>
    <row r="4368" spans="1:11">
      <c r="A4368" t="s">
        <v>56</v>
      </c>
      <c r="B4368" t="s">
        <v>198</v>
      </c>
      <c r="C4368" s="7" t="s">
        <v>325</v>
      </c>
      <c r="D4368" t="s">
        <v>199</v>
      </c>
      <c r="E4368" t="s">
        <v>54</v>
      </c>
      <c r="F4368" t="s">
        <v>96</v>
      </c>
      <c r="G4368" t="s">
        <v>94</v>
      </c>
      <c r="H4368">
        <v>500000.01</v>
      </c>
      <c r="I4368">
        <v>1000000</v>
      </c>
      <c r="J4368">
        <f>Cálculo!$G$89</f>
        <v>3.3340000000000001</v>
      </c>
      <c r="K4368">
        <f>Cálculo!$H$89</f>
        <v>124035.06</v>
      </c>
    </row>
    <row r="4369" spans="1:11">
      <c r="A4369" t="s">
        <v>56</v>
      </c>
      <c r="B4369" t="s">
        <v>198</v>
      </c>
      <c r="C4369" s="7" t="s">
        <v>325</v>
      </c>
      <c r="D4369" t="s">
        <v>199</v>
      </c>
      <c r="E4369" t="s">
        <v>54</v>
      </c>
      <c r="F4369" t="s">
        <v>96</v>
      </c>
      <c r="G4369" t="s">
        <v>94</v>
      </c>
      <c r="H4369">
        <v>1000000.01</v>
      </c>
      <c r="I4369">
        <v>2000000</v>
      </c>
      <c r="J4369">
        <f>Cálculo!$G$90</f>
        <v>3.2810000000000001</v>
      </c>
      <c r="K4369">
        <f>Cálculo!$H$90</f>
        <v>177422.21</v>
      </c>
    </row>
    <row r="4370" spans="1:11">
      <c r="A4370" t="s">
        <v>56</v>
      </c>
      <c r="B4370" t="s">
        <v>198</v>
      </c>
      <c r="C4370" s="7" t="s">
        <v>325</v>
      </c>
      <c r="D4370" t="s">
        <v>199</v>
      </c>
      <c r="E4370" t="s">
        <v>54</v>
      </c>
      <c r="F4370" t="s">
        <v>96</v>
      </c>
      <c r="G4370" t="s">
        <v>94</v>
      </c>
      <c r="H4370">
        <v>2000000.01</v>
      </c>
      <c r="J4370">
        <f>Cálculo!$G$91</f>
        <v>3.2330000000000001</v>
      </c>
      <c r="K4370">
        <f>Cálculo!$H$91</f>
        <v>316707.87</v>
      </c>
    </row>
    <row r="4371" spans="1:11">
      <c r="A4371" t="s">
        <v>56</v>
      </c>
      <c r="B4371" t="s">
        <v>198</v>
      </c>
      <c r="C4371" s="7" t="s">
        <v>325</v>
      </c>
      <c r="D4371" t="s">
        <v>199</v>
      </c>
      <c r="E4371" t="s">
        <v>54</v>
      </c>
      <c r="F4371" t="s">
        <v>97</v>
      </c>
      <c r="G4371" t="s">
        <v>98</v>
      </c>
      <c r="J4371">
        <f>Cálculo!$G$94</f>
        <v>3.2148460000000001</v>
      </c>
    </row>
    <row r="4372" spans="1:11">
      <c r="A4372" t="s">
        <v>56</v>
      </c>
      <c r="B4372" t="s">
        <v>198</v>
      </c>
      <c r="C4372" s="7" t="s">
        <v>326</v>
      </c>
      <c r="D4372" t="s">
        <v>199</v>
      </c>
      <c r="E4372" t="s">
        <v>54</v>
      </c>
      <c r="F4372" t="s">
        <v>93</v>
      </c>
      <c r="G4372" t="s">
        <v>94</v>
      </c>
      <c r="H4372">
        <v>0</v>
      </c>
      <c r="I4372">
        <v>1</v>
      </c>
      <c r="J4372">
        <f>Cálculo!$G$66</f>
        <v>3.2869999999999999</v>
      </c>
      <c r="K4372">
        <f>Cálculo!$H$66</f>
        <v>11.39</v>
      </c>
    </row>
    <row r="4373" spans="1:11">
      <c r="A4373" t="s">
        <v>56</v>
      </c>
      <c r="B4373" t="s">
        <v>198</v>
      </c>
      <c r="C4373" s="7" t="s">
        <v>326</v>
      </c>
      <c r="D4373" t="s">
        <v>199</v>
      </c>
      <c r="E4373" t="s">
        <v>54</v>
      </c>
      <c r="F4373" t="s">
        <v>93</v>
      </c>
      <c r="G4373" t="s">
        <v>94</v>
      </c>
      <c r="H4373">
        <v>1.01</v>
      </c>
      <c r="I4373">
        <v>3</v>
      </c>
      <c r="J4373">
        <f>Cálculo!$G$67</f>
        <v>10.834</v>
      </c>
      <c r="K4373">
        <f>Cálculo!$H$67</f>
        <v>14.87</v>
      </c>
    </row>
    <row r="4374" spans="1:11">
      <c r="A4374" t="s">
        <v>56</v>
      </c>
      <c r="B4374" t="s">
        <v>198</v>
      </c>
      <c r="C4374" s="7" t="s">
        <v>326</v>
      </c>
      <c r="D4374" t="s">
        <v>199</v>
      </c>
      <c r="E4374" t="s">
        <v>54</v>
      </c>
      <c r="F4374" t="s">
        <v>93</v>
      </c>
      <c r="G4374" t="s">
        <v>94</v>
      </c>
      <c r="H4374">
        <v>3.01</v>
      </c>
      <c r="I4374">
        <v>7</v>
      </c>
      <c r="J4374">
        <f>Cálculo!$G$68</f>
        <v>5.6470000000000002</v>
      </c>
      <c r="K4374">
        <f>Cálculo!$H$68</f>
        <v>14.87</v>
      </c>
    </row>
    <row r="4375" spans="1:11">
      <c r="A4375" t="s">
        <v>56</v>
      </c>
      <c r="B4375" t="s">
        <v>198</v>
      </c>
      <c r="C4375" s="7" t="s">
        <v>326</v>
      </c>
      <c r="D4375" t="s">
        <v>199</v>
      </c>
      <c r="E4375" t="s">
        <v>54</v>
      </c>
      <c r="F4375" t="s">
        <v>93</v>
      </c>
      <c r="G4375" t="s">
        <v>94</v>
      </c>
      <c r="H4375">
        <v>7.01</v>
      </c>
      <c r="I4375">
        <v>14</v>
      </c>
      <c r="J4375">
        <f>Cálculo!$G$69</f>
        <v>9.3699999999999992</v>
      </c>
      <c r="K4375">
        <f>Cálculo!$H$69</f>
        <v>16.739999999999998</v>
      </c>
    </row>
    <row r="4376" spans="1:11">
      <c r="A4376" t="s">
        <v>56</v>
      </c>
      <c r="B4376" t="s">
        <v>198</v>
      </c>
      <c r="C4376" s="7" t="s">
        <v>326</v>
      </c>
      <c r="D4376" t="s">
        <v>199</v>
      </c>
      <c r="E4376" t="s">
        <v>54</v>
      </c>
      <c r="F4376" t="s">
        <v>93</v>
      </c>
      <c r="G4376" t="s">
        <v>94</v>
      </c>
      <c r="H4376">
        <v>14.01</v>
      </c>
      <c r="I4376">
        <v>34</v>
      </c>
      <c r="J4376">
        <f>Cálculo!$G$70</f>
        <v>11.132</v>
      </c>
      <c r="K4376">
        <f>Cálculo!$H$70</f>
        <v>18.600000000000001</v>
      </c>
    </row>
    <row r="4377" spans="1:11">
      <c r="A4377" t="s">
        <v>56</v>
      </c>
      <c r="B4377" t="s">
        <v>198</v>
      </c>
      <c r="C4377" s="7" t="s">
        <v>326</v>
      </c>
      <c r="D4377" t="s">
        <v>199</v>
      </c>
      <c r="E4377" t="s">
        <v>54</v>
      </c>
      <c r="F4377" t="s">
        <v>93</v>
      </c>
      <c r="G4377" t="s">
        <v>94</v>
      </c>
      <c r="H4377">
        <v>34.01</v>
      </c>
      <c r="I4377">
        <v>600</v>
      </c>
      <c r="J4377">
        <f>Cálculo!$G$71</f>
        <v>11.92</v>
      </c>
      <c r="K4377">
        <f>Cálculo!$H$71</f>
        <v>18.600000000000001</v>
      </c>
    </row>
    <row r="4378" spans="1:11">
      <c r="A4378" t="s">
        <v>56</v>
      </c>
      <c r="B4378" t="s">
        <v>198</v>
      </c>
      <c r="C4378" s="7" t="s">
        <v>326</v>
      </c>
      <c r="D4378" t="s">
        <v>199</v>
      </c>
      <c r="E4378" t="s">
        <v>54</v>
      </c>
      <c r="F4378" t="s">
        <v>93</v>
      </c>
      <c r="G4378" t="s">
        <v>94</v>
      </c>
      <c r="H4378">
        <v>600.01</v>
      </c>
      <c r="I4378">
        <v>1000</v>
      </c>
      <c r="J4378">
        <f>Cálculo!$G$72</f>
        <v>10.324</v>
      </c>
      <c r="K4378">
        <f>Cálculo!$H$72</f>
        <v>18.600000000000001</v>
      </c>
    </row>
    <row r="4379" spans="1:11">
      <c r="A4379" t="s">
        <v>56</v>
      </c>
      <c r="B4379" t="s">
        <v>198</v>
      </c>
      <c r="C4379" s="7" t="s">
        <v>326</v>
      </c>
      <c r="D4379" t="s">
        <v>199</v>
      </c>
      <c r="E4379" t="s">
        <v>54</v>
      </c>
      <c r="F4379" t="s">
        <v>93</v>
      </c>
      <c r="G4379" t="s">
        <v>94</v>
      </c>
      <c r="H4379">
        <v>1000.01</v>
      </c>
      <c r="J4379">
        <f>Cálculo!$G$73</f>
        <v>7.2949999999999999</v>
      </c>
      <c r="K4379">
        <f>Cálculo!$H$73</f>
        <v>18.600000000000001</v>
      </c>
    </row>
    <row r="4380" spans="1:11">
      <c r="A4380" t="s">
        <v>56</v>
      </c>
      <c r="B4380" t="s">
        <v>198</v>
      </c>
      <c r="C4380" s="7" t="s">
        <v>326</v>
      </c>
      <c r="D4380" t="s">
        <v>199</v>
      </c>
      <c r="E4380" t="s">
        <v>54</v>
      </c>
      <c r="F4380" t="s">
        <v>95</v>
      </c>
      <c r="G4380" t="s">
        <v>94</v>
      </c>
      <c r="H4380">
        <v>0</v>
      </c>
      <c r="I4380">
        <v>0</v>
      </c>
      <c r="J4380">
        <f>Cálculo!$G$76</f>
        <v>0</v>
      </c>
      <c r="K4380">
        <f>Cálculo!$H$76</f>
        <v>0</v>
      </c>
    </row>
    <row r="4381" spans="1:11">
      <c r="A4381" t="s">
        <v>56</v>
      </c>
      <c r="B4381" t="s">
        <v>198</v>
      </c>
      <c r="C4381" s="7" t="s">
        <v>326</v>
      </c>
      <c r="D4381" t="s">
        <v>199</v>
      </c>
      <c r="E4381" t="s">
        <v>54</v>
      </c>
      <c r="F4381" t="s">
        <v>95</v>
      </c>
      <c r="G4381" t="s">
        <v>94</v>
      </c>
      <c r="H4381">
        <v>0.01</v>
      </c>
      <c r="I4381">
        <v>50</v>
      </c>
      <c r="J4381">
        <f>Cálculo!$G$77</f>
        <v>9.2490000000000006</v>
      </c>
      <c r="K4381">
        <f>Cálculo!$H$77</f>
        <v>60.76</v>
      </c>
    </row>
    <row r="4382" spans="1:11">
      <c r="A4382" t="s">
        <v>56</v>
      </c>
      <c r="B4382" t="s">
        <v>198</v>
      </c>
      <c r="C4382" s="7" t="s">
        <v>326</v>
      </c>
      <c r="D4382" t="s">
        <v>199</v>
      </c>
      <c r="E4382" t="s">
        <v>54</v>
      </c>
      <c r="F4382" t="s">
        <v>95</v>
      </c>
      <c r="G4382" t="s">
        <v>94</v>
      </c>
      <c r="H4382">
        <v>50.01</v>
      </c>
      <c r="I4382">
        <v>150</v>
      </c>
      <c r="J4382">
        <f>Cálculo!$G$78</f>
        <v>8.49</v>
      </c>
      <c r="K4382">
        <f>Cálculo!$H$78</f>
        <v>98.73</v>
      </c>
    </row>
    <row r="4383" spans="1:11">
      <c r="A4383" t="s">
        <v>56</v>
      </c>
      <c r="B4383" t="s">
        <v>198</v>
      </c>
      <c r="C4383" s="7" t="s">
        <v>326</v>
      </c>
      <c r="D4383" t="s">
        <v>199</v>
      </c>
      <c r="E4383" t="s">
        <v>54</v>
      </c>
      <c r="F4383" t="s">
        <v>95</v>
      </c>
      <c r="G4383" t="s">
        <v>94</v>
      </c>
      <c r="H4383">
        <v>150.01</v>
      </c>
      <c r="I4383">
        <v>500</v>
      </c>
      <c r="J4383">
        <f>Cálculo!$G$79</f>
        <v>7.9859999999999998</v>
      </c>
      <c r="K4383">
        <f>Cálculo!$H$79</f>
        <v>174.66</v>
      </c>
    </row>
    <row r="4384" spans="1:11">
      <c r="A4384" t="s">
        <v>56</v>
      </c>
      <c r="B4384" t="s">
        <v>198</v>
      </c>
      <c r="C4384" s="7" t="s">
        <v>326</v>
      </c>
      <c r="D4384" t="s">
        <v>199</v>
      </c>
      <c r="E4384" t="s">
        <v>54</v>
      </c>
      <c r="F4384" t="s">
        <v>95</v>
      </c>
      <c r="G4384" t="s">
        <v>94</v>
      </c>
      <c r="H4384">
        <v>500.01</v>
      </c>
      <c r="I4384">
        <v>2000</v>
      </c>
      <c r="J4384">
        <f>Cálculo!$G$80</f>
        <v>7.5380000000000003</v>
      </c>
      <c r="K4384">
        <f>Cálculo!$H$80</f>
        <v>398.71</v>
      </c>
    </row>
    <row r="4385" spans="1:11">
      <c r="A4385" t="s">
        <v>56</v>
      </c>
      <c r="B4385" t="s">
        <v>198</v>
      </c>
      <c r="C4385" s="7" t="s">
        <v>326</v>
      </c>
      <c r="D4385" t="s">
        <v>199</v>
      </c>
      <c r="E4385" t="s">
        <v>54</v>
      </c>
      <c r="F4385" t="s">
        <v>95</v>
      </c>
      <c r="G4385" t="s">
        <v>94</v>
      </c>
      <c r="H4385">
        <v>2000.01</v>
      </c>
      <c r="I4385">
        <v>3500</v>
      </c>
      <c r="J4385">
        <f>Cálculo!$G$81</f>
        <v>6.819</v>
      </c>
      <c r="K4385">
        <f>Cálculo!$H$81</f>
        <v>1837.86</v>
      </c>
    </row>
    <row r="4386" spans="1:11">
      <c r="A4386" t="s">
        <v>56</v>
      </c>
      <c r="B4386" t="s">
        <v>198</v>
      </c>
      <c r="C4386" s="7" t="s">
        <v>326</v>
      </c>
      <c r="D4386" t="s">
        <v>199</v>
      </c>
      <c r="E4386" t="s">
        <v>54</v>
      </c>
      <c r="F4386" t="s">
        <v>95</v>
      </c>
      <c r="G4386" t="s">
        <v>94</v>
      </c>
      <c r="H4386">
        <v>3500.01</v>
      </c>
      <c r="I4386">
        <v>50000</v>
      </c>
      <c r="J4386">
        <f>Cálculo!$G$82</f>
        <v>5.3760000000000003</v>
      </c>
      <c r="K4386">
        <f>Cálculo!$H$82</f>
        <v>6892.16</v>
      </c>
    </row>
    <row r="4387" spans="1:11">
      <c r="A4387" t="s">
        <v>56</v>
      </c>
      <c r="B4387" t="s">
        <v>198</v>
      </c>
      <c r="C4387" s="7" t="s">
        <v>326</v>
      </c>
      <c r="D4387" t="s">
        <v>199</v>
      </c>
      <c r="E4387" t="s">
        <v>54</v>
      </c>
      <c r="F4387" t="s">
        <v>95</v>
      </c>
      <c r="G4387" t="s">
        <v>94</v>
      </c>
      <c r="H4387">
        <v>50000.01</v>
      </c>
      <c r="J4387">
        <f>Cálculo!$G$83</f>
        <v>5.1479999999999997</v>
      </c>
      <c r="K4387">
        <f>Cálculo!$H$83</f>
        <v>18284.09</v>
      </c>
    </row>
    <row r="4388" spans="1:11">
      <c r="A4388" t="s">
        <v>56</v>
      </c>
      <c r="B4388" t="s">
        <v>198</v>
      </c>
      <c r="C4388" s="7" t="s">
        <v>326</v>
      </c>
      <c r="D4388" t="s">
        <v>199</v>
      </c>
      <c r="E4388" t="s">
        <v>54</v>
      </c>
      <c r="F4388" t="s">
        <v>96</v>
      </c>
      <c r="G4388" t="s">
        <v>94</v>
      </c>
      <c r="H4388">
        <v>0</v>
      </c>
      <c r="I4388">
        <v>50000</v>
      </c>
      <c r="J4388">
        <f>Cálculo!$G$86</f>
        <v>4.726</v>
      </c>
      <c r="K4388">
        <f>Cálculo!$H$86</f>
        <v>387.36</v>
      </c>
    </row>
    <row r="4389" spans="1:11">
      <c r="A4389" t="s">
        <v>56</v>
      </c>
      <c r="B4389" t="s">
        <v>198</v>
      </c>
      <c r="C4389" s="7" t="s">
        <v>326</v>
      </c>
      <c r="D4389" t="s">
        <v>199</v>
      </c>
      <c r="E4389" t="s">
        <v>54</v>
      </c>
      <c r="F4389" t="s">
        <v>96</v>
      </c>
      <c r="G4389" t="s">
        <v>94</v>
      </c>
      <c r="H4389">
        <v>50000.01</v>
      </c>
      <c r="I4389">
        <v>300000</v>
      </c>
      <c r="J4389">
        <f>Cálculo!$G$87</f>
        <v>3.5019999999999998</v>
      </c>
      <c r="K4389">
        <f>Cálculo!$H$87</f>
        <v>61597.41</v>
      </c>
    </row>
    <row r="4390" spans="1:11">
      <c r="A4390" t="s">
        <v>56</v>
      </c>
      <c r="B4390" t="s">
        <v>198</v>
      </c>
      <c r="C4390" s="7" t="s">
        <v>326</v>
      </c>
      <c r="D4390" t="s">
        <v>199</v>
      </c>
      <c r="E4390" t="s">
        <v>54</v>
      </c>
      <c r="F4390" t="s">
        <v>96</v>
      </c>
      <c r="G4390" t="s">
        <v>94</v>
      </c>
      <c r="H4390">
        <v>300000.01</v>
      </c>
      <c r="I4390">
        <v>500000</v>
      </c>
      <c r="J4390">
        <f>Cálculo!$G$88</f>
        <v>3.36</v>
      </c>
      <c r="K4390">
        <f>Cálculo!$H$88</f>
        <v>110975.06</v>
      </c>
    </row>
    <row r="4391" spans="1:11">
      <c r="A4391" t="s">
        <v>56</v>
      </c>
      <c r="B4391" t="s">
        <v>198</v>
      </c>
      <c r="C4391" s="7" t="s">
        <v>326</v>
      </c>
      <c r="D4391" t="s">
        <v>199</v>
      </c>
      <c r="E4391" t="s">
        <v>54</v>
      </c>
      <c r="F4391" t="s">
        <v>96</v>
      </c>
      <c r="G4391" t="s">
        <v>94</v>
      </c>
      <c r="H4391">
        <v>500000.01</v>
      </c>
      <c r="I4391">
        <v>1000000</v>
      </c>
      <c r="J4391">
        <f>Cálculo!$G$89</f>
        <v>3.3340000000000001</v>
      </c>
      <c r="K4391">
        <f>Cálculo!$H$89</f>
        <v>124035.06</v>
      </c>
    </row>
    <row r="4392" spans="1:11">
      <c r="A4392" t="s">
        <v>56</v>
      </c>
      <c r="B4392" t="s">
        <v>198</v>
      </c>
      <c r="C4392" s="7" t="s">
        <v>326</v>
      </c>
      <c r="D4392" t="s">
        <v>199</v>
      </c>
      <c r="E4392" t="s">
        <v>54</v>
      </c>
      <c r="F4392" t="s">
        <v>96</v>
      </c>
      <c r="G4392" t="s">
        <v>94</v>
      </c>
      <c r="H4392">
        <v>1000000.01</v>
      </c>
      <c r="I4392">
        <v>2000000</v>
      </c>
      <c r="J4392">
        <f>Cálculo!$G$90</f>
        <v>3.2810000000000001</v>
      </c>
      <c r="K4392">
        <f>Cálculo!$H$90</f>
        <v>177422.21</v>
      </c>
    </row>
    <row r="4393" spans="1:11">
      <c r="A4393" t="s">
        <v>56</v>
      </c>
      <c r="B4393" t="s">
        <v>198</v>
      </c>
      <c r="C4393" s="7" t="s">
        <v>326</v>
      </c>
      <c r="D4393" t="s">
        <v>199</v>
      </c>
      <c r="E4393" t="s">
        <v>54</v>
      </c>
      <c r="F4393" t="s">
        <v>96</v>
      </c>
      <c r="G4393" t="s">
        <v>94</v>
      </c>
      <c r="H4393">
        <v>2000000.01</v>
      </c>
      <c r="J4393">
        <f>Cálculo!$G$91</f>
        <v>3.2330000000000001</v>
      </c>
      <c r="K4393">
        <f>Cálculo!$H$91</f>
        <v>316707.87</v>
      </c>
    </row>
    <row r="4394" spans="1:11">
      <c r="A4394" t="s">
        <v>56</v>
      </c>
      <c r="B4394" t="s">
        <v>198</v>
      </c>
      <c r="C4394" s="7" t="s">
        <v>326</v>
      </c>
      <c r="D4394" t="s">
        <v>199</v>
      </c>
      <c r="E4394" t="s">
        <v>54</v>
      </c>
      <c r="F4394" t="s">
        <v>97</v>
      </c>
      <c r="G4394" t="s">
        <v>98</v>
      </c>
      <c r="J4394">
        <f>Cálculo!$G$94</f>
        <v>3.2148460000000001</v>
      </c>
    </row>
    <row r="4395" spans="1:11">
      <c r="A4395" t="s">
        <v>56</v>
      </c>
      <c r="B4395" t="s">
        <v>198</v>
      </c>
      <c r="C4395" s="7" t="s">
        <v>327</v>
      </c>
      <c r="D4395" t="s">
        <v>199</v>
      </c>
      <c r="E4395" t="s">
        <v>54</v>
      </c>
      <c r="F4395" t="s">
        <v>93</v>
      </c>
      <c r="G4395" t="s">
        <v>94</v>
      </c>
      <c r="H4395">
        <v>0</v>
      </c>
      <c r="I4395">
        <v>1</v>
      </c>
      <c r="J4395">
        <f>Cálculo!$G$66</f>
        <v>3.2869999999999999</v>
      </c>
      <c r="K4395">
        <f>Cálculo!$H$66</f>
        <v>11.39</v>
      </c>
    </row>
    <row r="4396" spans="1:11">
      <c r="A4396" t="s">
        <v>56</v>
      </c>
      <c r="B4396" t="s">
        <v>198</v>
      </c>
      <c r="C4396" s="7" t="s">
        <v>327</v>
      </c>
      <c r="D4396" t="s">
        <v>199</v>
      </c>
      <c r="E4396" t="s">
        <v>54</v>
      </c>
      <c r="F4396" t="s">
        <v>93</v>
      </c>
      <c r="G4396" t="s">
        <v>94</v>
      </c>
      <c r="H4396">
        <v>1.01</v>
      </c>
      <c r="I4396">
        <v>3</v>
      </c>
      <c r="J4396">
        <f>Cálculo!$G$67</f>
        <v>10.834</v>
      </c>
      <c r="K4396">
        <f>Cálculo!$H$67</f>
        <v>14.87</v>
      </c>
    </row>
    <row r="4397" spans="1:11">
      <c r="A4397" t="s">
        <v>56</v>
      </c>
      <c r="B4397" t="s">
        <v>198</v>
      </c>
      <c r="C4397" s="7" t="s">
        <v>327</v>
      </c>
      <c r="D4397" t="s">
        <v>199</v>
      </c>
      <c r="E4397" t="s">
        <v>54</v>
      </c>
      <c r="F4397" t="s">
        <v>93</v>
      </c>
      <c r="G4397" t="s">
        <v>94</v>
      </c>
      <c r="H4397">
        <v>3.01</v>
      </c>
      <c r="I4397">
        <v>7</v>
      </c>
      <c r="J4397">
        <f>Cálculo!$G$68</f>
        <v>5.6470000000000002</v>
      </c>
      <c r="K4397">
        <f>Cálculo!$H$68</f>
        <v>14.87</v>
      </c>
    </row>
    <row r="4398" spans="1:11">
      <c r="A4398" t="s">
        <v>56</v>
      </c>
      <c r="B4398" t="s">
        <v>198</v>
      </c>
      <c r="C4398" s="7" t="s">
        <v>327</v>
      </c>
      <c r="D4398" t="s">
        <v>199</v>
      </c>
      <c r="E4398" t="s">
        <v>54</v>
      </c>
      <c r="F4398" t="s">
        <v>93</v>
      </c>
      <c r="G4398" t="s">
        <v>94</v>
      </c>
      <c r="H4398">
        <v>7.01</v>
      </c>
      <c r="I4398">
        <v>14</v>
      </c>
      <c r="J4398">
        <f>Cálculo!$G$69</f>
        <v>9.3699999999999992</v>
      </c>
      <c r="K4398">
        <f>Cálculo!$H$69</f>
        <v>16.739999999999998</v>
      </c>
    </row>
    <row r="4399" spans="1:11">
      <c r="A4399" t="s">
        <v>56</v>
      </c>
      <c r="B4399" t="s">
        <v>198</v>
      </c>
      <c r="C4399" s="7" t="s">
        <v>327</v>
      </c>
      <c r="D4399" t="s">
        <v>199</v>
      </c>
      <c r="E4399" t="s">
        <v>54</v>
      </c>
      <c r="F4399" t="s">
        <v>93</v>
      </c>
      <c r="G4399" t="s">
        <v>94</v>
      </c>
      <c r="H4399">
        <v>14.01</v>
      </c>
      <c r="I4399">
        <v>34</v>
      </c>
      <c r="J4399">
        <f>Cálculo!$G$70</f>
        <v>11.132</v>
      </c>
      <c r="K4399">
        <f>Cálculo!$H$70</f>
        <v>18.600000000000001</v>
      </c>
    </row>
    <row r="4400" spans="1:11">
      <c r="A4400" t="s">
        <v>56</v>
      </c>
      <c r="B4400" t="s">
        <v>198</v>
      </c>
      <c r="C4400" s="7" t="s">
        <v>327</v>
      </c>
      <c r="D4400" t="s">
        <v>199</v>
      </c>
      <c r="E4400" t="s">
        <v>54</v>
      </c>
      <c r="F4400" t="s">
        <v>93</v>
      </c>
      <c r="G4400" t="s">
        <v>94</v>
      </c>
      <c r="H4400">
        <v>34.01</v>
      </c>
      <c r="I4400">
        <v>600</v>
      </c>
      <c r="J4400">
        <f>Cálculo!$G$71</f>
        <v>11.92</v>
      </c>
      <c r="K4400">
        <f>Cálculo!$H$71</f>
        <v>18.600000000000001</v>
      </c>
    </row>
    <row r="4401" spans="1:11">
      <c r="A4401" t="s">
        <v>56</v>
      </c>
      <c r="B4401" t="s">
        <v>198</v>
      </c>
      <c r="C4401" s="7" t="s">
        <v>327</v>
      </c>
      <c r="D4401" t="s">
        <v>199</v>
      </c>
      <c r="E4401" t="s">
        <v>54</v>
      </c>
      <c r="F4401" t="s">
        <v>93</v>
      </c>
      <c r="G4401" t="s">
        <v>94</v>
      </c>
      <c r="H4401">
        <v>600.01</v>
      </c>
      <c r="I4401">
        <v>1000</v>
      </c>
      <c r="J4401">
        <f>Cálculo!$G$72</f>
        <v>10.324</v>
      </c>
      <c r="K4401">
        <f>Cálculo!$H$72</f>
        <v>18.600000000000001</v>
      </c>
    </row>
    <row r="4402" spans="1:11">
      <c r="A4402" t="s">
        <v>56</v>
      </c>
      <c r="B4402" t="s">
        <v>198</v>
      </c>
      <c r="C4402" s="7" t="s">
        <v>327</v>
      </c>
      <c r="D4402" t="s">
        <v>199</v>
      </c>
      <c r="E4402" t="s">
        <v>54</v>
      </c>
      <c r="F4402" t="s">
        <v>93</v>
      </c>
      <c r="G4402" t="s">
        <v>94</v>
      </c>
      <c r="H4402">
        <v>1000.01</v>
      </c>
      <c r="J4402">
        <f>Cálculo!$G$73</f>
        <v>7.2949999999999999</v>
      </c>
      <c r="K4402">
        <f>Cálculo!$H$73</f>
        <v>18.600000000000001</v>
      </c>
    </row>
    <row r="4403" spans="1:11">
      <c r="A4403" t="s">
        <v>56</v>
      </c>
      <c r="B4403" t="s">
        <v>198</v>
      </c>
      <c r="C4403" s="7" t="s">
        <v>327</v>
      </c>
      <c r="D4403" t="s">
        <v>199</v>
      </c>
      <c r="E4403" t="s">
        <v>54</v>
      </c>
      <c r="F4403" t="s">
        <v>95</v>
      </c>
      <c r="G4403" t="s">
        <v>94</v>
      </c>
      <c r="H4403">
        <v>0</v>
      </c>
      <c r="I4403">
        <v>0</v>
      </c>
      <c r="J4403">
        <f>Cálculo!$G$76</f>
        <v>0</v>
      </c>
      <c r="K4403">
        <f>Cálculo!$H$76</f>
        <v>0</v>
      </c>
    </row>
    <row r="4404" spans="1:11">
      <c r="A4404" t="s">
        <v>56</v>
      </c>
      <c r="B4404" t="s">
        <v>198</v>
      </c>
      <c r="C4404" s="7" t="s">
        <v>327</v>
      </c>
      <c r="D4404" t="s">
        <v>199</v>
      </c>
      <c r="E4404" t="s">
        <v>54</v>
      </c>
      <c r="F4404" t="s">
        <v>95</v>
      </c>
      <c r="G4404" t="s">
        <v>94</v>
      </c>
      <c r="H4404">
        <v>0.01</v>
      </c>
      <c r="I4404">
        <v>50</v>
      </c>
      <c r="J4404">
        <f>Cálculo!$G$77</f>
        <v>9.2490000000000006</v>
      </c>
      <c r="K4404">
        <f>Cálculo!$H$77</f>
        <v>60.76</v>
      </c>
    </row>
    <row r="4405" spans="1:11">
      <c r="A4405" t="s">
        <v>56</v>
      </c>
      <c r="B4405" t="s">
        <v>198</v>
      </c>
      <c r="C4405" s="7" t="s">
        <v>327</v>
      </c>
      <c r="D4405" t="s">
        <v>199</v>
      </c>
      <c r="E4405" t="s">
        <v>54</v>
      </c>
      <c r="F4405" t="s">
        <v>95</v>
      </c>
      <c r="G4405" t="s">
        <v>94</v>
      </c>
      <c r="H4405">
        <v>50.01</v>
      </c>
      <c r="I4405">
        <v>150</v>
      </c>
      <c r="J4405">
        <f>Cálculo!$G$78</f>
        <v>8.49</v>
      </c>
      <c r="K4405">
        <f>Cálculo!$H$78</f>
        <v>98.73</v>
      </c>
    </row>
    <row r="4406" spans="1:11">
      <c r="A4406" t="s">
        <v>56</v>
      </c>
      <c r="B4406" t="s">
        <v>198</v>
      </c>
      <c r="C4406" s="7" t="s">
        <v>327</v>
      </c>
      <c r="D4406" t="s">
        <v>199</v>
      </c>
      <c r="E4406" t="s">
        <v>54</v>
      </c>
      <c r="F4406" t="s">
        <v>95</v>
      </c>
      <c r="G4406" t="s">
        <v>94</v>
      </c>
      <c r="H4406">
        <v>150.01</v>
      </c>
      <c r="I4406">
        <v>500</v>
      </c>
      <c r="J4406">
        <f>Cálculo!$G$79</f>
        <v>7.9859999999999998</v>
      </c>
      <c r="K4406">
        <f>Cálculo!$H$79</f>
        <v>174.66</v>
      </c>
    </row>
    <row r="4407" spans="1:11">
      <c r="A4407" t="s">
        <v>56</v>
      </c>
      <c r="B4407" t="s">
        <v>198</v>
      </c>
      <c r="C4407" s="7" t="s">
        <v>327</v>
      </c>
      <c r="D4407" t="s">
        <v>199</v>
      </c>
      <c r="E4407" t="s">
        <v>54</v>
      </c>
      <c r="F4407" t="s">
        <v>95</v>
      </c>
      <c r="G4407" t="s">
        <v>94</v>
      </c>
      <c r="H4407">
        <v>500.01</v>
      </c>
      <c r="I4407">
        <v>2000</v>
      </c>
      <c r="J4407">
        <f>Cálculo!$G$80</f>
        <v>7.5380000000000003</v>
      </c>
      <c r="K4407">
        <f>Cálculo!$H$80</f>
        <v>398.71</v>
      </c>
    </row>
    <row r="4408" spans="1:11">
      <c r="A4408" t="s">
        <v>56</v>
      </c>
      <c r="B4408" t="s">
        <v>198</v>
      </c>
      <c r="C4408" s="7" t="s">
        <v>327</v>
      </c>
      <c r="D4408" t="s">
        <v>199</v>
      </c>
      <c r="E4408" t="s">
        <v>54</v>
      </c>
      <c r="F4408" t="s">
        <v>95</v>
      </c>
      <c r="G4408" t="s">
        <v>94</v>
      </c>
      <c r="H4408">
        <v>2000.01</v>
      </c>
      <c r="I4408">
        <v>3500</v>
      </c>
      <c r="J4408">
        <f>Cálculo!$G$81</f>
        <v>6.819</v>
      </c>
      <c r="K4408">
        <f>Cálculo!$H$81</f>
        <v>1837.86</v>
      </c>
    </row>
    <row r="4409" spans="1:11">
      <c r="A4409" t="s">
        <v>56</v>
      </c>
      <c r="B4409" t="s">
        <v>198</v>
      </c>
      <c r="C4409" s="7" t="s">
        <v>327</v>
      </c>
      <c r="D4409" t="s">
        <v>199</v>
      </c>
      <c r="E4409" t="s">
        <v>54</v>
      </c>
      <c r="F4409" t="s">
        <v>95</v>
      </c>
      <c r="G4409" t="s">
        <v>94</v>
      </c>
      <c r="H4409">
        <v>3500.01</v>
      </c>
      <c r="I4409">
        <v>50000</v>
      </c>
      <c r="J4409">
        <f>Cálculo!$G$82</f>
        <v>5.3760000000000003</v>
      </c>
      <c r="K4409">
        <f>Cálculo!$H$82</f>
        <v>6892.16</v>
      </c>
    </row>
    <row r="4410" spans="1:11">
      <c r="A4410" t="s">
        <v>56</v>
      </c>
      <c r="B4410" t="s">
        <v>198</v>
      </c>
      <c r="C4410" s="7" t="s">
        <v>327</v>
      </c>
      <c r="D4410" t="s">
        <v>199</v>
      </c>
      <c r="E4410" t="s">
        <v>54</v>
      </c>
      <c r="F4410" t="s">
        <v>95</v>
      </c>
      <c r="G4410" t="s">
        <v>94</v>
      </c>
      <c r="H4410">
        <v>50000.01</v>
      </c>
      <c r="J4410">
        <f>Cálculo!$G$83</f>
        <v>5.1479999999999997</v>
      </c>
      <c r="K4410">
        <f>Cálculo!$H$83</f>
        <v>18284.09</v>
      </c>
    </row>
    <row r="4411" spans="1:11">
      <c r="A4411" t="s">
        <v>56</v>
      </c>
      <c r="B4411" t="s">
        <v>198</v>
      </c>
      <c r="C4411" s="7" t="s">
        <v>327</v>
      </c>
      <c r="D4411" t="s">
        <v>199</v>
      </c>
      <c r="E4411" t="s">
        <v>54</v>
      </c>
      <c r="F4411" t="s">
        <v>96</v>
      </c>
      <c r="G4411" t="s">
        <v>94</v>
      </c>
      <c r="H4411">
        <v>0</v>
      </c>
      <c r="I4411">
        <v>50000</v>
      </c>
      <c r="J4411">
        <f>Cálculo!$G$86</f>
        <v>4.726</v>
      </c>
      <c r="K4411">
        <f>Cálculo!$H$86</f>
        <v>387.36</v>
      </c>
    </row>
    <row r="4412" spans="1:11">
      <c r="A4412" t="s">
        <v>56</v>
      </c>
      <c r="B4412" t="s">
        <v>198</v>
      </c>
      <c r="C4412" s="7" t="s">
        <v>327</v>
      </c>
      <c r="D4412" t="s">
        <v>199</v>
      </c>
      <c r="E4412" t="s">
        <v>54</v>
      </c>
      <c r="F4412" t="s">
        <v>96</v>
      </c>
      <c r="G4412" t="s">
        <v>94</v>
      </c>
      <c r="H4412">
        <v>50000.01</v>
      </c>
      <c r="I4412">
        <v>300000</v>
      </c>
      <c r="J4412">
        <f>Cálculo!$G$87</f>
        <v>3.5019999999999998</v>
      </c>
      <c r="K4412">
        <f>Cálculo!$H$87</f>
        <v>61597.41</v>
      </c>
    </row>
    <row r="4413" spans="1:11">
      <c r="A4413" t="s">
        <v>56</v>
      </c>
      <c r="B4413" t="s">
        <v>198</v>
      </c>
      <c r="C4413" s="7" t="s">
        <v>327</v>
      </c>
      <c r="D4413" t="s">
        <v>199</v>
      </c>
      <c r="E4413" t="s">
        <v>54</v>
      </c>
      <c r="F4413" t="s">
        <v>96</v>
      </c>
      <c r="G4413" t="s">
        <v>94</v>
      </c>
      <c r="H4413">
        <v>300000.01</v>
      </c>
      <c r="I4413">
        <v>500000</v>
      </c>
      <c r="J4413">
        <f>Cálculo!$G$88</f>
        <v>3.36</v>
      </c>
      <c r="K4413">
        <f>Cálculo!$H$88</f>
        <v>110975.06</v>
      </c>
    </row>
    <row r="4414" spans="1:11">
      <c r="A4414" t="s">
        <v>56</v>
      </c>
      <c r="B4414" t="s">
        <v>198</v>
      </c>
      <c r="C4414" s="7" t="s">
        <v>327</v>
      </c>
      <c r="D4414" t="s">
        <v>199</v>
      </c>
      <c r="E4414" t="s">
        <v>54</v>
      </c>
      <c r="F4414" t="s">
        <v>96</v>
      </c>
      <c r="G4414" t="s">
        <v>94</v>
      </c>
      <c r="H4414">
        <v>500000.01</v>
      </c>
      <c r="I4414">
        <v>1000000</v>
      </c>
      <c r="J4414">
        <f>Cálculo!$G$89</f>
        <v>3.3340000000000001</v>
      </c>
      <c r="K4414">
        <f>Cálculo!$H$89</f>
        <v>124035.06</v>
      </c>
    </row>
    <row r="4415" spans="1:11">
      <c r="A4415" t="s">
        <v>56</v>
      </c>
      <c r="B4415" t="s">
        <v>198</v>
      </c>
      <c r="C4415" s="7" t="s">
        <v>327</v>
      </c>
      <c r="D4415" t="s">
        <v>199</v>
      </c>
      <c r="E4415" t="s">
        <v>54</v>
      </c>
      <c r="F4415" t="s">
        <v>96</v>
      </c>
      <c r="G4415" t="s">
        <v>94</v>
      </c>
      <c r="H4415">
        <v>1000000.01</v>
      </c>
      <c r="I4415">
        <v>2000000</v>
      </c>
      <c r="J4415">
        <f>Cálculo!$G$90</f>
        <v>3.2810000000000001</v>
      </c>
      <c r="K4415">
        <f>Cálculo!$H$90</f>
        <v>177422.21</v>
      </c>
    </row>
    <row r="4416" spans="1:11">
      <c r="A4416" t="s">
        <v>56</v>
      </c>
      <c r="B4416" t="s">
        <v>198</v>
      </c>
      <c r="C4416" s="7" t="s">
        <v>327</v>
      </c>
      <c r="D4416" t="s">
        <v>199</v>
      </c>
      <c r="E4416" t="s">
        <v>54</v>
      </c>
      <c r="F4416" t="s">
        <v>96</v>
      </c>
      <c r="G4416" t="s">
        <v>94</v>
      </c>
      <c r="H4416">
        <v>2000000.01</v>
      </c>
      <c r="J4416">
        <f>Cálculo!$G$91</f>
        <v>3.2330000000000001</v>
      </c>
      <c r="K4416">
        <f>Cálculo!$H$91</f>
        <v>316707.87</v>
      </c>
    </row>
    <row r="4417" spans="1:11">
      <c r="A4417" t="s">
        <v>56</v>
      </c>
      <c r="B4417" t="s">
        <v>198</v>
      </c>
      <c r="C4417" s="7" t="s">
        <v>327</v>
      </c>
      <c r="D4417" t="s">
        <v>199</v>
      </c>
      <c r="E4417" t="s">
        <v>54</v>
      </c>
      <c r="F4417" t="s">
        <v>97</v>
      </c>
      <c r="G4417" t="s">
        <v>98</v>
      </c>
      <c r="J4417">
        <f>Cálculo!$G$94</f>
        <v>3.2148460000000001</v>
      </c>
    </row>
    <row r="4418" spans="1:11">
      <c r="A4418" t="s">
        <v>56</v>
      </c>
      <c r="B4418" t="s">
        <v>198</v>
      </c>
      <c r="C4418" s="7" t="s">
        <v>328</v>
      </c>
      <c r="D4418" t="s">
        <v>199</v>
      </c>
      <c r="E4418" t="s">
        <v>54</v>
      </c>
      <c r="F4418" t="s">
        <v>93</v>
      </c>
      <c r="G4418" t="s">
        <v>94</v>
      </c>
      <c r="H4418">
        <v>0</v>
      </c>
      <c r="I4418">
        <v>1</v>
      </c>
      <c r="J4418">
        <f>Cálculo!$G$66</f>
        <v>3.2869999999999999</v>
      </c>
      <c r="K4418">
        <f>Cálculo!$H$66</f>
        <v>11.39</v>
      </c>
    </row>
    <row r="4419" spans="1:11">
      <c r="A4419" t="s">
        <v>56</v>
      </c>
      <c r="B4419" t="s">
        <v>198</v>
      </c>
      <c r="C4419" s="7" t="s">
        <v>328</v>
      </c>
      <c r="D4419" t="s">
        <v>199</v>
      </c>
      <c r="E4419" t="s">
        <v>54</v>
      </c>
      <c r="F4419" t="s">
        <v>93</v>
      </c>
      <c r="G4419" t="s">
        <v>94</v>
      </c>
      <c r="H4419">
        <v>1.01</v>
      </c>
      <c r="I4419">
        <v>3</v>
      </c>
      <c r="J4419">
        <f>Cálculo!$G$67</f>
        <v>10.834</v>
      </c>
      <c r="K4419">
        <f>Cálculo!$H$67</f>
        <v>14.87</v>
      </c>
    </row>
    <row r="4420" spans="1:11">
      <c r="A4420" t="s">
        <v>56</v>
      </c>
      <c r="B4420" t="s">
        <v>198</v>
      </c>
      <c r="C4420" s="7" t="s">
        <v>328</v>
      </c>
      <c r="D4420" t="s">
        <v>199</v>
      </c>
      <c r="E4420" t="s">
        <v>54</v>
      </c>
      <c r="F4420" t="s">
        <v>93</v>
      </c>
      <c r="G4420" t="s">
        <v>94</v>
      </c>
      <c r="H4420">
        <v>3.01</v>
      </c>
      <c r="I4420">
        <v>7</v>
      </c>
      <c r="J4420">
        <f>Cálculo!$G$68</f>
        <v>5.6470000000000002</v>
      </c>
      <c r="K4420">
        <f>Cálculo!$H$68</f>
        <v>14.87</v>
      </c>
    </row>
    <row r="4421" spans="1:11">
      <c r="A4421" t="s">
        <v>56</v>
      </c>
      <c r="B4421" t="s">
        <v>198</v>
      </c>
      <c r="C4421" s="7" t="s">
        <v>328</v>
      </c>
      <c r="D4421" t="s">
        <v>199</v>
      </c>
      <c r="E4421" t="s">
        <v>54</v>
      </c>
      <c r="F4421" t="s">
        <v>93</v>
      </c>
      <c r="G4421" t="s">
        <v>94</v>
      </c>
      <c r="H4421">
        <v>7.01</v>
      </c>
      <c r="I4421">
        <v>14</v>
      </c>
      <c r="J4421">
        <f>Cálculo!$G$69</f>
        <v>9.3699999999999992</v>
      </c>
      <c r="K4421">
        <f>Cálculo!$H$69</f>
        <v>16.739999999999998</v>
      </c>
    </row>
    <row r="4422" spans="1:11">
      <c r="A4422" t="s">
        <v>56</v>
      </c>
      <c r="B4422" t="s">
        <v>198</v>
      </c>
      <c r="C4422" s="7" t="s">
        <v>328</v>
      </c>
      <c r="D4422" t="s">
        <v>199</v>
      </c>
      <c r="E4422" t="s">
        <v>54</v>
      </c>
      <c r="F4422" t="s">
        <v>93</v>
      </c>
      <c r="G4422" t="s">
        <v>94</v>
      </c>
      <c r="H4422">
        <v>14.01</v>
      </c>
      <c r="I4422">
        <v>34</v>
      </c>
      <c r="J4422">
        <f>Cálculo!$G$70</f>
        <v>11.132</v>
      </c>
      <c r="K4422">
        <f>Cálculo!$H$70</f>
        <v>18.600000000000001</v>
      </c>
    </row>
    <row r="4423" spans="1:11">
      <c r="A4423" t="s">
        <v>56</v>
      </c>
      <c r="B4423" t="s">
        <v>198</v>
      </c>
      <c r="C4423" s="7" t="s">
        <v>328</v>
      </c>
      <c r="D4423" t="s">
        <v>199</v>
      </c>
      <c r="E4423" t="s">
        <v>54</v>
      </c>
      <c r="F4423" t="s">
        <v>93</v>
      </c>
      <c r="G4423" t="s">
        <v>94</v>
      </c>
      <c r="H4423">
        <v>34.01</v>
      </c>
      <c r="I4423">
        <v>600</v>
      </c>
      <c r="J4423">
        <f>Cálculo!$G$71</f>
        <v>11.92</v>
      </c>
      <c r="K4423">
        <f>Cálculo!$H$71</f>
        <v>18.600000000000001</v>
      </c>
    </row>
    <row r="4424" spans="1:11">
      <c r="A4424" t="s">
        <v>56</v>
      </c>
      <c r="B4424" t="s">
        <v>198</v>
      </c>
      <c r="C4424" s="7" t="s">
        <v>328</v>
      </c>
      <c r="D4424" t="s">
        <v>199</v>
      </c>
      <c r="E4424" t="s">
        <v>54</v>
      </c>
      <c r="F4424" t="s">
        <v>93</v>
      </c>
      <c r="G4424" t="s">
        <v>94</v>
      </c>
      <c r="H4424">
        <v>600.01</v>
      </c>
      <c r="I4424">
        <v>1000</v>
      </c>
      <c r="J4424">
        <f>Cálculo!$G$72</f>
        <v>10.324</v>
      </c>
      <c r="K4424">
        <f>Cálculo!$H$72</f>
        <v>18.600000000000001</v>
      </c>
    </row>
    <row r="4425" spans="1:11">
      <c r="A4425" t="s">
        <v>56</v>
      </c>
      <c r="B4425" t="s">
        <v>198</v>
      </c>
      <c r="C4425" s="7" t="s">
        <v>328</v>
      </c>
      <c r="D4425" t="s">
        <v>199</v>
      </c>
      <c r="E4425" t="s">
        <v>54</v>
      </c>
      <c r="F4425" t="s">
        <v>93</v>
      </c>
      <c r="G4425" t="s">
        <v>94</v>
      </c>
      <c r="H4425">
        <v>1000.01</v>
      </c>
      <c r="J4425">
        <f>Cálculo!$G$73</f>
        <v>7.2949999999999999</v>
      </c>
      <c r="K4425">
        <f>Cálculo!$H$73</f>
        <v>18.600000000000001</v>
      </c>
    </row>
    <row r="4426" spans="1:11">
      <c r="A4426" t="s">
        <v>56</v>
      </c>
      <c r="B4426" t="s">
        <v>198</v>
      </c>
      <c r="C4426" s="7" t="s">
        <v>328</v>
      </c>
      <c r="D4426" t="s">
        <v>199</v>
      </c>
      <c r="E4426" t="s">
        <v>54</v>
      </c>
      <c r="F4426" t="s">
        <v>95</v>
      </c>
      <c r="G4426" t="s">
        <v>94</v>
      </c>
      <c r="H4426">
        <v>0</v>
      </c>
      <c r="I4426">
        <v>0</v>
      </c>
      <c r="J4426">
        <f>Cálculo!$G$76</f>
        <v>0</v>
      </c>
      <c r="K4426">
        <f>Cálculo!$H$76</f>
        <v>0</v>
      </c>
    </row>
    <row r="4427" spans="1:11">
      <c r="A4427" t="s">
        <v>56</v>
      </c>
      <c r="B4427" t="s">
        <v>198</v>
      </c>
      <c r="C4427" s="7" t="s">
        <v>328</v>
      </c>
      <c r="D4427" t="s">
        <v>199</v>
      </c>
      <c r="E4427" t="s">
        <v>54</v>
      </c>
      <c r="F4427" t="s">
        <v>95</v>
      </c>
      <c r="G4427" t="s">
        <v>94</v>
      </c>
      <c r="H4427">
        <v>0.01</v>
      </c>
      <c r="I4427">
        <v>50</v>
      </c>
      <c r="J4427">
        <f>Cálculo!$G$77</f>
        <v>9.2490000000000006</v>
      </c>
      <c r="K4427">
        <f>Cálculo!$H$77</f>
        <v>60.76</v>
      </c>
    </row>
    <row r="4428" spans="1:11">
      <c r="A4428" t="s">
        <v>56</v>
      </c>
      <c r="B4428" t="s">
        <v>198</v>
      </c>
      <c r="C4428" s="7" t="s">
        <v>328</v>
      </c>
      <c r="D4428" t="s">
        <v>199</v>
      </c>
      <c r="E4428" t="s">
        <v>54</v>
      </c>
      <c r="F4428" t="s">
        <v>95</v>
      </c>
      <c r="G4428" t="s">
        <v>94</v>
      </c>
      <c r="H4428">
        <v>50.01</v>
      </c>
      <c r="I4428">
        <v>150</v>
      </c>
      <c r="J4428">
        <f>Cálculo!$G$78</f>
        <v>8.49</v>
      </c>
      <c r="K4428">
        <f>Cálculo!$H$78</f>
        <v>98.73</v>
      </c>
    </row>
    <row r="4429" spans="1:11">
      <c r="A4429" t="s">
        <v>56</v>
      </c>
      <c r="B4429" t="s">
        <v>198</v>
      </c>
      <c r="C4429" s="7" t="s">
        <v>328</v>
      </c>
      <c r="D4429" t="s">
        <v>199</v>
      </c>
      <c r="E4429" t="s">
        <v>54</v>
      </c>
      <c r="F4429" t="s">
        <v>95</v>
      </c>
      <c r="G4429" t="s">
        <v>94</v>
      </c>
      <c r="H4429">
        <v>150.01</v>
      </c>
      <c r="I4429">
        <v>500</v>
      </c>
      <c r="J4429">
        <f>Cálculo!$G$79</f>
        <v>7.9859999999999998</v>
      </c>
      <c r="K4429">
        <f>Cálculo!$H$79</f>
        <v>174.66</v>
      </c>
    </row>
    <row r="4430" spans="1:11">
      <c r="A4430" t="s">
        <v>56</v>
      </c>
      <c r="B4430" t="s">
        <v>198</v>
      </c>
      <c r="C4430" s="7" t="s">
        <v>328</v>
      </c>
      <c r="D4430" t="s">
        <v>199</v>
      </c>
      <c r="E4430" t="s">
        <v>54</v>
      </c>
      <c r="F4430" t="s">
        <v>95</v>
      </c>
      <c r="G4430" t="s">
        <v>94</v>
      </c>
      <c r="H4430">
        <v>500.01</v>
      </c>
      <c r="I4430">
        <v>2000</v>
      </c>
      <c r="J4430">
        <f>Cálculo!$G$80</f>
        <v>7.5380000000000003</v>
      </c>
      <c r="K4430">
        <f>Cálculo!$H$80</f>
        <v>398.71</v>
      </c>
    </row>
    <row r="4431" spans="1:11">
      <c r="A4431" t="s">
        <v>56</v>
      </c>
      <c r="B4431" t="s">
        <v>198</v>
      </c>
      <c r="C4431" s="7" t="s">
        <v>328</v>
      </c>
      <c r="D4431" t="s">
        <v>199</v>
      </c>
      <c r="E4431" t="s">
        <v>54</v>
      </c>
      <c r="F4431" t="s">
        <v>95</v>
      </c>
      <c r="G4431" t="s">
        <v>94</v>
      </c>
      <c r="H4431">
        <v>2000.01</v>
      </c>
      <c r="I4431">
        <v>3500</v>
      </c>
      <c r="J4431">
        <f>Cálculo!$G$81</f>
        <v>6.819</v>
      </c>
      <c r="K4431">
        <f>Cálculo!$H$81</f>
        <v>1837.86</v>
      </c>
    </row>
    <row r="4432" spans="1:11">
      <c r="A4432" t="s">
        <v>56</v>
      </c>
      <c r="B4432" t="s">
        <v>198</v>
      </c>
      <c r="C4432" s="7" t="s">
        <v>328</v>
      </c>
      <c r="D4432" t="s">
        <v>199</v>
      </c>
      <c r="E4432" t="s">
        <v>54</v>
      </c>
      <c r="F4432" t="s">
        <v>95</v>
      </c>
      <c r="G4432" t="s">
        <v>94</v>
      </c>
      <c r="H4432">
        <v>3500.01</v>
      </c>
      <c r="I4432">
        <v>50000</v>
      </c>
      <c r="J4432">
        <f>Cálculo!$G$82</f>
        <v>5.3760000000000003</v>
      </c>
      <c r="K4432">
        <f>Cálculo!$H$82</f>
        <v>6892.16</v>
      </c>
    </row>
    <row r="4433" spans="1:11">
      <c r="A4433" t="s">
        <v>56</v>
      </c>
      <c r="B4433" t="s">
        <v>198</v>
      </c>
      <c r="C4433" s="7" t="s">
        <v>328</v>
      </c>
      <c r="D4433" t="s">
        <v>199</v>
      </c>
      <c r="E4433" t="s">
        <v>54</v>
      </c>
      <c r="F4433" t="s">
        <v>95</v>
      </c>
      <c r="G4433" t="s">
        <v>94</v>
      </c>
      <c r="H4433">
        <v>50000.01</v>
      </c>
      <c r="J4433">
        <f>Cálculo!$G$83</f>
        <v>5.1479999999999997</v>
      </c>
      <c r="K4433">
        <f>Cálculo!$H$83</f>
        <v>18284.09</v>
      </c>
    </row>
    <row r="4434" spans="1:11">
      <c r="A4434" t="s">
        <v>56</v>
      </c>
      <c r="B4434" t="s">
        <v>198</v>
      </c>
      <c r="C4434" s="7" t="s">
        <v>328</v>
      </c>
      <c r="D4434" t="s">
        <v>199</v>
      </c>
      <c r="E4434" t="s">
        <v>54</v>
      </c>
      <c r="F4434" t="s">
        <v>96</v>
      </c>
      <c r="G4434" t="s">
        <v>94</v>
      </c>
      <c r="H4434">
        <v>0</v>
      </c>
      <c r="I4434">
        <v>50000</v>
      </c>
      <c r="J4434">
        <f>Cálculo!$G$86</f>
        <v>4.726</v>
      </c>
      <c r="K4434">
        <f>Cálculo!$H$86</f>
        <v>387.36</v>
      </c>
    </row>
    <row r="4435" spans="1:11">
      <c r="A4435" t="s">
        <v>56</v>
      </c>
      <c r="B4435" t="s">
        <v>198</v>
      </c>
      <c r="C4435" s="7" t="s">
        <v>328</v>
      </c>
      <c r="D4435" t="s">
        <v>199</v>
      </c>
      <c r="E4435" t="s">
        <v>54</v>
      </c>
      <c r="F4435" t="s">
        <v>96</v>
      </c>
      <c r="G4435" t="s">
        <v>94</v>
      </c>
      <c r="H4435">
        <v>50000.01</v>
      </c>
      <c r="I4435">
        <v>300000</v>
      </c>
      <c r="J4435">
        <f>Cálculo!$G$87</f>
        <v>3.5019999999999998</v>
      </c>
      <c r="K4435">
        <f>Cálculo!$H$87</f>
        <v>61597.41</v>
      </c>
    </row>
    <row r="4436" spans="1:11">
      <c r="A4436" t="s">
        <v>56</v>
      </c>
      <c r="B4436" t="s">
        <v>198</v>
      </c>
      <c r="C4436" s="7" t="s">
        <v>328</v>
      </c>
      <c r="D4436" t="s">
        <v>199</v>
      </c>
      <c r="E4436" t="s">
        <v>54</v>
      </c>
      <c r="F4436" t="s">
        <v>96</v>
      </c>
      <c r="G4436" t="s">
        <v>94</v>
      </c>
      <c r="H4436">
        <v>300000.01</v>
      </c>
      <c r="I4436">
        <v>500000</v>
      </c>
      <c r="J4436">
        <f>Cálculo!$G$88</f>
        <v>3.36</v>
      </c>
      <c r="K4436">
        <f>Cálculo!$H$88</f>
        <v>110975.06</v>
      </c>
    </row>
    <row r="4437" spans="1:11">
      <c r="A4437" t="s">
        <v>56</v>
      </c>
      <c r="B4437" t="s">
        <v>198</v>
      </c>
      <c r="C4437" s="7" t="s">
        <v>328</v>
      </c>
      <c r="D4437" t="s">
        <v>199</v>
      </c>
      <c r="E4437" t="s">
        <v>54</v>
      </c>
      <c r="F4437" t="s">
        <v>96</v>
      </c>
      <c r="G4437" t="s">
        <v>94</v>
      </c>
      <c r="H4437">
        <v>500000.01</v>
      </c>
      <c r="I4437">
        <v>1000000</v>
      </c>
      <c r="J4437">
        <f>Cálculo!$G$89</f>
        <v>3.3340000000000001</v>
      </c>
      <c r="K4437">
        <f>Cálculo!$H$89</f>
        <v>124035.06</v>
      </c>
    </row>
    <row r="4438" spans="1:11">
      <c r="A4438" t="s">
        <v>56</v>
      </c>
      <c r="B4438" t="s">
        <v>198</v>
      </c>
      <c r="C4438" s="7" t="s">
        <v>328</v>
      </c>
      <c r="D4438" t="s">
        <v>199</v>
      </c>
      <c r="E4438" t="s">
        <v>54</v>
      </c>
      <c r="F4438" t="s">
        <v>96</v>
      </c>
      <c r="G4438" t="s">
        <v>94</v>
      </c>
      <c r="H4438">
        <v>1000000.01</v>
      </c>
      <c r="I4438">
        <v>2000000</v>
      </c>
      <c r="J4438">
        <f>Cálculo!$G$90</f>
        <v>3.2810000000000001</v>
      </c>
      <c r="K4438">
        <f>Cálculo!$H$90</f>
        <v>177422.21</v>
      </c>
    </row>
    <row r="4439" spans="1:11">
      <c r="A4439" t="s">
        <v>56</v>
      </c>
      <c r="B4439" t="s">
        <v>198</v>
      </c>
      <c r="C4439" s="7" t="s">
        <v>328</v>
      </c>
      <c r="D4439" t="s">
        <v>199</v>
      </c>
      <c r="E4439" t="s">
        <v>54</v>
      </c>
      <c r="F4439" t="s">
        <v>96</v>
      </c>
      <c r="G4439" t="s">
        <v>94</v>
      </c>
      <c r="H4439">
        <v>2000000.01</v>
      </c>
      <c r="J4439">
        <f>Cálculo!$G$91</f>
        <v>3.2330000000000001</v>
      </c>
      <c r="K4439">
        <f>Cálculo!$H$91</f>
        <v>316707.87</v>
      </c>
    </row>
    <row r="4440" spans="1:11">
      <c r="A4440" t="s">
        <v>56</v>
      </c>
      <c r="B4440" t="s">
        <v>198</v>
      </c>
      <c r="C4440" s="7" t="s">
        <v>328</v>
      </c>
      <c r="D4440" t="s">
        <v>199</v>
      </c>
      <c r="E4440" t="s">
        <v>54</v>
      </c>
      <c r="F4440" t="s">
        <v>97</v>
      </c>
      <c r="G4440" t="s">
        <v>98</v>
      </c>
      <c r="J4440">
        <f>Cálculo!$G$94</f>
        <v>3.2148460000000001</v>
      </c>
    </row>
    <row r="4441" spans="1:11">
      <c r="A4441" t="s">
        <v>56</v>
      </c>
      <c r="B4441" t="s">
        <v>198</v>
      </c>
      <c r="C4441" s="7" t="s">
        <v>329</v>
      </c>
      <c r="D4441" t="s">
        <v>199</v>
      </c>
      <c r="E4441" t="s">
        <v>54</v>
      </c>
      <c r="F4441" t="s">
        <v>93</v>
      </c>
      <c r="G4441" t="s">
        <v>94</v>
      </c>
      <c r="H4441">
        <v>0</v>
      </c>
      <c r="I4441">
        <v>1</v>
      </c>
      <c r="J4441">
        <f>Cálculo!$G$66</f>
        <v>3.2869999999999999</v>
      </c>
      <c r="K4441">
        <f>Cálculo!$H$66</f>
        <v>11.39</v>
      </c>
    </row>
    <row r="4442" spans="1:11">
      <c r="A4442" t="s">
        <v>56</v>
      </c>
      <c r="B4442" t="s">
        <v>198</v>
      </c>
      <c r="C4442" s="7" t="s">
        <v>329</v>
      </c>
      <c r="D4442" t="s">
        <v>199</v>
      </c>
      <c r="E4442" t="s">
        <v>54</v>
      </c>
      <c r="F4442" t="s">
        <v>93</v>
      </c>
      <c r="G4442" t="s">
        <v>94</v>
      </c>
      <c r="H4442">
        <v>1.01</v>
      </c>
      <c r="I4442">
        <v>3</v>
      </c>
      <c r="J4442">
        <f>Cálculo!$G$67</f>
        <v>10.834</v>
      </c>
      <c r="K4442">
        <f>Cálculo!$H$67</f>
        <v>14.87</v>
      </c>
    </row>
    <row r="4443" spans="1:11">
      <c r="A4443" t="s">
        <v>56</v>
      </c>
      <c r="B4443" t="s">
        <v>198</v>
      </c>
      <c r="C4443" s="7" t="s">
        <v>329</v>
      </c>
      <c r="D4443" t="s">
        <v>199</v>
      </c>
      <c r="E4443" t="s">
        <v>54</v>
      </c>
      <c r="F4443" t="s">
        <v>93</v>
      </c>
      <c r="G4443" t="s">
        <v>94</v>
      </c>
      <c r="H4443">
        <v>3.01</v>
      </c>
      <c r="I4443">
        <v>7</v>
      </c>
      <c r="J4443">
        <f>Cálculo!$G$68</f>
        <v>5.6470000000000002</v>
      </c>
      <c r="K4443">
        <f>Cálculo!$H$68</f>
        <v>14.87</v>
      </c>
    </row>
    <row r="4444" spans="1:11">
      <c r="A4444" t="s">
        <v>56</v>
      </c>
      <c r="B4444" t="s">
        <v>198</v>
      </c>
      <c r="C4444" s="7" t="s">
        <v>329</v>
      </c>
      <c r="D4444" t="s">
        <v>199</v>
      </c>
      <c r="E4444" t="s">
        <v>54</v>
      </c>
      <c r="F4444" t="s">
        <v>93</v>
      </c>
      <c r="G4444" t="s">
        <v>94</v>
      </c>
      <c r="H4444">
        <v>7.01</v>
      </c>
      <c r="I4444">
        <v>14</v>
      </c>
      <c r="J4444">
        <f>Cálculo!$G$69</f>
        <v>9.3699999999999992</v>
      </c>
      <c r="K4444">
        <f>Cálculo!$H$69</f>
        <v>16.739999999999998</v>
      </c>
    </row>
    <row r="4445" spans="1:11">
      <c r="A4445" t="s">
        <v>56</v>
      </c>
      <c r="B4445" t="s">
        <v>198</v>
      </c>
      <c r="C4445" s="7" t="s">
        <v>329</v>
      </c>
      <c r="D4445" t="s">
        <v>199</v>
      </c>
      <c r="E4445" t="s">
        <v>54</v>
      </c>
      <c r="F4445" t="s">
        <v>93</v>
      </c>
      <c r="G4445" t="s">
        <v>94</v>
      </c>
      <c r="H4445">
        <v>14.01</v>
      </c>
      <c r="I4445">
        <v>34</v>
      </c>
      <c r="J4445">
        <f>Cálculo!$G$70</f>
        <v>11.132</v>
      </c>
      <c r="K4445">
        <f>Cálculo!$H$70</f>
        <v>18.600000000000001</v>
      </c>
    </row>
    <row r="4446" spans="1:11">
      <c r="A4446" t="s">
        <v>56</v>
      </c>
      <c r="B4446" t="s">
        <v>198</v>
      </c>
      <c r="C4446" s="7" t="s">
        <v>329</v>
      </c>
      <c r="D4446" t="s">
        <v>199</v>
      </c>
      <c r="E4446" t="s">
        <v>54</v>
      </c>
      <c r="F4446" t="s">
        <v>93</v>
      </c>
      <c r="G4446" t="s">
        <v>94</v>
      </c>
      <c r="H4446">
        <v>34.01</v>
      </c>
      <c r="I4446">
        <v>600</v>
      </c>
      <c r="J4446">
        <f>Cálculo!$G$71</f>
        <v>11.92</v>
      </c>
      <c r="K4446">
        <f>Cálculo!$H$71</f>
        <v>18.600000000000001</v>
      </c>
    </row>
    <row r="4447" spans="1:11">
      <c r="A4447" t="s">
        <v>56</v>
      </c>
      <c r="B4447" t="s">
        <v>198</v>
      </c>
      <c r="C4447" s="7" t="s">
        <v>329</v>
      </c>
      <c r="D4447" t="s">
        <v>199</v>
      </c>
      <c r="E4447" t="s">
        <v>54</v>
      </c>
      <c r="F4447" t="s">
        <v>93</v>
      </c>
      <c r="G4447" t="s">
        <v>94</v>
      </c>
      <c r="H4447">
        <v>600.01</v>
      </c>
      <c r="I4447">
        <v>1000</v>
      </c>
      <c r="J4447">
        <f>Cálculo!$G$72</f>
        <v>10.324</v>
      </c>
      <c r="K4447">
        <f>Cálculo!$H$72</f>
        <v>18.600000000000001</v>
      </c>
    </row>
    <row r="4448" spans="1:11">
      <c r="A4448" t="s">
        <v>56</v>
      </c>
      <c r="B4448" t="s">
        <v>198</v>
      </c>
      <c r="C4448" s="7" t="s">
        <v>329</v>
      </c>
      <c r="D4448" t="s">
        <v>199</v>
      </c>
      <c r="E4448" t="s">
        <v>54</v>
      </c>
      <c r="F4448" t="s">
        <v>93</v>
      </c>
      <c r="G4448" t="s">
        <v>94</v>
      </c>
      <c r="H4448">
        <v>1000.01</v>
      </c>
      <c r="J4448">
        <f>Cálculo!$G$73</f>
        <v>7.2949999999999999</v>
      </c>
      <c r="K4448">
        <f>Cálculo!$H$73</f>
        <v>18.600000000000001</v>
      </c>
    </row>
    <row r="4449" spans="1:11">
      <c r="A4449" t="s">
        <v>56</v>
      </c>
      <c r="B4449" t="s">
        <v>198</v>
      </c>
      <c r="C4449" s="7" t="s">
        <v>329</v>
      </c>
      <c r="D4449" t="s">
        <v>199</v>
      </c>
      <c r="E4449" t="s">
        <v>54</v>
      </c>
      <c r="F4449" t="s">
        <v>95</v>
      </c>
      <c r="G4449" t="s">
        <v>94</v>
      </c>
      <c r="H4449">
        <v>0</v>
      </c>
      <c r="I4449">
        <v>0</v>
      </c>
      <c r="J4449">
        <f>Cálculo!$G$76</f>
        <v>0</v>
      </c>
      <c r="K4449">
        <f>Cálculo!$H$76</f>
        <v>0</v>
      </c>
    </row>
    <row r="4450" spans="1:11">
      <c r="A4450" t="s">
        <v>56</v>
      </c>
      <c r="B4450" t="s">
        <v>198</v>
      </c>
      <c r="C4450" s="7" t="s">
        <v>329</v>
      </c>
      <c r="D4450" t="s">
        <v>199</v>
      </c>
      <c r="E4450" t="s">
        <v>54</v>
      </c>
      <c r="F4450" t="s">
        <v>95</v>
      </c>
      <c r="G4450" t="s">
        <v>94</v>
      </c>
      <c r="H4450">
        <v>0.01</v>
      </c>
      <c r="I4450">
        <v>50</v>
      </c>
      <c r="J4450">
        <f>Cálculo!$G$77</f>
        <v>9.2490000000000006</v>
      </c>
      <c r="K4450">
        <f>Cálculo!$H$77</f>
        <v>60.76</v>
      </c>
    </row>
    <row r="4451" spans="1:11">
      <c r="A4451" t="s">
        <v>56</v>
      </c>
      <c r="B4451" t="s">
        <v>198</v>
      </c>
      <c r="C4451" s="7" t="s">
        <v>329</v>
      </c>
      <c r="D4451" t="s">
        <v>199</v>
      </c>
      <c r="E4451" t="s">
        <v>54</v>
      </c>
      <c r="F4451" t="s">
        <v>95</v>
      </c>
      <c r="G4451" t="s">
        <v>94</v>
      </c>
      <c r="H4451">
        <v>50.01</v>
      </c>
      <c r="I4451">
        <v>150</v>
      </c>
      <c r="J4451">
        <f>Cálculo!$G$78</f>
        <v>8.49</v>
      </c>
      <c r="K4451">
        <f>Cálculo!$H$78</f>
        <v>98.73</v>
      </c>
    </row>
    <row r="4452" spans="1:11">
      <c r="A4452" t="s">
        <v>56</v>
      </c>
      <c r="B4452" t="s">
        <v>198</v>
      </c>
      <c r="C4452" s="7" t="s">
        <v>329</v>
      </c>
      <c r="D4452" t="s">
        <v>199</v>
      </c>
      <c r="E4452" t="s">
        <v>54</v>
      </c>
      <c r="F4452" t="s">
        <v>95</v>
      </c>
      <c r="G4452" t="s">
        <v>94</v>
      </c>
      <c r="H4452">
        <v>150.01</v>
      </c>
      <c r="I4452">
        <v>500</v>
      </c>
      <c r="J4452">
        <f>Cálculo!$G$79</f>
        <v>7.9859999999999998</v>
      </c>
      <c r="K4452">
        <f>Cálculo!$H$79</f>
        <v>174.66</v>
      </c>
    </row>
    <row r="4453" spans="1:11">
      <c r="A4453" t="s">
        <v>56</v>
      </c>
      <c r="B4453" t="s">
        <v>198</v>
      </c>
      <c r="C4453" s="7" t="s">
        <v>329</v>
      </c>
      <c r="D4453" t="s">
        <v>199</v>
      </c>
      <c r="E4453" t="s">
        <v>54</v>
      </c>
      <c r="F4453" t="s">
        <v>95</v>
      </c>
      <c r="G4453" t="s">
        <v>94</v>
      </c>
      <c r="H4453">
        <v>500.01</v>
      </c>
      <c r="I4453">
        <v>2000</v>
      </c>
      <c r="J4453">
        <f>Cálculo!$G$80</f>
        <v>7.5380000000000003</v>
      </c>
      <c r="K4453">
        <f>Cálculo!$H$80</f>
        <v>398.71</v>
      </c>
    </row>
    <row r="4454" spans="1:11">
      <c r="A4454" t="s">
        <v>56</v>
      </c>
      <c r="B4454" t="s">
        <v>198</v>
      </c>
      <c r="C4454" s="7" t="s">
        <v>329</v>
      </c>
      <c r="D4454" t="s">
        <v>199</v>
      </c>
      <c r="E4454" t="s">
        <v>54</v>
      </c>
      <c r="F4454" t="s">
        <v>95</v>
      </c>
      <c r="G4454" t="s">
        <v>94</v>
      </c>
      <c r="H4454">
        <v>2000.01</v>
      </c>
      <c r="I4454">
        <v>3500</v>
      </c>
      <c r="J4454">
        <f>Cálculo!$G$81</f>
        <v>6.819</v>
      </c>
      <c r="K4454">
        <f>Cálculo!$H$81</f>
        <v>1837.86</v>
      </c>
    </row>
    <row r="4455" spans="1:11">
      <c r="A4455" t="s">
        <v>56</v>
      </c>
      <c r="B4455" t="s">
        <v>198</v>
      </c>
      <c r="C4455" s="7" t="s">
        <v>329</v>
      </c>
      <c r="D4455" t="s">
        <v>199</v>
      </c>
      <c r="E4455" t="s">
        <v>54</v>
      </c>
      <c r="F4455" t="s">
        <v>95</v>
      </c>
      <c r="G4455" t="s">
        <v>94</v>
      </c>
      <c r="H4455">
        <v>3500.01</v>
      </c>
      <c r="I4455">
        <v>50000</v>
      </c>
      <c r="J4455">
        <f>Cálculo!$G$82</f>
        <v>5.3760000000000003</v>
      </c>
      <c r="K4455">
        <f>Cálculo!$H$82</f>
        <v>6892.16</v>
      </c>
    </row>
    <row r="4456" spans="1:11">
      <c r="A4456" t="s">
        <v>56</v>
      </c>
      <c r="B4456" t="s">
        <v>198</v>
      </c>
      <c r="C4456" s="7" t="s">
        <v>329</v>
      </c>
      <c r="D4456" t="s">
        <v>199</v>
      </c>
      <c r="E4456" t="s">
        <v>54</v>
      </c>
      <c r="F4456" t="s">
        <v>95</v>
      </c>
      <c r="G4456" t="s">
        <v>94</v>
      </c>
      <c r="H4456">
        <v>50000.01</v>
      </c>
      <c r="J4456">
        <f>Cálculo!$G$83</f>
        <v>5.1479999999999997</v>
      </c>
      <c r="K4456">
        <f>Cálculo!$H$83</f>
        <v>18284.09</v>
      </c>
    </row>
    <row r="4457" spans="1:11">
      <c r="A4457" t="s">
        <v>56</v>
      </c>
      <c r="B4457" t="s">
        <v>198</v>
      </c>
      <c r="C4457" s="7" t="s">
        <v>329</v>
      </c>
      <c r="D4457" t="s">
        <v>199</v>
      </c>
      <c r="E4457" t="s">
        <v>54</v>
      </c>
      <c r="F4457" t="s">
        <v>96</v>
      </c>
      <c r="G4457" t="s">
        <v>94</v>
      </c>
      <c r="H4457">
        <v>0</v>
      </c>
      <c r="I4457">
        <v>50000</v>
      </c>
      <c r="J4457">
        <f>Cálculo!$G$86</f>
        <v>4.726</v>
      </c>
      <c r="K4457">
        <f>Cálculo!$H$86</f>
        <v>387.36</v>
      </c>
    </row>
    <row r="4458" spans="1:11">
      <c r="A4458" t="s">
        <v>56</v>
      </c>
      <c r="B4458" t="s">
        <v>198</v>
      </c>
      <c r="C4458" s="7" t="s">
        <v>329</v>
      </c>
      <c r="D4458" t="s">
        <v>199</v>
      </c>
      <c r="E4458" t="s">
        <v>54</v>
      </c>
      <c r="F4458" t="s">
        <v>96</v>
      </c>
      <c r="G4458" t="s">
        <v>94</v>
      </c>
      <c r="H4458">
        <v>50000.01</v>
      </c>
      <c r="I4458">
        <v>300000</v>
      </c>
      <c r="J4458">
        <f>Cálculo!$G$87</f>
        <v>3.5019999999999998</v>
      </c>
      <c r="K4458">
        <f>Cálculo!$H$87</f>
        <v>61597.41</v>
      </c>
    </row>
    <row r="4459" spans="1:11">
      <c r="A4459" t="s">
        <v>56</v>
      </c>
      <c r="B4459" t="s">
        <v>198</v>
      </c>
      <c r="C4459" s="7" t="s">
        <v>329</v>
      </c>
      <c r="D4459" t="s">
        <v>199</v>
      </c>
      <c r="E4459" t="s">
        <v>54</v>
      </c>
      <c r="F4459" t="s">
        <v>96</v>
      </c>
      <c r="G4459" t="s">
        <v>94</v>
      </c>
      <c r="H4459">
        <v>300000.01</v>
      </c>
      <c r="I4459">
        <v>500000</v>
      </c>
      <c r="J4459">
        <f>Cálculo!$G$88</f>
        <v>3.36</v>
      </c>
      <c r="K4459">
        <f>Cálculo!$H$88</f>
        <v>110975.06</v>
      </c>
    </row>
    <row r="4460" spans="1:11">
      <c r="A4460" t="s">
        <v>56</v>
      </c>
      <c r="B4460" t="s">
        <v>198</v>
      </c>
      <c r="C4460" s="7" t="s">
        <v>329</v>
      </c>
      <c r="D4460" t="s">
        <v>199</v>
      </c>
      <c r="E4460" t="s">
        <v>54</v>
      </c>
      <c r="F4460" t="s">
        <v>96</v>
      </c>
      <c r="G4460" t="s">
        <v>94</v>
      </c>
      <c r="H4460">
        <v>500000.01</v>
      </c>
      <c r="I4460">
        <v>1000000</v>
      </c>
      <c r="J4460">
        <f>Cálculo!$G$89</f>
        <v>3.3340000000000001</v>
      </c>
      <c r="K4460">
        <f>Cálculo!$H$89</f>
        <v>124035.06</v>
      </c>
    </row>
    <row r="4461" spans="1:11">
      <c r="A4461" t="s">
        <v>56</v>
      </c>
      <c r="B4461" t="s">
        <v>198</v>
      </c>
      <c r="C4461" s="7" t="s">
        <v>329</v>
      </c>
      <c r="D4461" t="s">
        <v>199</v>
      </c>
      <c r="E4461" t="s">
        <v>54</v>
      </c>
      <c r="F4461" t="s">
        <v>96</v>
      </c>
      <c r="G4461" t="s">
        <v>94</v>
      </c>
      <c r="H4461">
        <v>1000000.01</v>
      </c>
      <c r="I4461">
        <v>2000000</v>
      </c>
      <c r="J4461">
        <f>Cálculo!$G$90</f>
        <v>3.2810000000000001</v>
      </c>
      <c r="K4461">
        <f>Cálculo!$H$90</f>
        <v>177422.21</v>
      </c>
    </row>
    <row r="4462" spans="1:11">
      <c r="A4462" t="s">
        <v>56</v>
      </c>
      <c r="B4462" t="s">
        <v>198</v>
      </c>
      <c r="C4462" s="7" t="s">
        <v>329</v>
      </c>
      <c r="D4462" t="s">
        <v>199</v>
      </c>
      <c r="E4462" t="s">
        <v>54</v>
      </c>
      <c r="F4462" t="s">
        <v>96</v>
      </c>
      <c r="G4462" t="s">
        <v>94</v>
      </c>
      <c r="H4462">
        <v>2000000.01</v>
      </c>
      <c r="J4462">
        <f>Cálculo!$G$91</f>
        <v>3.2330000000000001</v>
      </c>
      <c r="K4462">
        <f>Cálculo!$H$91</f>
        <v>316707.87</v>
      </c>
    </row>
    <row r="4463" spans="1:11">
      <c r="A4463" t="s">
        <v>56</v>
      </c>
      <c r="B4463" t="s">
        <v>198</v>
      </c>
      <c r="C4463" s="7" t="s">
        <v>329</v>
      </c>
      <c r="D4463" t="s">
        <v>199</v>
      </c>
      <c r="E4463" t="s">
        <v>54</v>
      </c>
      <c r="F4463" t="s">
        <v>97</v>
      </c>
      <c r="G4463" t="s">
        <v>98</v>
      </c>
      <c r="J4463">
        <f>Cálculo!$G$94</f>
        <v>3.2148460000000001</v>
      </c>
    </row>
    <row r="4464" spans="1:11">
      <c r="A4464" t="s">
        <v>56</v>
      </c>
      <c r="B4464" t="s">
        <v>198</v>
      </c>
      <c r="C4464" s="7" t="s">
        <v>330</v>
      </c>
      <c r="D4464" t="s">
        <v>199</v>
      </c>
      <c r="E4464" t="s">
        <v>54</v>
      </c>
      <c r="F4464" t="s">
        <v>93</v>
      </c>
      <c r="G4464" t="s">
        <v>94</v>
      </c>
      <c r="H4464">
        <v>0</v>
      </c>
      <c r="I4464">
        <v>1</v>
      </c>
      <c r="J4464">
        <f>Cálculo!$G$66</f>
        <v>3.2869999999999999</v>
      </c>
      <c r="K4464">
        <f>Cálculo!$H$66</f>
        <v>11.39</v>
      </c>
    </row>
    <row r="4465" spans="1:11">
      <c r="A4465" t="s">
        <v>56</v>
      </c>
      <c r="B4465" t="s">
        <v>198</v>
      </c>
      <c r="C4465" s="7" t="s">
        <v>330</v>
      </c>
      <c r="D4465" t="s">
        <v>199</v>
      </c>
      <c r="E4465" t="s">
        <v>54</v>
      </c>
      <c r="F4465" t="s">
        <v>93</v>
      </c>
      <c r="G4465" t="s">
        <v>94</v>
      </c>
      <c r="H4465">
        <v>1.01</v>
      </c>
      <c r="I4465">
        <v>3</v>
      </c>
      <c r="J4465">
        <f>Cálculo!$G$67</f>
        <v>10.834</v>
      </c>
      <c r="K4465">
        <f>Cálculo!$H$67</f>
        <v>14.87</v>
      </c>
    </row>
    <row r="4466" spans="1:11">
      <c r="A4466" t="s">
        <v>56</v>
      </c>
      <c r="B4466" t="s">
        <v>198</v>
      </c>
      <c r="C4466" s="7" t="s">
        <v>330</v>
      </c>
      <c r="D4466" t="s">
        <v>199</v>
      </c>
      <c r="E4466" t="s">
        <v>54</v>
      </c>
      <c r="F4466" t="s">
        <v>93</v>
      </c>
      <c r="G4466" t="s">
        <v>94</v>
      </c>
      <c r="H4466">
        <v>3.01</v>
      </c>
      <c r="I4466">
        <v>7</v>
      </c>
      <c r="J4466">
        <f>Cálculo!$G$68</f>
        <v>5.6470000000000002</v>
      </c>
      <c r="K4466">
        <f>Cálculo!$H$68</f>
        <v>14.87</v>
      </c>
    </row>
    <row r="4467" spans="1:11">
      <c r="A4467" t="s">
        <v>56</v>
      </c>
      <c r="B4467" t="s">
        <v>198</v>
      </c>
      <c r="C4467" s="7" t="s">
        <v>330</v>
      </c>
      <c r="D4467" t="s">
        <v>199</v>
      </c>
      <c r="E4467" t="s">
        <v>54</v>
      </c>
      <c r="F4467" t="s">
        <v>93</v>
      </c>
      <c r="G4467" t="s">
        <v>94</v>
      </c>
      <c r="H4467">
        <v>7.01</v>
      </c>
      <c r="I4467">
        <v>14</v>
      </c>
      <c r="J4467">
        <f>Cálculo!$G$69</f>
        <v>9.3699999999999992</v>
      </c>
      <c r="K4467">
        <f>Cálculo!$H$69</f>
        <v>16.739999999999998</v>
      </c>
    </row>
    <row r="4468" spans="1:11">
      <c r="A4468" t="s">
        <v>56</v>
      </c>
      <c r="B4468" t="s">
        <v>198</v>
      </c>
      <c r="C4468" s="7" t="s">
        <v>330</v>
      </c>
      <c r="D4468" t="s">
        <v>199</v>
      </c>
      <c r="E4468" t="s">
        <v>54</v>
      </c>
      <c r="F4468" t="s">
        <v>93</v>
      </c>
      <c r="G4468" t="s">
        <v>94</v>
      </c>
      <c r="H4468">
        <v>14.01</v>
      </c>
      <c r="I4468">
        <v>34</v>
      </c>
      <c r="J4468">
        <f>Cálculo!$G$70</f>
        <v>11.132</v>
      </c>
      <c r="K4468">
        <f>Cálculo!$H$70</f>
        <v>18.600000000000001</v>
      </c>
    </row>
    <row r="4469" spans="1:11">
      <c r="A4469" t="s">
        <v>56</v>
      </c>
      <c r="B4469" t="s">
        <v>198</v>
      </c>
      <c r="C4469" s="7" t="s">
        <v>330</v>
      </c>
      <c r="D4469" t="s">
        <v>199</v>
      </c>
      <c r="E4469" t="s">
        <v>54</v>
      </c>
      <c r="F4469" t="s">
        <v>93</v>
      </c>
      <c r="G4469" t="s">
        <v>94</v>
      </c>
      <c r="H4469">
        <v>34.01</v>
      </c>
      <c r="I4469">
        <v>600</v>
      </c>
      <c r="J4469">
        <f>Cálculo!$G$71</f>
        <v>11.92</v>
      </c>
      <c r="K4469">
        <f>Cálculo!$H$71</f>
        <v>18.600000000000001</v>
      </c>
    </row>
    <row r="4470" spans="1:11">
      <c r="A4470" t="s">
        <v>56</v>
      </c>
      <c r="B4470" t="s">
        <v>198</v>
      </c>
      <c r="C4470" s="7" t="s">
        <v>330</v>
      </c>
      <c r="D4470" t="s">
        <v>199</v>
      </c>
      <c r="E4470" t="s">
        <v>54</v>
      </c>
      <c r="F4470" t="s">
        <v>93</v>
      </c>
      <c r="G4470" t="s">
        <v>94</v>
      </c>
      <c r="H4470">
        <v>600.01</v>
      </c>
      <c r="I4470">
        <v>1000</v>
      </c>
      <c r="J4470">
        <f>Cálculo!$G$72</f>
        <v>10.324</v>
      </c>
      <c r="K4470">
        <f>Cálculo!$H$72</f>
        <v>18.600000000000001</v>
      </c>
    </row>
    <row r="4471" spans="1:11">
      <c r="A4471" t="s">
        <v>56</v>
      </c>
      <c r="B4471" t="s">
        <v>198</v>
      </c>
      <c r="C4471" s="7" t="s">
        <v>330</v>
      </c>
      <c r="D4471" t="s">
        <v>199</v>
      </c>
      <c r="E4471" t="s">
        <v>54</v>
      </c>
      <c r="F4471" t="s">
        <v>93</v>
      </c>
      <c r="G4471" t="s">
        <v>94</v>
      </c>
      <c r="H4471">
        <v>1000.01</v>
      </c>
      <c r="J4471">
        <f>Cálculo!$G$73</f>
        <v>7.2949999999999999</v>
      </c>
      <c r="K4471">
        <f>Cálculo!$H$73</f>
        <v>18.600000000000001</v>
      </c>
    </row>
    <row r="4472" spans="1:11">
      <c r="A4472" t="s">
        <v>56</v>
      </c>
      <c r="B4472" t="s">
        <v>198</v>
      </c>
      <c r="C4472" s="7" t="s">
        <v>330</v>
      </c>
      <c r="D4472" t="s">
        <v>199</v>
      </c>
      <c r="E4472" t="s">
        <v>54</v>
      </c>
      <c r="F4472" t="s">
        <v>95</v>
      </c>
      <c r="G4472" t="s">
        <v>94</v>
      </c>
      <c r="H4472">
        <v>0</v>
      </c>
      <c r="I4472">
        <v>0</v>
      </c>
      <c r="J4472">
        <f>Cálculo!$G$76</f>
        <v>0</v>
      </c>
      <c r="K4472">
        <f>Cálculo!$H$76</f>
        <v>0</v>
      </c>
    </row>
    <row r="4473" spans="1:11">
      <c r="A4473" t="s">
        <v>56</v>
      </c>
      <c r="B4473" t="s">
        <v>198</v>
      </c>
      <c r="C4473" s="7" t="s">
        <v>330</v>
      </c>
      <c r="D4473" t="s">
        <v>199</v>
      </c>
      <c r="E4473" t="s">
        <v>54</v>
      </c>
      <c r="F4473" t="s">
        <v>95</v>
      </c>
      <c r="G4473" t="s">
        <v>94</v>
      </c>
      <c r="H4473">
        <v>0.01</v>
      </c>
      <c r="I4473">
        <v>50</v>
      </c>
      <c r="J4473">
        <f>Cálculo!$G$77</f>
        <v>9.2490000000000006</v>
      </c>
      <c r="K4473">
        <f>Cálculo!$H$77</f>
        <v>60.76</v>
      </c>
    </row>
    <row r="4474" spans="1:11">
      <c r="A4474" t="s">
        <v>56</v>
      </c>
      <c r="B4474" t="s">
        <v>198</v>
      </c>
      <c r="C4474" s="7" t="s">
        <v>330</v>
      </c>
      <c r="D4474" t="s">
        <v>199</v>
      </c>
      <c r="E4474" t="s">
        <v>54</v>
      </c>
      <c r="F4474" t="s">
        <v>95</v>
      </c>
      <c r="G4474" t="s">
        <v>94</v>
      </c>
      <c r="H4474">
        <v>50.01</v>
      </c>
      <c r="I4474">
        <v>150</v>
      </c>
      <c r="J4474">
        <f>Cálculo!$G$78</f>
        <v>8.49</v>
      </c>
      <c r="K4474">
        <f>Cálculo!$H$78</f>
        <v>98.73</v>
      </c>
    </row>
    <row r="4475" spans="1:11">
      <c r="A4475" t="s">
        <v>56</v>
      </c>
      <c r="B4475" t="s">
        <v>198</v>
      </c>
      <c r="C4475" s="7" t="s">
        <v>330</v>
      </c>
      <c r="D4475" t="s">
        <v>199</v>
      </c>
      <c r="E4475" t="s">
        <v>54</v>
      </c>
      <c r="F4475" t="s">
        <v>95</v>
      </c>
      <c r="G4475" t="s">
        <v>94</v>
      </c>
      <c r="H4475">
        <v>150.01</v>
      </c>
      <c r="I4475">
        <v>500</v>
      </c>
      <c r="J4475">
        <f>Cálculo!$G$79</f>
        <v>7.9859999999999998</v>
      </c>
      <c r="K4475">
        <f>Cálculo!$H$79</f>
        <v>174.66</v>
      </c>
    </row>
    <row r="4476" spans="1:11">
      <c r="A4476" t="s">
        <v>56</v>
      </c>
      <c r="B4476" t="s">
        <v>198</v>
      </c>
      <c r="C4476" s="7" t="s">
        <v>330</v>
      </c>
      <c r="D4476" t="s">
        <v>199</v>
      </c>
      <c r="E4476" t="s">
        <v>54</v>
      </c>
      <c r="F4476" t="s">
        <v>95</v>
      </c>
      <c r="G4476" t="s">
        <v>94</v>
      </c>
      <c r="H4476">
        <v>500.01</v>
      </c>
      <c r="I4476">
        <v>2000</v>
      </c>
      <c r="J4476">
        <f>Cálculo!$G$80</f>
        <v>7.5380000000000003</v>
      </c>
      <c r="K4476">
        <f>Cálculo!$H$80</f>
        <v>398.71</v>
      </c>
    </row>
    <row r="4477" spans="1:11">
      <c r="A4477" t="s">
        <v>56</v>
      </c>
      <c r="B4477" t="s">
        <v>198</v>
      </c>
      <c r="C4477" s="7" t="s">
        <v>330</v>
      </c>
      <c r="D4477" t="s">
        <v>199</v>
      </c>
      <c r="E4477" t="s">
        <v>54</v>
      </c>
      <c r="F4477" t="s">
        <v>95</v>
      </c>
      <c r="G4477" t="s">
        <v>94</v>
      </c>
      <c r="H4477">
        <v>2000.01</v>
      </c>
      <c r="I4477">
        <v>3500</v>
      </c>
      <c r="J4477">
        <f>Cálculo!$G$81</f>
        <v>6.819</v>
      </c>
      <c r="K4477">
        <f>Cálculo!$H$81</f>
        <v>1837.86</v>
      </c>
    </row>
    <row r="4478" spans="1:11">
      <c r="A4478" t="s">
        <v>56</v>
      </c>
      <c r="B4478" t="s">
        <v>198</v>
      </c>
      <c r="C4478" s="7" t="s">
        <v>330</v>
      </c>
      <c r="D4478" t="s">
        <v>199</v>
      </c>
      <c r="E4478" t="s">
        <v>54</v>
      </c>
      <c r="F4478" t="s">
        <v>95</v>
      </c>
      <c r="G4478" t="s">
        <v>94</v>
      </c>
      <c r="H4478">
        <v>3500.01</v>
      </c>
      <c r="I4478">
        <v>50000</v>
      </c>
      <c r="J4478">
        <f>Cálculo!$G$82</f>
        <v>5.3760000000000003</v>
      </c>
      <c r="K4478">
        <f>Cálculo!$H$82</f>
        <v>6892.16</v>
      </c>
    </row>
    <row r="4479" spans="1:11">
      <c r="A4479" t="s">
        <v>56</v>
      </c>
      <c r="B4479" t="s">
        <v>198</v>
      </c>
      <c r="C4479" s="7" t="s">
        <v>330</v>
      </c>
      <c r="D4479" t="s">
        <v>199</v>
      </c>
      <c r="E4479" t="s">
        <v>54</v>
      </c>
      <c r="F4479" t="s">
        <v>95</v>
      </c>
      <c r="G4479" t="s">
        <v>94</v>
      </c>
      <c r="H4479">
        <v>50000.01</v>
      </c>
      <c r="J4479">
        <f>Cálculo!$G$83</f>
        <v>5.1479999999999997</v>
      </c>
      <c r="K4479">
        <f>Cálculo!$H$83</f>
        <v>18284.09</v>
      </c>
    </row>
    <row r="4480" spans="1:11">
      <c r="A4480" t="s">
        <v>56</v>
      </c>
      <c r="B4480" t="s">
        <v>198</v>
      </c>
      <c r="C4480" s="7" t="s">
        <v>330</v>
      </c>
      <c r="D4480" t="s">
        <v>199</v>
      </c>
      <c r="E4480" t="s">
        <v>54</v>
      </c>
      <c r="F4480" t="s">
        <v>96</v>
      </c>
      <c r="G4480" t="s">
        <v>94</v>
      </c>
      <c r="H4480">
        <v>0</v>
      </c>
      <c r="I4480">
        <v>50000</v>
      </c>
      <c r="J4480">
        <f>Cálculo!$G$86</f>
        <v>4.726</v>
      </c>
      <c r="K4480">
        <f>Cálculo!$H$86</f>
        <v>387.36</v>
      </c>
    </row>
    <row r="4481" spans="1:11">
      <c r="A4481" t="s">
        <v>56</v>
      </c>
      <c r="B4481" t="s">
        <v>198</v>
      </c>
      <c r="C4481" s="7" t="s">
        <v>330</v>
      </c>
      <c r="D4481" t="s">
        <v>199</v>
      </c>
      <c r="E4481" t="s">
        <v>54</v>
      </c>
      <c r="F4481" t="s">
        <v>96</v>
      </c>
      <c r="G4481" t="s">
        <v>94</v>
      </c>
      <c r="H4481">
        <v>50000.01</v>
      </c>
      <c r="I4481">
        <v>300000</v>
      </c>
      <c r="J4481">
        <f>Cálculo!$G$87</f>
        <v>3.5019999999999998</v>
      </c>
      <c r="K4481">
        <f>Cálculo!$H$87</f>
        <v>61597.41</v>
      </c>
    </row>
    <row r="4482" spans="1:11">
      <c r="A4482" t="s">
        <v>56</v>
      </c>
      <c r="B4482" t="s">
        <v>198</v>
      </c>
      <c r="C4482" s="7" t="s">
        <v>330</v>
      </c>
      <c r="D4482" t="s">
        <v>199</v>
      </c>
      <c r="E4482" t="s">
        <v>54</v>
      </c>
      <c r="F4482" t="s">
        <v>96</v>
      </c>
      <c r="G4482" t="s">
        <v>94</v>
      </c>
      <c r="H4482">
        <v>300000.01</v>
      </c>
      <c r="I4482">
        <v>500000</v>
      </c>
      <c r="J4482">
        <f>Cálculo!$G$88</f>
        <v>3.36</v>
      </c>
      <c r="K4482">
        <f>Cálculo!$H$88</f>
        <v>110975.06</v>
      </c>
    </row>
    <row r="4483" spans="1:11">
      <c r="A4483" t="s">
        <v>56</v>
      </c>
      <c r="B4483" t="s">
        <v>198</v>
      </c>
      <c r="C4483" s="7" t="s">
        <v>330</v>
      </c>
      <c r="D4483" t="s">
        <v>199</v>
      </c>
      <c r="E4483" t="s">
        <v>54</v>
      </c>
      <c r="F4483" t="s">
        <v>96</v>
      </c>
      <c r="G4483" t="s">
        <v>94</v>
      </c>
      <c r="H4483">
        <v>500000.01</v>
      </c>
      <c r="I4483">
        <v>1000000</v>
      </c>
      <c r="J4483">
        <f>Cálculo!$G$89</f>
        <v>3.3340000000000001</v>
      </c>
      <c r="K4483">
        <f>Cálculo!$H$89</f>
        <v>124035.06</v>
      </c>
    </row>
    <row r="4484" spans="1:11">
      <c r="A4484" t="s">
        <v>56</v>
      </c>
      <c r="B4484" t="s">
        <v>198</v>
      </c>
      <c r="C4484" s="7" t="s">
        <v>330</v>
      </c>
      <c r="D4484" t="s">
        <v>199</v>
      </c>
      <c r="E4484" t="s">
        <v>54</v>
      </c>
      <c r="F4484" t="s">
        <v>96</v>
      </c>
      <c r="G4484" t="s">
        <v>94</v>
      </c>
      <c r="H4484">
        <v>1000000.01</v>
      </c>
      <c r="I4484">
        <v>2000000</v>
      </c>
      <c r="J4484">
        <f>Cálculo!$G$90</f>
        <v>3.2810000000000001</v>
      </c>
      <c r="K4484">
        <f>Cálculo!$H$90</f>
        <v>177422.21</v>
      </c>
    </row>
    <row r="4485" spans="1:11">
      <c r="A4485" t="s">
        <v>56</v>
      </c>
      <c r="B4485" t="s">
        <v>198</v>
      </c>
      <c r="C4485" s="7" t="s">
        <v>330</v>
      </c>
      <c r="D4485" t="s">
        <v>199</v>
      </c>
      <c r="E4485" t="s">
        <v>54</v>
      </c>
      <c r="F4485" t="s">
        <v>96</v>
      </c>
      <c r="G4485" t="s">
        <v>94</v>
      </c>
      <c r="H4485">
        <v>2000000.01</v>
      </c>
      <c r="J4485">
        <f>Cálculo!$G$91</f>
        <v>3.2330000000000001</v>
      </c>
      <c r="K4485">
        <f>Cálculo!$H$91</f>
        <v>316707.87</v>
      </c>
    </row>
    <row r="4486" spans="1:11">
      <c r="A4486" t="s">
        <v>56</v>
      </c>
      <c r="B4486" t="s">
        <v>198</v>
      </c>
      <c r="C4486" s="7" t="s">
        <v>330</v>
      </c>
      <c r="D4486" t="s">
        <v>199</v>
      </c>
      <c r="E4486" t="s">
        <v>54</v>
      </c>
      <c r="F4486" t="s">
        <v>97</v>
      </c>
      <c r="G4486" t="s">
        <v>98</v>
      </c>
      <c r="J4486">
        <f>Cálculo!$G$94</f>
        <v>3.2148460000000001</v>
      </c>
    </row>
    <row r="4487" spans="1:11">
      <c r="A4487" t="s">
        <v>56</v>
      </c>
      <c r="B4487" t="s">
        <v>198</v>
      </c>
      <c r="C4487" s="7" t="s">
        <v>331</v>
      </c>
      <c r="D4487" t="s">
        <v>199</v>
      </c>
      <c r="E4487" t="s">
        <v>54</v>
      </c>
      <c r="F4487" t="s">
        <v>93</v>
      </c>
      <c r="G4487" t="s">
        <v>94</v>
      </c>
      <c r="H4487">
        <v>0</v>
      </c>
      <c r="I4487">
        <v>1</v>
      </c>
      <c r="J4487">
        <f>Cálculo!$G$66</f>
        <v>3.2869999999999999</v>
      </c>
      <c r="K4487">
        <f>Cálculo!$H$66</f>
        <v>11.39</v>
      </c>
    </row>
    <row r="4488" spans="1:11">
      <c r="A4488" t="s">
        <v>56</v>
      </c>
      <c r="B4488" t="s">
        <v>198</v>
      </c>
      <c r="C4488" s="7" t="s">
        <v>331</v>
      </c>
      <c r="D4488" t="s">
        <v>199</v>
      </c>
      <c r="E4488" t="s">
        <v>54</v>
      </c>
      <c r="F4488" t="s">
        <v>93</v>
      </c>
      <c r="G4488" t="s">
        <v>94</v>
      </c>
      <c r="H4488">
        <v>1.01</v>
      </c>
      <c r="I4488">
        <v>3</v>
      </c>
      <c r="J4488">
        <f>Cálculo!$G$67</f>
        <v>10.834</v>
      </c>
      <c r="K4488">
        <f>Cálculo!$H$67</f>
        <v>14.87</v>
      </c>
    </row>
    <row r="4489" spans="1:11">
      <c r="A4489" t="s">
        <v>56</v>
      </c>
      <c r="B4489" t="s">
        <v>198</v>
      </c>
      <c r="C4489" s="7" t="s">
        <v>331</v>
      </c>
      <c r="D4489" t="s">
        <v>199</v>
      </c>
      <c r="E4489" t="s">
        <v>54</v>
      </c>
      <c r="F4489" t="s">
        <v>93</v>
      </c>
      <c r="G4489" t="s">
        <v>94</v>
      </c>
      <c r="H4489">
        <v>3.01</v>
      </c>
      <c r="I4489">
        <v>7</v>
      </c>
      <c r="J4489">
        <f>Cálculo!$G$68</f>
        <v>5.6470000000000002</v>
      </c>
      <c r="K4489">
        <f>Cálculo!$H$68</f>
        <v>14.87</v>
      </c>
    </row>
    <row r="4490" spans="1:11">
      <c r="A4490" t="s">
        <v>56</v>
      </c>
      <c r="B4490" t="s">
        <v>198</v>
      </c>
      <c r="C4490" s="7" t="s">
        <v>331</v>
      </c>
      <c r="D4490" t="s">
        <v>199</v>
      </c>
      <c r="E4490" t="s">
        <v>54</v>
      </c>
      <c r="F4490" t="s">
        <v>93</v>
      </c>
      <c r="G4490" t="s">
        <v>94</v>
      </c>
      <c r="H4490">
        <v>7.01</v>
      </c>
      <c r="I4490">
        <v>14</v>
      </c>
      <c r="J4490">
        <f>Cálculo!$G$69</f>
        <v>9.3699999999999992</v>
      </c>
      <c r="K4490">
        <f>Cálculo!$H$69</f>
        <v>16.739999999999998</v>
      </c>
    </row>
    <row r="4491" spans="1:11">
      <c r="A4491" t="s">
        <v>56</v>
      </c>
      <c r="B4491" t="s">
        <v>198</v>
      </c>
      <c r="C4491" s="7" t="s">
        <v>331</v>
      </c>
      <c r="D4491" t="s">
        <v>199</v>
      </c>
      <c r="E4491" t="s">
        <v>54</v>
      </c>
      <c r="F4491" t="s">
        <v>93</v>
      </c>
      <c r="G4491" t="s">
        <v>94</v>
      </c>
      <c r="H4491">
        <v>14.01</v>
      </c>
      <c r="I4491">
        <v>34</v>
      </c>
      <c r="J4491">
        <f>Cálculo!$G$70</f>
        <v>11.132</v>
      </c>
      <c r="K4491">
        <f>Cálculo!$H$70</f>
        <v>18.600000000000001</v>
      </c>
    </row>
    <row r="4492" spans="1:11">
      <c r="A4492" t="s">
        <v>56</v>
      </c>
      <c r="B4492" t="s">
        <v>198</v>
      </c>
      <c r="C4492" s="7" t="s">
        <v>331</v>
      </c>
      <c r="D4492" t="s">
        <v>199</v>
      </c>
      <c r="E4492" t="s">
        <v>54</v>
      </c>
      <c r="F4492" t="s">
        <v>93</v>
      </c>
      <c r="G4492" t="s">
        <v>94</v>
      </c>
      <c r="H4492">
        <v>34.01</v>
      </c>
      <c r="I4492">
        <v>600</v>
      </c>
      <c r="J4492">
        <f>Cálculo!$G$71</f>
        <v>11.92</v>
      </c>
      <c r="K4492">
        <f>Cálculo!$H$71</f>
        <v>18.600000000000001</v>
      </c>
    </row>
    <row r="4493" spans="1:11">
      <c r="A4493" t="s">
        <v>56</v>
      </c>
      <c r="B4493" t="s">
        <v>198</v>
      </c>
      <c r="C4493" s="7" t="s">
        <v>331</v>
      </c>
      <c r="D4493" t="s">
        <v>199</v>
      </c>
      <c r="E4493" t="s">
        <v>54</v>
      </c>
      <c r="F4493" t="s">
        <v>93</v>
      </c>
      <c r="G4493" t="s">
        <v>94</v>
      </c>
      <c r="H4493">
        <v>600.01</v>
      </c>
      <c r="I4493">
        <v>1000</v>
      </c>
      <c r="J4493">
        <f>Cálculo!$G$72</f>
        <v>10.324</v>
      </c>
      <c r="K4493">
        <f>Cálculo!$H$72</f>
        <v>18.600000000000001</v>
      </c>
    </row>
    <row r="4494" spans="1:11">
      <c r="A4494" t="s">
        <v>56</v>
      </c>
      <c r="B4494" t="s">
        <v>198</v>
      </c>
      <c r="C4494" s="7" t="s">
        <v>331</v>
      </c>
      <c r="D4494" t="s">
        <v>199</v>
      </c>
      <c r="E4494" t="s">
        <v>54</v>
      </c>
      <c r="F4494" t="s">
        <v>93</v>
      </c>
      <c r="G4494" t="s">
        <v>94</v>
      </c>
      <c r="H4494">
        <v>1000.01</v>
      </c>
      <c r="J4494">
        <f>Cálculo!$G$73</f>
        <v>7.2949999999999999</v>
      </c>
      <c r="K4494">
        <f>Cálculo!$H$73</f>
        <v>18.600000000000001</v>
      </c>
    </row>
    <row r="4495" spans="1:11">
      <c r="A4495" t="s">
        <v>56</v>
      </c>
      <c r="B4495" t="s">
        <v>198</v>
      </c>
      <c r="C4495" s="7" t="s">
        <v>331</v>
      </c>
      <c r="D4495" t="s">
        <v>199</v>
      </c>
      <c r="E4495" t="s">
        <v>54</v>
      </c>
      <c r="F4495" t="s">
        <v>95</v>
      </c>
      <c r="G4495" t="s">
        <v>94</v>
      </c>
      <c r="H4495">
        <v>0</v>
      </c>
      <c r="I4495">
        <v>0</v>
      </c>
      <c r="J4495">
        <f>Cálculo!$G$76</f>
        <v>0</v>
      </c>
      <c r="K4495">
        <f>Cálculo!$H$76</f>
        <v>0</v>
      </c>
    </row>
    <row r="4496" spans="1:11">
      <c r="A4496" t="s">
        <v>56</v>
      </c>
      <c r="B4496" t="s">
        <v>198</v>
      </c>
      <c r="C4496" s="7" t="s">
        <v>331</v>
      </c>
      <c r="D4496" t="s">
        <v>199</v>
      </c>
      <c r="E4496" t="s">
        <v>54</v>
      </c>
      <c r="F4496" t="s">
        <v>95</v>
      </c>
      <c r="G4496" t="s">
        <v>94</v>
      </c>
      <c r="H4496">
        <v>0.01</v>
      </c>
      <c r="I4496">
        <v>50</v>
      </c>
      <c r="J4496">
        <f>Cálculo!$G$77</f>
        <v>9.2490000000000006</v>
      </c>
      <c r="K4496">
        <f>Cálculo!$H$77</f>
        <v>60.76</v>
      </c>
    </row>
    <row r="4497" spans="1:11">
      <c r="A4497" t="s">
        <v>56</v>
      </c>
      <c r="B4497" t="s">
        <v>198</v>
      </c>
      <c r="C4497" s="7" t="s">
        <v>331</v>
      </c>
      <c r="D4497" t="s">
        <v>199</v>
      </c>
      <c r="E4497" t="s">
        <v>54</v>
      </c>
      <c r="F4497" t="s">
        <v>95</v>
      </c>
      <c r="G4497" t="s">
        <v>94</v>
      </c>
      <c r="H4497">
        <v>50.01</v>
      </c>
      <c r="I4497">
        <v>150</v>
      </c>
      <c r="J4497">
        <f>Cálculo!$G$78</f>
        <v>8.49</v>
      </c>
      <c r="K4497">
        <f>Cálculo!$H$78</f>
        <v>98.73</v>
      </c>
    </row>
    <row r="4498" spans="1:11">
      <c r="A4498" t="s">
        <v>56</v>
      </c>
      <c r="B4498" t="s">
        <v>198</v>
      </c>
      <c r="C4498" s="7" t="s">
        <v>331</v>
      </c>
      <c r="D4498" t="s">
        <v>199</v>
      </c>
      <c r="E4498" t="s">
        <v>54</v>
      </c>
      <c r="F4498" t="s">
        <v>95</v>
      </c>
      <c r="G4498" t="s">
        <v>94</v>
      </c>
      <c r="H4498">
        <v>150.01</v>
      </c>
      <c r="I4498">
        <v>500</v>
      </c>
      <c r="J4498">
        <f>Cálculo!$G$79</f>
        <v>7.9859999999999998</v>
      </c>
      <c r="K4498">
        <f>Cálculo!$H$79</f>
        <v>174.66</v>
      </c>
    </row>
    <row r="4499" spans="1:11">
      <c r="A4499" t="s">
        <v>56</v>
      </c>
      <c r="B4499" t="s">
        <v>198</v>
      </c>
      <c r="C4499" s="7" t="s">
        <v>331</v>
      </c>
      <c r="D4499" t="s">
        <v>199</v>
      </c>
      <c r="E4499" t="s">
        <v>54</v>
      </c>
      <c r="F4499" t="s">
        <v>95</v>
      </c>
      <c r="G4499" t="s">
        <v>94</v>
      </c>
      <c r="H4499">
        <v>500.01</v>
      </c>
      <c r="I4499">
        <v>2000</v>
      </c>
      <c r="J4499">
        <f>Cálculo!$G$80</f>
        <v>7.5380000000000003</v>
      </c>
      <c r="K4499">
        <f>Cálculo!$H$80</f>
        <v>398.71</v>
      </c>
    </row>
    <row r="4500" spans="1:11">
      <c r="A4500" t="s">
        <v>56</v>
      </c>
      <c r="B4500" t="s">
        <v>198</v>
      </c>
      <c r="C4500" s="7" t="s">
        <v>331</v>
      </c>
      <c r="D4500" t="s">
        <v>199</v>
      </c>
      <c r="E4500" t="s">
        <v>54</v>
      </c>
      <c r="F4500" t="s">
        <v>95</v>
      </c>
      <c r="G4500" t="s">
        <v>94</v>
      </c>
      <c r="H4500">
        <v>2000.01</v>
      </c>
      <c r="I4500">
        <v>3500</v>
      </c>
      <c r="J4500">
        <f>Cálculo!$G$81</f>
        <v>6.819</v>
      </c>
      <c r="K4500">
        <f>Cálculo!$H$81</f>
        <v>1837.86</v>
      </c>
    </row>
    <row r="4501" spans="1:11">
      <c r="A4501" t="s">
        <v>56</v>
      </c>
      <c r="B4501" t="s">
        <v>198</v>
      </c>
      <c r="C4501" s="7" t="s">
        <v>331</v>
      </c>
      <c r="D4501" t="s">
        <v>199</v>
      </c>
      <c r="E4501" t="s">
        <v>54</v>
      </c>
      <c r="F4501" t="s">
        <v>95</v>
      </c>
      <c r="G4501" t="s">
        <v>94</v>
      </c>
      <c r="H4501">
        <v>3500.01</v>
      </c>
      <c r="I4501">
        <v>50000</v>
      </c>
      <c r="J4501">
        <f>Cálculo!$G$82</f>
        <v>5.3760000000000003</v>
      </c>
      <c r="K4501">
        <f>Cálculo!$H$82</f>
        <v>6892.16</v>
      </c>
    </row>
    <row r="4502" spans="1:11">
      <c r="A4502" t="s">
        <v>56</v>
      </c>
      <c r="B4502" t="s">
        <v>198</v>
      </c>
      <c r="C4502" s="7" t="s">
        <v>331</v>
      </c>
      <c r="D4502" t="s">
        <v>199</v>
      </c>
      <c r="E4502" t="s">
        <v>54</v>
      </c>
      <c r="F4502" t="s">
        <v>95</v>
      </c>
      <c r="G4502" t="s">
        <v>94</v>
      </c>
      <c r="H4502">
        <v>50000.01</v>
      </c>
      <c r="J4502">
        <f>Cálculo!$G$83</f>
        <v>5.1479999999999997</v>
      </c>
      <c r="K4502">
        <f>Cálculo!$H$83</f>
        <v>18284.09</v>
      </c>
    </row>
    <row r="4503" spans="1:11">
      <c r="A4503" t="s">
        <v>56</v>
      </c>
      <c r="B4503" t="s">
        <v>198</v>
      </c>
      <c r="C4503" s="7" t="s">
        <v>331</v>
      </c>
      <c r="D4503" t="s">
        <v>199</v>
      </c>
      <c r="E4503" t="s">
        <v>54</v>
      </c>
      <c r="F4503" t="s">
        <v>96</v>
      </c>
      <c r="G4503" t="s">
        <v>94</v>
      </c>
      <c r="H4503">
        <v>0</v>
      </c>
      <c r="I4503">
        <v>50000</v>
      </c>
      <c r="J4503">
        <f>Cálculo!$G$86</f>
        <v>4.726</v>
      </c>
      <c r="K4503">
        <f>Cálculo!$H$86</f>
        <v>387.36</v>
      </c>
    </row>
    <row r="4504" spans="1:11">
      <c r="A4504" t="s">
        <v>56</v>
      </c>
      <c r="B4504" t="s">
        <v>198</v>
      </c>
      <c r="C4504" s="7" t="s">
        <v>331</v>
      </c>
      <c r="D4504" t="s">
        <v>199</v>
      </c>
      <c r="E4504" t="s">
        <v>54</v>
      </c>
      <c r="F4504" t="s">
        <v>96</v>
      </c>
      <c r="G4504" t="s">
        <v>94</v>
      </c>
      <c r="H4504">
        <v>50000.01</v>
      </c>
      <c r="I4504">
        <v>300000</v>
      </c>
      <c r="J4504">
        <f>Cálculo!$G$87</f>
        <v>3.5019999999999998</v>
      </c>
      <c r="K4504">
        <f>Cálculo!$H$87</f>
        <v>61597.41</v>
      </c>
    </row>
    <row r="4505" spans="1:11">
      <c r="A4505" t="s">
        <v>56</v>
      </c>
      <c r="B4505" t="s">
        <v>198</v>
      </c>
      <c r="C4505" s="7" t="s">
        <v>331</v>
      </c>
      <c r="D4505" t="s">
        <v>199</v>
      </c>
      <c r="E4505" t="s">
        <v>54</v>
      </c>
      <c r="F4505" t="s">
        <v>96</v>
      </c>
      <c r="G4505" t="s">
        <v>94</v>
      </c>
      <c r="H4505">
        <v>300000.01</v>
      </c>
      <c r="I4505">
        <v>500000</v>
      </c>
      <c r="J4505">
        <f>Cálculo!$G$88</f>
        <v>3.36</v>
      </c>
      <c r="K4505">
        <f>Cálculo!$H$88</f>
        <v>110975.06</v>
      </c>
    </row>
    <row r="4506" spans="1:11">
      <c r="A4506" t="s">
        <v>56</v>
      </c>
      <c r="B4506" t="s">
        <v>198</v>
      </c>
      <c r="C4506" s="7" t="s">
        <v>331</v>
      </c>
      <c r="D4506" t="s">
        <v>199</v>
      </c>
      <c r="E4506" t="s">
        <v>54</v>
      </c>
      <c r="F4506" t="s">
        <v>96</v>
      </c>
      <c r="G4506" t="s">
        <v>94</v>
      </c>
      <c r="H4506">
        <v>500000.01</v>
      </c>
      <c r="I4506">
        <v>1000000</v>
      </c>
      <c r="J4506">
        <f>Cálculo!$G$89</f>
        <v>3.3340000000000001</v>
      </c>
      <c r="K4506">
        <f>Cálculo!$H$89</f>
        <v>124035.06</v>
      </c>
    </row>
    <row r="4507" spans="1:11">
      <c r="A4507" t="s">
        <v>56</v>
      </c>
      <c r="B4507" t="s">
        <v>198</v>
      </c>
      <c r="C4507" s="7" t="s">
        <v>331</v>
      </c>
      <c r="D4507" t="s">
        <v>199</v>
      </c>
      <c r="E4507" t="s">
        <v>54</v>
      </c>
      <c r="F4507" t="s">
        <v>96</v>
      </c>
      <c r="G4507" t="s">
        <v>94</v>
      </c>
      <c r="H4507">
        <v>1000000.01</v>
      </c>
      <c r="I4507">
        <v>2000000</v>
      </c>
      <c r="J4507">
        <f>Cálculo!$G$90</f>
        <v>3.2810000000000001</v>
      </c>
      <c r="K4507">
        <f>Cálculo!$H$90</f>
        <v>177422.21</v>
      </c>
    </row>
    <row r="4508" spans="1:11">
      <c r="A4508" t="s">
        <v>56</v>
      </c>
      <c r="B4508" t="s">
        <v>198</v>
      </c>
      <c r="C4508" s="7" t="s">
        <v>331</v>
      </c>
      <c r="D4508" t="s">
        <v>199</v>
      </c>
      <c r="E4508" t="s">
        <v>54</v>
      </c>
      <c r="F4508" t="s">
        <v>96</v>
      </c>
      <c r="G4508" t="s">
        <v>94</v>
      </c>
      <c r="H4508">
        <v>2000000.01</v>
      </c>
      <c r="J4508">
        <f>Cálculo!$G$91</f>
        <v>3.2330000000000001</v>
      </c>
      <c r="K4508">
        <f>Cálculo!$H$91</f>
        <v>316707.87</v>
      </c>
    </row>
    <row r="4509" spans="1:11">
      <c r="A4509" t="s">
        <v>56</v>
      </c>
      <c r="B4509" t="s">
        <v>198</v>
      </c>
      <c r="C4509" s="7" t="s">
        <v>331</v>
      </c>
      <c r="D4509" t="s">
        <v>199</v>
      </c>
      <c r="E4509" t="s">
        <v>54</v>
      </c>
      <c r="F4509" t="s">
        <v>97</v>
      </c>
      <c r="G4509" t="s">
        <v>98</v>
      </c>
      <c r="J4509">
        <f>Cálculo!$G$94</f>
        <v>3.2148460000000001</v>
      </c>
    </row>
    <row r="4510" spans="1:11">
      <c r="A4510" t="s">
        <v>56</v>
      </c>
      <c r="B4510" t="s">
        <v>198</v>
      </c>
      <c r="C4510" s="7" t="s">
        <v>332</v>
      </c>
      <c r="D4510" t="s">
        <v>199</v>
      </c>
      <c r="E4510" t="s">
        <v>54</v>
      </c>
      <c r="F4510" t="s">
        <v>93</v>
      </c>
      <c r="G4510" t="s">
        <v>94</v>
      </c>
      <c r="H4510">
        <v>0</v>
      </c>
      <c r="I4510">
        <v>1</v>
      </c>
      <c r="J4510">
        <f>Cálculo!$G$66</f>
        <v>3.2869999999999999</v>
      </c>
      <c r="K4510">
        <f>Cálculo!$H$66</f>
        <v>11.39</v>
      </c>
    </row>
    <row r="4511" spans="1:11">
      <c r="A4511" t="s">
        <v>56</v>
      </c>
      <c r="B4511" t="s">
        <v>198</v>
      </c>
      <c r="C4511" s="7" t="s">
        <v>332</v>
      </c>
      <c r="D4511" t="s">
        <v>199</v>
      </c>
      <c r="E4511" t="s">
        <v>54</v>
      </c>
      <c r="F4511" t="s">
        <v>93</v>
      </c>
      <c r="G4511" t="s">
        <v>94</v>
      </c>
      <c r="H4511">
        <v>1.01</v>
      </c>
      <c r="I4511">
        <v>3</v>
      </c>
      <c r="J4511">
        <f>Cálculo!$G$67</f>
        <v>10.834</v>
      </c>
      <c r="K4511">
        <f>Cálculo!$H$67</f>
        <v>14.87</v>
      </c>
    </row>
    <row r="4512" spans="1:11">
      <c r="A4512" t="s">
        <v>56</v>
      </c>
      <c r="B4512" t="s">
        <v>198</v>
      </c>
      <c r="C4512" s="7" t="s">
        <v>332</v>
      </c>
      <c r="D4512" t="s">
        <v>199</v>
      </c>
      <c r="E4512" t="s">
        <v>54</v>
      </c>
      <c r="F4512" t="s">
        <v>93</v>
      </c>
      <c r="G4512" t="s">
        <v>94</v>
      </c>
      <c r="H4512">
        <v>3.01</v>
      </c>
      <c r="I4512">
        <v>7</v>
      </c>
      <c r="J4512">
        <f>Cálculo!$G$68</f>
        <v>5.6470000000000002</v>
      </c>
      <c r="K4512">
        <f>Cálculo!$H$68</f>
        <v>14.87</v>
      </c>
    </row>
    <row r="4513" spans="1:11">
      <c r="A4513" t="s">
        <v>56</v>
      </c>
      <c r="B4513" t="s">
        <v>198</v>
      </c>
      <c r="C4513" s="7" t="s">
        <v>332</v>
      </c>
      <c r="D4513" t="s">
        <v>199</v>
      </c>
      <c r="E4513" t="s">
        <v>54</v>
      </c>
      <c r="F4513" t="s">
        <v>93</v>
      </c>
      <c r="G4513" t="s">
        <v>94</v>
      </c>
      <c r="H4513">
        <v>7.01</v>
      </c>
      <c r="I4513">
        <v>14</v>
      </c>
      <c r="J4513">
        <f>Cálculo!$G$69</f>
        <v>9.3699999999999992</v>
      </c>
      <c r="K4513">
        <f>Cálculo!$H$69</f>
        <v>16.739999999999998</v>
      </c>
    </row>
    <row r="4514" spans="1:11">
      <c r="A4514" t="s">
        <v>56</v>
      </c>
      <c r="B4514" t="s">
        <v>198</v>
      </c>
      <c r="C4514" s="7" t="s">
        <v>332</v>
      </c>
      <c r="D4514" t="s">
        <v>199</v>
      </c>
      <c r="E4514" t="s">
        <v>54</v>
      </c>
      <c r="F4514" t="s">
        <v>93</v>
      </c>
      <c r="G4514" t="s">
        <v>94</v>
      </c>
      <c r="H4514">
        <v>14.01</v>
      </c>
      <c r="I4514">
        <v>34</v>
      </c>
      <c r="J4514">
        <f>Cálculo!$G$70</f>
        <v>11.132</v>
      </c>
      <c r="K4514">
        <f>Cálculo!$H$70</f>
        <v>18.600000000000001</v>
      </c>
    </row>
    <row r="4515" spans="1:11">
      <c r="A4515" t="s">
        <v>56</v>
      </c>
      <c r="B4515" t="s">
        <v>198</v>
      </c>
      <c r="C4515" s="7" t="s">
        <v>332</v>
      </c>
      <c r="D4515" t="s">
        <v>199</v>
      </c>
      <c r="E4515" t="s">
        <v>54</v>
      </c>
      <c r="F4515" t="s">
        <v>93</v>
      </c>
      <c r="G4515" t="s">
        <v>94</v>
      </c>
      <c r="H4515">
        <v>34.01</v>
      </c>
      <c r="I4515">
        <v>600</v>
      </c>
      <c r="J4515">
        <f>Cálculo!$G$71</f>
        <v>11.92</v>
      </c>
      <c r="K4515">
        <f>Cálculo!$H$71</f>
        <v>18.600000000000001</v>
      </c>
    </row>
    <row r="4516" spans="1:11">
      <c r="A4516" t="s">
        <v>56</v>
      </c>
      <c r="B4516" t="s">
        <v>198</v>
      </c>
      <c r="C4516" s="7" t="s">
        <v>332</v>
      </c>
      <c r="D4516" t="s">
        <v>199</v>
      </c>
      <c r="E4516" t="s">
        <v>54</v>
      </c>
      <c r="F4516" t="s">
        <v>93</v>
      </c>
      <c r="G4516" t="s">
        <v>94</v>
      </c>
      <c r="H4516">
        <v>600.01</v>
      </c>
      <c r="I4516">
        <v>1000</v>
      </c>
      <c r="J4516">
        <f>Cálculo!$G$72</f>
        <v>10.324</v>
      </c>
      <c r="K4516">
        <f>Cálculo!$H$72</f>
        <v>18.600000000000001</v>
      </c>
    </row>
    <row r="4517" spans="1:11">
      <c r="A4517" t="s">
        <v>56</v>
      </c>
      <c r="B4517" t="s">
        <v>198</v>
      </c>
      <c r="C4517" s="7" t="s">
        <v>332</v>
      </c>
      <c r="D4517" t="s">
        <v>199</v>
      </c>
      <c r="E4517" t="s">
        <v>54</v>
      </c>
      <c r="F4517" t="s">
        <v>93</v>
      </c>
      <c r="G4517" t="s">
        <v>94</v>
      </c>
      <c r="H4517">
        <v>1000.01</v>
      </c>
      <c r="J4517">
        <f>Cálculo!$G$73</f>
        <v>7.2949999999999999</v>
      </c>
      <c r="K4517">
        <f>Cálculo!$H$73</f>
        <v>18.600000000000001</v>
      </c>
    </row>
    <row r="4518" spans="1:11">
      <c r="A4518" t="s">
        <v>56</v>
      </c>
      <c r="B4518" t="s">
        <v>198</v>
      </c>
      <c r="C4518" s="7" t="s">
        <v>332</v>
      </c>
      <c r="D4518" t="s">
        <v>199</v>
      </c>
      <c r="E4518" t="s">
        <v>54</v>
      </c>
      <c r="F4518" t="s">
        <v>95</v>
      </c>
      <c r="G4518" t="s">
        <v>94</v>
      </c>
      <c r="H4518">
        <v>0</v>
      </c>
      <c r="I4518">
        <v>0</v>
      </c>
      <c r="J4518">
        <f>Cálculo!$G$76</f>
        <v>0</v>
      </c>
      <c r="K4518">
        <f>Cálculo!$H$76</f>
        <v>0</v>
      </c>
    </row>
    <row r="4519" spans="1:11">
      <c r="A4519" t="s">
        <v>56</v>
      </c>
      <c r="B4519" t="s">
        <v>198</v>
      </c>
      <c r="C4519" s="7" t="s">
        <v>332</v>
      </c>
      <c r="D4519" t="s">
        <v>199</v>
      </c>
      <c r="E4519" t="s">
        <v>54</v>
      </c>
      <c r="F4519" t="s">
        <v>95</v>
      </c>
      <c r="G4519" t="s">
        <v>94</v>
      </c>
      <c r="H4519">
        <v>0.01</v>
      </c>
      <c r="I4519">
        <v>50</v>
      </c>
      <c r="J4519">
        <f>Cálculo!$G$77</f>
        <v>9.2490000000000006</v>
      </c>
      <c r="K4519">
        <f>Cálculo!$H$77</f>
        <v>60.76</v>
      </c>
    </row>
    <row r="4520" spans="1:11">
      <c r="A4520" t="s">
        <v>56</v>
      </c>
      <c r="B4520" t="s">
        <v>198</v>
      </c>
      <c r="C4520" s="7" t="s">
        <v>332</v>
      </c>
      <c r="D4520" t="s">
        <v>199</v>
      </c>
      <c r="E4520" t="s">
        <v>54</v>
      </c>
      <c r="F4520" t="s">
        <v>95</v>
      </c>
      <c r="G4520" t="s">
        <v>94</v>
      </c>
      <c r="H4520">
        <v>50.01</v>
      </c>
      <c r="I4520">
        <v>150</v>
      </c>
      <c r="J4520">
        <f>Cálculo!$G$78</f>
        <v>8.49</v>
      </c>
      <c r="K4520">
        <f>Cálculo!$H$78</f>
        <v>98.73</v>
      </c>
    </row>
    <row r="4521" spans="1:11">
      <c r="A4521" t="s">
        <v>56</v>
      </c>
      <c r="B4521" t="s">
        <v>198</v>
      </c>
      <c r="C4521" s="7" t="s">
        <v>332</v>
      </c>
      <c r="D4521" t="s">
        <v>199</v>
      </c>
      <c r="E4521" t="s">
        <v>54</v>
      </c>
      <c r="F4521" t="s">
        <v>95</v>
      </c>
      <c r="G4521" t="s">
        <v>94</v>
      </c>
      <c r="H4521">
        <v>150.01</v>
      </c>
      <c r="I4521">
        <v>500</v>
      </c>
      <c r="J4521">
        <f>Cálculo!$G$79</f>
        <v>7.9859999999999998</v>
      </c>
      <c r="K4521">
        <f>Cálculo!$H$79</f>
        <v>174.66</v>
      </c>
    </row>
    <row r="4522" spans="1:11">
      <c r="A4522" t="s">
        <v>56</v>
      </c>
      <c r="B4522" t="s">
        <v>198</v>
      </c>
      <c r="C4522" s="7" t="s">
        <v>332</v>
      </c>
      <c r="D4522" t="s">
        <v>199</v>
      </c>
      <c r="E4522" t="s">
        <v>54</v>
      </c>
      <c r="F4522" t="s">
        <v>95</v>
      </c>
      <c r="G4522" t="s">
        <v>94</v>
      </c>
      <c r="H4522">
        <v>500.01</v>
      </c>
      <c r="I4522">
        <v>2000</v>
      </c>
      <c r="J4522">
        <f>Cálculo!$G$80</f>
        <v>7.5380000000000003</v>
      </c>
      <c r="K4522">
        <f>Cálculo!$H$80</f>
        <v>398.71</v>
      </c>
    </row>
    <row r="4523" spans="1:11">
      <c r="A4523" t="s">
        <v>56</v>
      </c>
      <c r="B4523" t="s">
        <v>198</v>
      </c>
      <c r="C4523" s="7" t="s">
        <v>332</v>
      </c>
      <c r="D4523" t="s">
        <v>199</v>
      </c>
      <c r="E4523" t="s">
        <v>54</v>
      </c>
      <c r="F4523" t="s">
        <v>95</v>
      </c>
      <c r="G4523" t="s">
        <v>94</v>
      </c>
      <c r="H4523">
        <v>2000.01</v>
      </c>
      <c r="I4523">
        <v>3500</v>
      </c>
      <c r="J4523">
        <f>Cálculo!$G$81</f>
        <v>6.819</v>
      </c>
      <c r="K4523">
        <f>Cálculo!$H$81</f>
        <v>1837.86</v>
      </c>
    </row>
    <row r="4524" spans="1:11">
      <c r="A4524" t="s">
        <v>56</v>
      </c>
      <c r="B4524" t="s">
        <v>198</v>
      </c>
      <c r="C4524" s="7" t="s">
        <v>332</v>
      </c>
      <c r="D4524" t="s">
        <v>199</v>
      </c>
      <c r="E4524" t="s">
        <v>54</v>
      </c>
      <c r="F4524" t="s">
        <v>95</v>
      </c>
      <c r="G4524" t="s">
        <v>94</v>
      </c>
      <c r="H4524">
        <v>3500.01</v>
      </c>
      <c r="I4524">
        <v>50000</v>
      </c>
      <c r="J4524">
        <f>Cálculo!$G$82</f>
        <v>5.3760000000000003</v>
      </c>
      <c r="K4524">
        <f>Cálculo!$H$82</f>
        <v>6892.16</v>
      </c>
    </row>
    <row r="4525" spans="1:11">
      <c r="A4525" t="s">
        <v>56</v>
      </c>
      <c r="B4525" t="s">
        <v>198</v>
      </c>
      <c r="C4525" s="7" t="s">
        <v>332</v>
      </c>
      <c r="D4525" t="s">
        <v>199</v>
      </c>
      <c r="E4525" t="s">
        <v>54</v>
      </c>
      <c r="F4525" t="s">
        <v>95</v>
      </c>
      <c r="G4525" t="s">
        <v>94</v>
      </c>
      <c r="H4525">
        <v>50000.01</v>
      </c>
      <c r="J4525">
        <f>Cálculo!$G$83</f>
        <v>5.1479999999999997</v>
      </c>
      <c r="K4525">
        <f>Cálculo!$H$83</f>
        <v>18284.09</v>
      </c>
    </row>
    <row r="4526" spans="1:11">
      <c r="A4526" t="s">
        <v>56</v>
      </c>
      <c r="B4526" t="s">
        <v>198</v>
      </c>
      <c r="C4526" s="7" t="s">
        <v>332</v>
      </c>
      <c r="D4526" t="s">
        <v>199</v>
      </c>
      <c r="E4526" t="s">
        <v>54</v>
      </c>
      <c r="F4526" t="s">
        <v>96</v>
      </c>
      <c r="G4526" t="s">
        <v>94</v>
      </c>
      <c r="H4526">
        <v>0</v>
      </c>
      <c r="I4526">
        <v>50000</v>
      </c>
      <c r="J4526">
        <f>Cálculo!$G$86</f>
        <v>4.726</v>
      </c>
      <c r="K4526">
        <f>Cálculo!$H$86</f>
        <v>387.36</v>
      </c>
    </row>
    <row r="4527" spans="1:11">
      <c r="A4527" t="s">
        <v>56</v>
      </c>
      <c r="B4527" t="s">
        <v>198</v>
      </c>
      <c r="C4527" s="7" t="s">
        <v>332</v>
      </c>
      <c r="D4527" t="s">
        <v>199</v>
      </c>
      <c r="E4527" t="s">
        <v>54</v>
      </c>
      <c r="F4527" t="s">
        <v>96</v>
      </c>
      <c r="G4527" t="s">
        <v>94</v>
      </c>
      <c r="H4527">
        <v>50000.01</v>
      </c>
      <c r="I4527">
        <v>300000</v>
      </c>
      <c r="J4527">
        <f>Cálculo!$G$87</f>
        <v>3.5019999999999998</v>
      </c>
      <c r="K4527">
        <f>Cálculo!$H$87</f>
        <v>61597.41</v>
      </c>
    </row>
    <row r="4528" spans="1:11">
      <c r="A4528" t="s">
        <v>56</v>
      </c>
      <c r="B4528" t="s">
        <v>198</v>
      </c>
      <c r="C4528" s="7" t="s">
        <v>332</v>
      </c>
      <c r="D4528" t="s">
        <v>199</v>
      </c>
      <c r="E4528" t="s">
        <v>54</v>
      </c>
      <c r="F4528" t="s">
        <v>96</v>
      </c>
      <c r="G4528" t="s">
        <v>94</v>
      </c>
      <c r="H4528">
        <v>300000.01</v>
      </c>
      <c r="I4528">
        <v>500000</v>
      </c>
      <c r="J4528">
        <f>Cálculo!$G$88</f>
        <v>3.36</v>
      </c>
      <c r="K4528">
        <f>Cálculo!$H$88</f>
        <v>110975.06</v>
      </c>
    </row>
    <row r="4529" spans="1:11">
      <c r="A4529" t="s">
        <v>56</v>
      </c>
      <c r="B4529" t="s">
        <v>198</v>
      </c>
      <c r="C4529" s="7" t="s">
        <v>332</v>
      </c>
      <c r="D4529" t="s">
        <v>199</v>
      </c>
      <c r="E4529" t="s">
        <v>54</v>
      </c>
      <c r="F4529" t="s">
        <v>96</v>
      </c>
      <c r="G4529" t="s">
        <v>94</v>
      </c>
      <c r="H4529">
        <v>500000.01</v>
      </c>
      <c r="I4529">
        <v>1000000</v>
      </c>
      <c r="J4529">
        <f>Cálculo!$G$89</f>
        <v>3.3340000000000001</v>
      </c>
      <c r="K4529">
        <f>Cálculo!$H$89</f>
        <v>124035.06</v>
      </c>
    </row>
    <row r="4530" spans="1:11">
      <c r="A4530" t="s">
        <v>56</v>
      </c>
      <c r="B4530" t="s">
        <v>198</v>
      </c>
      <c r="C4530" s="7" t="s">
        <v>332</v>
      </c>
      <c r="D4530" t="s">
        <v>199</v>
      </c>
      <c r="E4530" t="s">
        <v>54</v>
      </c>
      <c r="F4530" t="s">
        <v>96</v>
      </c>
      <c r="G4530" t="s">
        <v>94</v>
      </c>
      <c r="H4530">
        <v>1000000.01</v>
      </c>
      <c r="I4530">
        <v>2000000</v>
      </c>
      <c r="J4530">
        <f>Cálculo!$G$90</f>
        <v>3.2810000000000001</v>
      </c>
      <c r="K4530">
        <f>Cálculo!$H$90</f>
        <v>177422.21</v>
      </c>
    </row>
    <row r="4531" spans="1:11">
      <c r="A4531" t="s">
        <v>56</v>
      </c>
      <c r="B4531" t="s">
        <v>198</v>
      </c>
      <c r="C4531" s="7" t="s">
        <v>332</v>
      </c>
      <c r="D4531" t="s">
        <v>199</v>
      </c>
      <c r="E4531" t="s">
        <v>54</v>
      </c>
      <c r="F4531" t="s">
        <v>96</v>
      </c>
      <c r="G4531" t="s">
        <v>94</v>
      </c>
      <c r="H4531">
        <v>2000000.01</v>
      </c>
      <c r="J4531">
        <f>Cálculo!$G$91</f>
        <v>3.2330000000000001</v>
      </c>
      <c r="K4531">
        <f>Cálculo!$H$91</f>
        <v>316707.87</v>
      </c>
    </row>
    <row r="4532" spans="1:11">
      <c r="A4532" t="s">
        <v>56</v>
      </c>
      <c r="B4532" t="s">
        <v>198</v>
      </c>
      <c r="C4532" s="7" t="s">
        <v>332</v>
      </c>
      <c r="D4532" t="s">
        <v>199</v>
      </c>
      <c r="E4532" t="s">
        <v>54</v>
      </c>
      <c r="F4532" t="s">
        <v>97</v>
      </c>
      <c r="G4532" t="s">
        <v>98</v>
      </c>
      <c r="J4532">
        <f>Cálculo!$G$94</f>
        <v>3.2148460000000001</v>
      </c>
    </row>
    <row r="4533" spans="1:11">
      <c r="A4533" t="s">
        <v>56</v>
      </c>
      <c r="B4533" t="s">
        <v>198</v>
      </c>
      <c r="C4533" s="7" t="s">
        <v>333</v>
      </c>
      <c r="D4533" t="s">
        <v>199</v>
      </c>
      <c r="E4533" t="s">
        <v>54</v>
      </c>
      <c r="F4533" t="s">
        <v>93</v>
      </c>
      <c r="G4533" t="s">
        <v>94</v>
      </c>
      <c r="H4533">
        <v>0</v>
      </c>
      <c r="I4533">
        <v>1</v>
      </c>
      <c r="J4533">
        <f>Cálculo!$G$66</f>
        <v>3.2869999999999999</v>
      </c>
      <c r="K4533">
        <f>Cálculo!$H$66</f>
        <v>11.39</v>
      </c>
    </row>
    <row r="4534" spans="1:11">
      <c r="A4534" t="s">
        <v>56</v>
      </c>
      <c r="B4534" t="s">
        <v>198</v>
      </c>
      <c r="C4534" s="7" t="s">
        <v>333</v>
      </c>
      <c r="D4534" t="s">
        <v>199</v>
      </c>
      <c r="E4534" t="s">
        <v>54</v>
      </c>
      <c r="F4534" t="s">
        <v>93</v>
      </c>
      <c r="G4534" t="s">
        <v>94</v>
      </c>
      <c r="H4534">
        <v>1.01</v>
      </c>
      <c r="I4534">
        <v>3</v>
      </c>
      <c r="J4534">
        <f>Cálculo!$G$67</f>
        <v>10.834</v>
      </c>
      <c r="K4534">
        <f>Cálculo!$H$67</f>
        <v>14.87</v>
      </c>
    </row>
    <row r="4535" spans="1:11">
      <c r="A4535" t="s">
        <v>56</v>
      </c>
      <c r="B4535" t="s">
        <v>198</v>
      </c>
      <c r="C4535" s="7" t="s">
        <v>333</v>
      </c>
      <c r="D4535" t="s">
        <v>199</v>
      </c>
      <c r="E4535" t="s">
        <v>54</v>
      </c>
      <c r="F4535" t="s">
        <v>93</v>
      </c>
      <c r="G4535" t="s">
        <v>94</v>
      </c>
      <c r="H4535">
        <v>3.01</v>
      </c>
      <c r="I4535">
        <v>7</v>
      </c>
      <c r="J4535">
        <f>Cálculo!$G$68</f>
        <v>5.6470000000000002</v>
      </c>
      <c r="K4535">
        <f>Cálculo!$H$68</f>
        <v>14.87</v>
      </c>
    </row>
    <row r="4536" spans="1:11">
      <c r="A4536" t="s">
        <v>56</v>
      </c>
      <c r="B4536" t="s">
        <v>198</v>
      </c>
      <c r="C4536" s="7" t="s">
        <v>333</v>
      </c>
      <c r="D4536" t="s">
        <v>199</v>
      </c>
      <c r="E4536" t="s">
        <v>54</v>
      </c>
      <c r="F4536" t="s">
        <v>93</v>
      </c>
      <c r="G4536" t="s">
        <v>94</v>
      </c>
      <c r="H4536">
        <v>7.01</v>
      </c>
      <c r="I4536">
        <v>14</v>
      </c>
      <c r="J4536">
        <f>Cálculo!$G$69</f>
        <v>9.3699999999999992</v>
      </c>
      <c r="K4536">
        <f>Cálculo!$H$69</f>
        <v>16.739999999999998</v>
      </c>
    </row>
    <row r="4537" spans="1:11">
      <c r="A4537" t="s">
        <v>56</v>
      </c>
      <c r="B4537" t="s">
        <v>198</v>
      </c>
      <c r="C4537" s="7" t="s">
        <v>333</v>
      </c>
      <c r="D4537" t="s">
        <v>199</v>
      </c>
      <c r="E4537" t="s">
        <v>54</v>
      </c>
      <c r="F4537" t="s">
        <v>93</v>
      </c>
      <c r="G4537" t="s">
        <v>94</v>
      </c>
      <c r="H4537">
        <v>14.01</v>
      </c>
      <c r="I4537">
        <v>34</v>
      </c>
      <c r="J4537">
        <f>Cálculo!$G$70</f>
        <v>11.132</v>
      </c>
      <c r="K4537">
        <f>Cálculo!$H$70</f>
        <v>18.600000000000001</v>
      </c>
    </row>
    <row r="4538" spans="1:11">
      <c r="A4538" t="s">
        <v>56</v>
      </c>
      <c r="B4538" t="s">
        <v>198</v>
      </c>
      <c r="C4538" s="7" t="s">
        <v>333</v>
      </c>
      <c r="D4538" t="s">
        <v>199</v>
      </c>
      <c r="E4538" t="s">
        <v>54</v>
      </c>
      <c r="F4538" t="s">
        <v>93</v>
      </c>
      <c r="G4538" t="s">
        <v>94</v>
      </c>
      <c r="H4538">
        <v>34.01</v>
      </c>
      <c r="I4538">
        <v>600</v>
      </c>
      <c r="J4538">
        <f>Cálculo!$G$71</f>
        <v>11.92</v>
      </c>
      <c r="K4538">
        <f>Cálculo!$H$71</f>
        <v>18.600000000000001</v>
      </c>
    </row>
    <row r="4539" spans="1:11">
      <c r="A4539" t="s">
        <v>56</v>
      </c>
      <c r="B4539" t="s">
        <v>198</v>
      </c>
      <c r="C4539" s="7" t="s">
        <v>333</v>
      </c>
      <c r="D4539" t="s">
        <v>199</v>
      </c>
      <c r="E4539" t="s">
        <v>54</v>
      </c>
      <c r="F4539" t="s">
        <v>93</v>
      </c>
      <c r="G4539" t="s">
        <v>94</v>
      </c>
      <c r="H4539">
        <v>600.01</v>
      </c>
      <c r="I4539">
        <v>1000</v>
      </c>
      <c r="J4539">
        <f>Cálculo!$G$72</f>
        <v>10.324</v>
      </c>
      <c r="K4539">
        <f>Cálculo!$H$72</f>
        <v>18.600000000000001</v>
      </c>
    </row>
    <row r="4540" spans="1:11">
      <c r="A4540" t="s">
        <v>56</v>
      </c>
      <c r="B4540" t="s">
        <v>198</v>
      </c>
      <c r="C4540" s="7" t="s">
        <v>333</v>
      </c>
      <c r="D4540" t="s">
        <v>199</v>
      </c>
      <c r="E4540" t="s">
        <v>54</v>
      </c>
      <c r="F4540" t="s">
        <v>93</v>
      </c>
      <c r="G4540" t="s">
        <v>94</v>
      </c>
      <c r="H4540">
        <v>1000.01</v>
      </c>
      <c r="J4540">
        <f>Cálculo!$G$73</f>
        <v>7.2949999999999999</v>
      </c>
      <c r="K4540">
        <f>Cálculo!$H$73</f>
        <v>18.600000000000001</v>
      </c>
    </row>
    <row r="4541" spans="1:11">
      <c r="A4541" t="s">
        <v>56</v>
      </c>
      <c r="B4541" t="s">
        <v>198</v>
      </c>
      <c r="C4541" s="7" t="s">
        <v>333</v>
      </c>
      <c r="D4541" t="s">
        <v>199</v>
      </c>
      <c r="E4541" t="s">
        <v>54</v>
      </c>
      <c r="F4541" t="s">
        <v>95</v>
      </c>
      <c r="G4541" t="s">
        <v>94</v>
      </c>
      <c r="H4541">
        <v>0</v>
      </c>
      <c r="I4541">
        <v>0</v>
      </c>
      <c r="J4541">
        <f>Cálculo!$G$76</f>
        <v>0</v>
      </c>
      <c r="K4541">
        <f>Cálculo!$H$76</f>
        <v>0</v>
      </c>
    </row>
    <row r="4542" spans="1:11">
      <c r="A4542" t="s">
        <v>56</v>
      </c>
      <c r="B4542" t="s">
        <v>198</v>
      </c>
      <c r="C4542" s="7" t="s">
        <v>333</v>
      </c>
      <c r="D4542" t="s">
        <v>199</v>
      </c>
      <c r="E4542" t="s">
        <v>54</v>
      </c>
      <c r="F4542" t="s">
        <v>95</v>
      </c>
      <c r="G4542" t="s">
        <v>94</v>
      </c>
      <c r="H4542">
        <v>0.01</v>
      </c>
      <c r="I4542">
        <v>50</v>
      </c>
      <c r="J4542">
        <f>Cálculo!$G$77</f>
        <v>9.2490000000000006</v>
      </c>
      <c r="K4542">
        <f>Cálculo!$H$77</f>
        <v>60.76</v>
      </c>
    </row>
    <row r="4543" spans="1:11">
      <c r="A4543" t="s">
        <v>56</v>
      </c>
      <c r="B4543" t="s">
        <v>198</v>
      </c>
      <c r="C4543" s="7" t="s">
        <v>333</v>
      </c>
      <c r="D4543" t="s">
        <v>199</v>
      </c>
      <c r="E4543" t="s">
        <v>54</v>
      </c>
      <c r="F4543" t="s">
        <v>95</v>
      </c>
      <c r="G4543" t="s">
        <v>94</v>
      </c>
      <c r="H4543">
        <v>50.01</v>
      </c>
      <c r="I4543">
        <v>150</v>
      </c>
      <c r="J4543">
        <f>Cálculo!$G$78</f>
        <v>8.49</v>
      </c>
      <c r="K4543">
        <f>Cálculo!$H$78</f>
        <v>98.73</v>
      </c>
    </row>
    <row r="4544" spans="1:11">
      <c r="A4544" t="s">
        <v>56</v>
      </c>
      <c r="B4544" t="s">
        <v>198</v>
      </c>
      <c r="C4544" s="7" t="s">
        <v>333</v>
      </c>
      <c r="D4544" t="s">
        <v>199</v>
      </c>
      <c r="E4544" t="s">
        <v>54</v>
      </c>
      <c r="F4544" t="s">
        <v>95</v>
      </c>
      <c r="G4544" t="s">
        <v>94</v>
      </c>
      <c r="H4544">
        <v>150.01</v>
      </c>
      <c r="I4544">
        <v>500</v>
      </c>
      <c r="J4544">
        <f>Cálculo!$G$79</f>
        <v>7.9859999999999998</v>
      </c>
      <c r="K4544">
        <f>Cálculo!$H$79</f>
        <v>174.66</v>
      </c>
    </row>
    <row r="4545" spans="1:11">
      <c r="A4545" t="s">
        <v>56</v>
      </c>
      <c r="B4545" t="s">
        <v>198</v>
      </c>
      <c r="C4545" s="7" t="s">
        <v>333</v>
      </c>
      <c r="D4545" t="s">
        <v>199</v>
      </c>
      <c r="E4545" t="s">
        <v>54</v>
      </c>
      <c r="F4545" t="s">
        <v>95</v>
      </c>
      <c r="G4545" t="s">
        <v>94</v>
      </c>
      <c r="H4545">
        <v>500.01</v>
      </c>
      <c r="I4545">
        <v>2000</v>
      </c>
      <c r="J4545">
        <f>Cálculo!$G$80</f>
        <v>7.5380000000000003</v>
      </c>
      <c r="K4545">
        <f>Cálculo!$H$80</f>
        <v>398.71</v>
      </c>
    </row>
    <row r="4546" spans="1:11">
      <c r="A4546" t="s">
        <v>56</v>
      </c>
      <c r="B4546" t="s">
        <v>198</v>
      </c>
      <c r="C4546" s="7" t="s">
        <v>333</v>
      </c>
      <c r="D4546" t="s">
        <v>199</v>
      </c>
      <c r="E4546" t="s">
        <v>54</v>
      </c>
      <c r="F4546" t="s">
        <v>95</v>
      </c>
      <c r="G4546" t="s">
        <v>94</v>
      </c>
      <c r="H4546">
        <v>2000.01</v>
      </c>
      <c r="I4546">
        <v>3500</v>
      </c>
      <c r="J4546">
        <f>Cálculo!$G$81</f>
        <v>6.819</v>
      </c>
      <c r="K4546">
        <f>Cálculo!$H$81</f>
        <v>1837.86</v>
      </c>
    </row>
    <row r="4547" spans="1:11">
      <c r="A4547" t="s">
        <v>56</v>
      </c>
      <c r="B4547" t="s">
        <v>198</v>
      </c>
      <c r="C4547" s="7" t="s">
        <v>333</v>
      </c>
      <c r="D4547" t="s">
        <v>199</v>
      </c>
      <c r="E4547" t="s">
        <v>54</v>
      </c>
      <c r="F4547" t="s">
        <v>95</v>
      </c>
      <c r="G4547" t="s">
        <v>94</v>
      </c>
      <c r="H4547">
        <v>3500.01</v>
      </c>
      <c r="I4547">
        <v>50000</v>
      </c>
      <c r="J4547">
        <f>Cálculo!$G$82</f>
        <v>5.3760000000000003</v>
      </c>
      <c r="K4547">
        <f>Cálculo!$H$82</f>
        <v>6892.16</v>
      </c>
    </row>
    <row r="4548" spans="1:11">
      <c r="A4548" t="s">
        <v>56</v>
      </c>
      <c r="B4548" t="s">
        <v>198</v>
      </c>
      <c r="C4548" s="7" t="s">
        <v>333</v>
      </c>
      <c r="D4548" t="s">
        <v>199</v>
      </c>
      <c r="E4548" t="s">
        <v>54</v>
      </c>
      <c r="F4548" t="s">
        <v>95</v>
      </c>
      <c r="G4548" t="s">
        <v>94</v>
      </c>
      <c r="H4548">
        <v>50000.01</v>
      </c>
      <c r="J4548">
        <f>Cálculo!$G$83</f>
        <v>5.1479999999999997</v>
      </c>
      <c r="K4548">
        <f>Cálculo!$H$83</f>
        <v>18284.09</v>
      </c>
    </row>
    <row r="4549" spans="1:11">
      <c r="A4549" t="s">
        <v>56</v>
      </c>
      <c r="B4549" t="s">
        <v>198</v>
      </c>
      <c r="C4549" s="7" t="s">
        <v>333</v>
      </c>
      <c r="D4549" t="s">
        <v>199</v>
      </c>
      <c r="E4549" t="s">
        <v>54</v>
      </c>
      <c r="F4549" t="s">
        <v>96</v>
      </c>
      <c r="G4549" t="s">
        <v>94</v>
      </c>
      <c r="H4549">
        <v>0</v>
      </c>
      <c r="I4549">
        <v>50000</v>
      </c>
      <c r="J4549">
        <f>Cálculo!$G$86</f>
        <v>4.726</v>
      </c>
      <c r="K4549">
        <f>Cálculo!$H$86</f>
        <v>387.36</v>
      </c>
    </row>
    <row r="4550" spans="1:11">
      <c r="A4550" t="s">
        <v>56</v>
      </c>
      <c r="B4550" t="s">
        <v>198</v>
      </c>
      <c r="C4550" s="7" t="s">
        <v>333</v>
      </c>
      <c r="D4550" t="s">
        <v>199</v>
      </c>
      <c r="E4550" t="s">
        <v>54</v>
      </c>
      <c r="F4550" t="s">
        <v>96</v>
      </c>
      <c r="G4550" t="s">
        <v>94</v>
      </c>
      <c r="H4550">
        <v>50000.01</v>
      </c>
      <c r="I4550">
        <v>300000</v>
      </c>
      <c r="J4550">
        <f>Cálculo!$G$87</f>
        <v>3.5019999999999998</v>
      </c>
      <c r="K4550">
        <f>Cálculo!$H$87</f>
        <v>61597.41</v>
      </c>
    </row>
    <row r="4551" spans="1:11">
      <c r="A4551" t="s">
        <v>56</v>
      </c>
      <c r="B4551" t="s">
        <v>198</v>
      </c>
      <c r="C4551" s="7" t="s">
        <v>333</v>
      </c>
      <c r="D4551" t="s">
        <v>199</v>
      </c>
      <c r="E4551" t="s">
        <v>54</v>
      </c>
      <c r="F4551" t="s">
        <v>96</v>
      </c>
      <c r="G4551" t="s">
        <v>94</v>
      </c>
      <c r="H4551">
        <v>300000.01</v>
      </c>
      <c r="I4551">
        <v>500000</v>
      </c>
      <c r="J4551">
        <f>Cálculo!$G$88</f>
        <v>3.36</v>
      </c>
      <c r="K4551">
        <f>Cálculo!$H$88</f>
        <v>110975.06</v>
      </c>
    </row>
    <row r="4552" spans="1:11">
      <c r="A4552" t="s">
        <v>56</v>
      </c>
      <c r="B4552" t="s">
        <v>198</v>
      </c>
      <c r="C4552" s="7" t="s">
        <v>333</v>
      </c>
      <c r="D4552" t="s">
        <v>199</v>
      </c>
      <c r="E4552" t="s">
        <v>54</v>
      </c>
      <c r="F4552" t="s">
        <v>96</v>
      </c>
      <c r="G4552" t="s">
        <v>94</v>
      </c>
      <c r="H4552">
        <v>500000.01</v>
      </c>
      <c r="I4552">
        <v>1000000</v>
      </c>
      <c r="J4552">
        <f>Cálculo!$G$89</f>
        <v>3.3340000000000001</v>
      </c>
      <c r="K4552">
        <f>Cálculo!$H$89</f>
        <v>124035.06</v>
      </c>
    </row>
    <row r="4553" spans="1:11">
      <c r="A4553" t="s">
        <v>56</v>
      </c>
      <c r="B4553" t="s">
        <v>198</v>
      </c>
      <c r="C4553" s="7" t="s">
        <v>333</v>
      </c>
      <c r="D4553" t="s">
        <v>199</v>
      </c>
      <c r="E4553" t="s">
        <v>54</v>
      </c>
      <c r="F4553" t="s">
        <v>96</v>
      </c>
      <c r="G4553" t="s">
        <v>94</v>
      </c>
      <c r="H4553">
        <v>1000000.01</v>
      </c>
      <c r="I4553">
        <v>2000000</v>
      </c>
      <c r="J4553">
        <f>Cálculo!$G$90</f>
        <v>3.2810000000000001</v>
      </c>
      <c r="K4553">
        <f>Cálculo!$H$90</f>
        <v>177422.21</v>
      </c>
    </row>
    <row r="4554" spans="1:11">
      <c r="A4554" t="s">
        <v>56</v>
      </c>
      <c r="B4554" t="s">
        <v>198</v>
      </c>
      <c r="C4554" s="7" t="s">
        <v>333</v>
      </c>
      <c r="D4554" t="s">
        <v>199</v>
      </c>
      <c r="E4554" t="s">
        <v>54</v>
      </c>
      <c r="F4554" t="s">
        <v>96</v>
      </c>
      <c r="G4554" t="s">
        <v>94</v>
      </c>
      <c r="H4554">
        <v>2000000.01</v>
      </c>
      <c r="J4554">
        <f>Cálculo!$G$91</f>
        <v>3.2330000000000001</v>
      </c>
      <c r="K4554">
        <f>Cálculo!$H$91</f>
        <v>316707.87</v>
      </c>
    </row>
    <row r="4555" spans="1:11">
      <c r="A4555" t="s">
        <v>56</v>
      </c>
      <c r="B4555" t="s">
        <v>198</v>
      </c>
      <c r="C4555" s="7" t="s">
        <v>333</v>
      </c>
      <c r="D4555" t="s">
        <v>199</v>
      </c>
      <c r="E4555" t="s">
        <v>54</v>
      </c>
      <c r="F4555" t="s">
        <v>97</v>
      </c>
      <c r="G4555" t="s">
        <v>98</v>
      </c>
      <c r="J4555">
        <f>Cálculo!$G$94</f>
        <v>3.2148460000000001</v>
      </c>
    </row>
    <row r="4556" spans="1:11">
      <c r="A4556" t="s">
        <v>56</v>
      </c>
      <c r="B4556" t="s">
        <v>198</v>
      </c>
      <c r="C4556" s="7" t="s">
        <v>334</v>
      </c>
      <c r="D4556" t="s">
        <v>199</v>
      </c>
      <c r="E4556" t="s">
        <v>54</v>
      </c>
      <c r="F4556" t="s">
        <v>93</v>
      </c>
      <c r="G4556" t="s">
        <v>94</v>
      </c>
      <c r="H4556">
        <v>0</v>
      </c>
      <c r="I4556">
        <v>1</v>
      </c>
      <c r="J4556">
        <f>Cálculo!$G$66</f>
        <v>3.2869999999999999</v>
      </c>
      <c r="K4556">
        <f>Cálculo!$H$66</f>
        <v>11.39</v>
      </c>
    </row>
    <row r="4557" spans="1:11">
      <c r="A4557" t="s">
        <v>56</v>
      </c>
      <c r="B4557" t="s">
        <v>198</v>
      </c>
      <c r="C4557" s="7" t="s">
        <v>334</v>
      </c>
      <c r="D4557" t="s">
        <v>199</v>
      </c>
      <c r="E4557" t="s">
        <v>54</v>
      </c>
      <c r="F4557" t="s">
        <v>93</v>
      </c>
      <c r="G4557" t="s">
        <v>94</v>
      </c>
      <c r="H4557">
        <v>1.01</v>
      </c>
      <c r="I4557">
        <v>3</v>
      </c>
      <c r="J4557">
        <f>Cálculo!$G$67</f>
        <v>10.834</v>
      </c>
      <c r="K4557">
        <f>Cálculo!$H$67</f>
        <v>14.87</v>
      </c>
    </row>
    <row r="4558" spans="1:11">
      <c r="A4558" t="s">
        <v>56</v>
      </c>
      <c r="B4558" t="s">
        <v>198</v>
      </c>
      <c r="C4558" s="7" t="s">
        <v>334</v>
      </c>
      <c r="D4558" t="s">
        <v>199</v>
      </c>
      <c r="E4558" t="s">
        <v>54</v>
      </c>
      <c r="F4558" t="s">
        <v>93</v>
      </c>
      <c r="G4558" t="s">
        <v>94</v>
      </c>
      <c r="H4558">
        <v>3.01</v>
      </c>
      <c r="I4558">
        <v>7</v>
      </c>
      <c r="J4558">
        <f>Cálculo!$G$68</f>
        <v>5.6470000000000002</v>
      </c>
      <c r="K4558">
        <f>Cálculo!$H$68</f>
        <v>14.87</v>
      </c>
    </row>
    <row r="4559" spans="1:11">
      <c r="A4559" t="s">
        <v>56</v>
      </c>
      <c r="B4559" t="s">
        <v>198</v>
      </c>
      <c r="C4559" s="7" t="s">
        <v>334</v>
      </c>
      <c r="D4559" t="s">
        <v>199</v>
      </c>
      <c r="E4559" t="s">
        <v>54</v>
      </c>
      <c r="F4559" t="s">
        <v>93</v>
      </c>
      <c r="G4559" t="s">
        <v>94</v>
      </c>
      <c r="H4559">
        <v>7.01</v>
      </c>
      <c r="I4559">
        <v>14</v>
      </c>
      <c r="J4559">
        <f>Cálculo!$G$69</f>
        <v>9.3699999999999992</v>
      </c>
      <c r="K4559">
        <f>Cálculo!$H$69</f>
        <v>16.739999999999998</v>
      </c>
    </row>
    <row r="4560" spans="1:11">
      <c r="A4560" t="s">
        <v>56</v>
      </c>
      <c r="B4560" t="s">
        <v>198</v>
      </c>
      <c r="C4560" s="7" t="s">
        <v>334</v>
      </c>
      <c r="D4560" t="s">
        <v>199</v>
      </c>
      <c r="E4560" t="s">
        <v>54</v>
      </c>
      <c r="F4560" t="s">
        <v>93</v>
      </c>
      <c r="G4560" t="s">
        <v>94</v>
      </c>
      <c r="H4560">
        <v>14.01</v>
      </c>
      <c r="I4560">
        <v>34</v>
      </c>
      <c r="J4560">
        <f>Cálculo!$G$70</f>
        <v>11.132</v>
      </c>
      <c r="K4560">
        <f>Cálculo!$H$70</f>
        <v>18.600000000000001</v>
      </c>
    </row>
    <row r="4561" spans="1:11">
      <c r="A4561" t="s">
        <v>56</v>
      </c>
      <c r="B4561" t="s">
        <v>198</v>
      </c>
      <c r="C4561" s="7" t="s">
        <v>334</v>
      </c>
      <c r="D4561" t="s">
        <v>199</v>
      </c>
      <c r="E4561" t="s">
        <v>54</v>
      </c>
      <c r="F4561" t="s">
        <v>93</v>
      </c>
      <c r="G4561" t="s">
        <v>94</v>
      </c>
      <c r="H4561">
        <v>34.01</v>
      </c>
      <c r="I4561">
        <v>600</v>
      </c>
      <c r="J4561">
        <f>Cálculo!$G$71</f>
        <v>11.92</v>
      </c>
      <c r="K4561">
        <f>Cálculo!$H$71</f>
        <v>18.600000000000001</v>
      </c>
    </row>
    <row r="4562" spans="1:11">
      <c r="A4562" t="s">
        <v>56</v>
      </c>
      <c r="B4562" t="s">
        <v>198</v>
      </c>
      <c r="C4562" s="7" t="s">
        <v>334</v>
      </c>
      <c r="D4562" t="s">
        <v>199</v>
      </c>
      <c r="E4562" t="s">
        <v>54</v>
      </c>
      <c r="F4562" t="s">
        <v>93</v>
      </c>
      <c r="G4562" t="s">
        <v>94</v>
      </c>
      <c r="H4562">
        <v>600.01</v>
      </c>
      <c r="I4562">
        <v>1000</v>
      </c>
      <c r="J4562">
        <f>Cálculo!$G$72</f>
        <v>10.324</v>
      </c>
      <c r="K4562">
        <f>Cálculo!$H$72</f>
        <v>18.600000000000001</v>
      </c>
    </row>
    <row r="4563" spans="1:11">
      <c r="A4563" t="s">
        <v>56</v>
      </c>
      <c r="B4563" t="s">
        <v>198</v>
      </c>
      <c r="C4563" s="7" t="s">
        <v>334</v>
      </c>
      <c r="D4563" t="s">
        <v>199</v>
      </c>
      <c r="E4563" t="s">
        <v>54</v>
      </c>
      <c r="F4563" t="s">
        <v>93</v>
      </c>
      <c r="G4563" t="s">
        <v>94</v>
      </c>
      <c r="H4563">
        <v>1000.01</v>
      </c>
      <c r="J4563">
        <f>Cálculo!$G$73</f>
        <v>7.2949999999999999</v>
      </c>
      <c r="K4563">
        <f>Cálculo!$H$73</f>
        <v>18.600000000000001</v>
      </c>
    </row>
    <row r="4564" spans="1:11">
      <c r="A4564" t="s">
        <v>56</v>
      </c>
      <c r="B4564" t="s">
        <v>198</v>
      </c>
      <c r="C4564" s="7" t="s">
        <v>334</v>
      </c>
      <c r="D4564" t="s">
        <v>199</v>
      </c>
      <c r="E4564" t="s">
        <v>54</v>
      </c>
      <c r="F4564" t="s">
        <v>95</v>
      </c>
      <c r="G4564" t="s">
        <v>94</v>
      </c>
      <c r="H4564">
        <v>0</v>
      </c>
      <c r="I4564">
        <v>0</v>
      </c>
      <c r="J4564">
        <f>Cálculo!$G$76</f>
        <v>0</v>
      </c>
      <c r="K4564">
        <f>Cálculo!$H$76</f>
        <v>0</v>
      </c>
    </row>
    <row r="4565" spans="1:11">
      <c r="A4565" t="s">
        <v>56</v>
      </c>
      <c r="B4565" t="s">
        <v>198</v>
      </c>
      <c r="C4565" s="7" t="s">
        <v>334</v>
      </c>
      <c r="D4565" t="s">
        <v>199</v>
      </c>
      <c r="E4565" t="s">
        <v>54</v>
      </c>
      <c r="F4565" t="s">
        <v>95</v>
      </c>
      <c r="G4565" t="s">
        <v>94</v>
      </c>
      <c r="H4565">
        <v>0.01</v>
      </c>
      <c r="I4565">
        <v>50</v>
      </c>
      <c r="J4565">
        <f>Cálculo!$G$77</f>
        <v>9.2490000000000006</v>
      </c>
      <c r="K4565">
        <f>Cálculo!$H$77</f>
        <v>60.76</v>
      </c>
    </row>
    <row r="4566" spans="1:11">
      <c r="A4566" t="s">
        <v>56</v>
      </c>
      <c r="B4566" t="s">
        <v>198</v>
      </c>
      <c r="C4566" s="7" t="s">
        <v>334</v>
      </c>
      <c r="D4566" t="s">
        <v>199</v>
      </c>
      <c r="E4566" t="s">
        <v>54</v>
      </c>
      <c r="F4566" t="s">
        <v>95</v>
      </c>
      <c r="G4566" t="s">
        <v>94</v>
      </c>
      <c r="H4566">
        <v>50.01</v>
      </c>
      <c r="I4566">
        <v>150</v>
      </c>
      <c r="J4566">
        <f>Cálculo!$G$78</f>
        <v>8.49</v>
      </c>
      <c r="K4566">
        <f>Cálculo!$H$78</f>
        <v>98.73</v>
      </c>
    </row>
    <row r="4567" spans="1:11">
      <c r="A4567" t="s">
        <v>56</v>
      </c>
      <c r="B4567" t="s">
        <v>198</v>
      </c>
      <c r="C4567" s="7" t="s">
        <v>334</v>
      </c>
      <c r="D4567" t="s">
        <v>199</v>
      </c>
      <c r="E4567" t="s">
        <v>54</v>
      </c>
      <c r="F4567" t="s">
        <v>95</v>
      </c>
      <c r="G4567" t="s">
        <v>94</v>
      </c>
      <c r="H4567">
        <v>150.01</v>
      </c>
      <c r="I4567">
        <v>500</v>
      </c>
      <c r="J4567">
        <f>Cálculo!$G$79</f>
        <v>7.9859999999999998</v>
      </c>
      <c r="K4567">
        <f>Cálculo!$H$79</f>
        <v>174.66</v>
      </c>
    </row>
    <row r="4568" spans="1:11">
      <c r="A4568" t="s">
        <v>56</v>
      </c>
      <c r="B4568" t="s">
        <v>198</v>
      </c>
      <c r="C4568" s="7" t="s">
        <v>334</v>
      </c>
      <c r="D4568" t="s">
        <v>199</v>
      </c>
      <c r="E4568" t="s">
        <v>54</v>
      </c>
      <c r="F4568" t="s">
        <v>95</v>
      </c>
      <c r="G4568" t="s">
        <v>94</v>
      </c>
      <c r="H4568">
        <v>500.01</v>
      </c>
      <c r="I4568">
        <v>2000</v>
      </c>
      <c r="J4568">
        <f>Cálculo!$G$80</f>
        <v>7.5380000000000003</v>
      </c>
      <c r="K4568">
        <f>Cálculo!$H$80</f>
        <v>398.71</v>
      </c>
    </row>
    <row r="4569" spans="1:11">
      <c r="A4569" t="s">
        <v>56</v>
      </c>
      <c r="B4569" t="s">
        <v>198</v>
      </c>
      <c r="C4569" s="7" t="s">
        <v>334</v>
      </c>
      <c r="D4569" t="s">
        <v>199</v>
      </c>
      <c r="E4569" t="s">
        <v>54</v>
      </c>
      <c r="F4569" t="s">
        <v>95</v>
      </c>
      <c r="G4569" t="s">
        <v>94</v>
      </c>
      <c r="H4569">
        <v>2000.01</v>
      </c>
      <c r="I4569">
        <v>3500</v>
      </c>
      <c r="J4569">
        <f>Cálculo!$G$81</f>
        <v>6.819</v>
      </c>
      <c r="K4569">
        <f>Cálculo!$H$81</f>
        <v>1837.86</v>
      </c>
    </row>
    <row r="4570" spans="1:11">
      <c r="A4570" t="s">
        <v>56</v>
      </c>
      <c r="B4570" t="s">
        <v>198</v>
      </c>
      <c r="C4570" s="7" t="s">
        <v>334</v>
      </c>
      <c r="D4570" t="s">
        <v>199</v>
      </c>
      <c r="E4570" t="s">
        <v>54</v>
      </c>
      <c r="F4570" t="s">
        <v>95</v>
      </c>
      <c r="G4570" t="s">
        <v>94</v>
      </c>
      <c r="H4570">
        <v>3500.01</v>
      </c>
      <c r="I4570">
        <v>50000</v>
      </c>
      <c r="J4570">
        <f>Cálculo!$G$82</f>
        <v>5.3760000000000003</v>
      </c>
      <c r="K4570">
        <f>Cálculo!$H$82</f>
        <v>6892.16</v>
      </c>
    </row>
    <row r="4571" spans="1:11">
      <c r="A4571" t="s">
        <v>56</v>
      </c>
      <c r="B4571" t="s">
        <v>198</v>
      </c>
      <c r="C4571" s="7" t="s">
        <v>334</v>
      </c>
      <c r="D4571" t="s">
        <v>199</v>
      </c>
      <c r="E4571" t="s">
        <v>54</v>
      </c>
      <c r="F4571" t="s">
        <v>95</v>
      </c>
      <c r="G4571" t="s">
        <v>94</v>
      </c>
      <c r="H4571">
        <v>50000.01</v>
      </c>
      <c r="J4571">
        <f>Cálculo!$G$83</f>
        <v>5.1479999999999997</v>
      </c>
      <c r="K4571">
        <f>Cálculo!$H$83</f>
        <v>18284.09</v>
      </c>
    </row>
    <row r="4572" spans="1:11">
      <c r="A4572" t="s">
        <v>56</v>
      </c>
      <c r="B4572" t="s">
        <v>198</v>
      </c>
      <c r="C4572" s="7" t="s">
        <v>334</v>
      </c>
      <c r="D4572" t="s">
        <v>199</v>
      </c>
      <c r="E4572" t="s">
        <v>54</v>
      </c>
      <c r="F4572" t="s">
        <v>96</v>
      </c>
      <c r="G4572" t="s">
        <v>94</v>
      </c>
      <c r="H4572">
        <v>0</v>
      </c>
      <c r="I4572">
        <v>50000</v>
      </c>
      <c r="J4572">
        <f>Cálculo!$G$86</f>
        <v>4.726</v>
      </c>
      <c r="K4572">
        <f>Cálculo!$H$86</f>
        <v>387.36</v>
      </c>
    </row>
    <row r="4573" spans="1:11">
      <c r="A4573" t="s">
        <v>56</v>
      </c>
      <c r="B4573" t="s">
        <v>198</v>
      </c>
      <c r="C4573" s="7" t="s">
        <v>334</v>
      </c>
      <c r="D4573" t="s">
        <v>199</v>
      </c>
      <c r="E4573" t="s">
        <v>54</v>
      </c>
      <c r="F4573" t="s">
        <v>96</v>
      </c>
      <c r="G4573" t="s">
        <v>94</v>
      </c>
      <c r="H4573">
        <v>50000.01</v>
      </c>
      <c r="I4573">
        <v>300000</v>
      </c>
      <c r="J4573">
        <f>Cálculo!$G$87</f>
        <v>3.5019999999999998</v>
      </c>
      <c r="K4573">
        <f>Cálculo!$H$87</f>
        <v>61597.41</v>
      </c>
    </row>
    <row r="4574" spans="1:11">
      <c r="A4574" t="s">
        <v>56</v>
      </c>
      <c r="B4574" t="s">
        <v>198</v>
      </c>
      <c r="C4574" s="7" t="s">
        <v>334</v>
      </c>
      <c r="D4574" t="s">
        <v>199</v>
      </c>
      <c r="E4574" t="s">
        <v>54</v>
      </c>
      <c r="F4574" t="s">
        <v>96</v>
      </c>
      <c r="G4574" t="s">
        <v>94</v>
      </c>
      <c r="H4574">
        <v>300000.01</v>
      </c>
      <c r="I4574">
        <v>500000</v>
      </c>
      <c r="J4574">
        <f>Cálculo!$G$88</f>
        <v>3.36</v>
      </c>
      <c r="K4574">
        <f>Cálculo!$H$88</f>
        <v>110975.06</v>
      </c>
    </row>
    <row r="4575" spans="1:11">
      <c r="A4575" t="s">
        <v>56</v>
      </c>
      <c r="B4575" t="s">
        <v>198</v>
      </c>
      <c r="C4575" s="7" t="s">
        <v>334</v>
      </c>
      <c r="D4575" t="s">
        <v>199</v>
      </c>
      <c r="E4575" t="s">
        <v>54</v>
      </c>
      <c r="F4575" t="s">
        <v>96</v>
      </c>
      <c r="G4575" t="s">
        <v>94</v>
      </c>
      <c r="H4575">
        <v>500000.01</v>
      </c>
      <c r="I4575">
        <v>1000000</v>
      </c>
      <c r="J4575">
        <f>Cálculo!$G$89</f>
        <v>3.3340000000000001</v>
      </c>
      <c r="K4575">
        <f>Cálculo!$H$89</f>
        <v>124035.06</v>
      </c>
    </row>
    <row r="4576" spans="1:11">
      <c r="A4576" t="s">
        <v>56</v>
      </c>
      <c r="B4576" t="s">
        <v>198</v>
      </c>
      <c r="C4576" s="7" t="s">
        <v>334</v>
      </c>
      <c r="D4576" t="s">
        <v>199</v>
      </c>
      <c r="E4576" t="s">
        <v>54</v>
      </c>
      <c r="F4576" t="s">
        <v>96</v>
      </c>
      <c r="G4576" t="s">
        <v>94</v>
      </c>
      <c r="H4576">
        <v>1000000.01</v>
      </c>
      <c r="I4576">
        <v>2000000</v>
      </c>
      <c r="J4576">
        <f>Cálculo!$G$90</f>
        <v>3.2810000000000001</v>
      </c>
      <c r="K4576">
        <f>Cálculo!$H$90</f>
        <v>177422.21</v>
      </c>
    </row>
    <row r="4577" spans="1:11">
      <c r="A4577" t="s">
        <v>56</v>
      </c>
      <c r="B4577" t="s">
        <v>198</v>
      </c>
      <c r="C4577" s="7" t="s">
        <v>334</v>
      </c>
      <c r="D4577" t="s">
        <v>199</v>
      </c>
      <c r="E4577" t="s">
        <v>54</v>
      </c>
      <c r="F4577" t="s">
        <v>96</v>
      </c>
      <c r="G4577" t="s">
        <v>94</v>
      </c>
      <c r="H4577">
        <v>2000000.01</v>
      </c>
      <c r="J4577">
        <f>Cálculo!$G$91</f>
        <v>3.2330000000000001</v>
      </c>
      <c r="K4577">
        <f>Cálculo!$H$91</f>
        <v>316707.87</v>
      </c>
    </row>
    <row r="4578" spans="1:11">
      <c r="A4578" t="s">
        <v>56</v>
      </c>
      <c r="B4578" t="s">
        <v>198</v>
      </c>
      <c r="C4578" s="7" t="s">
        <v>334</v>
      </c>
      <c r="D4578" t="s">
        <v>199</v>
      </c>
      <c r="E4578" t="s">
        <v>54</v>
      </c>
      <c r="F4578" t="s">
        <v>97</v>
      </c>
      <c r="G4578" t="s">
        <v>98</v>
      </c>
      <c r="J4578">
        <f>Cálculo!$G$94</f>
        <v>3.2148460000000001</v>
      </c>
    </row>
    <row r="4579" spans="1:11">
      <c r="A4579" t="s">
        <v>56</v>
      </c>
      <c r="B4579" t="s">
        <v>198</v>
      </c>
      <c r="C4579" s="7" t="s">
        <v>335</v>
      </c>
      <c r="D4579" t="s">
        <v>199</v>
      </c>
      <c r="E4579" t="s">
        <v>54</v>
      </c>
      <c r="F4579" t="s">
        <v>93</v>
      </c>
      <c r="G4579" t="s">
        <v>94</v>
      </c>
      <c r="H4579">
        <v>0</v>
      </c>
      <c r="I4579">
        <v>1</v>
      </c>
      <c r="J4579">
        <f>Cálculo!$G$66</f>
        <v>3.2869999999999999</v>
      </c>
      <c r="K4579">
        <f>Cálculo!$H$66</f>
        <v>11.39</v>
      </c>
    </row>
    <row r="4580" spans="1:11">
      <c r="A4580" t="s">
        <v>56</v>
      </c>
      <c r="B4580" t="s">
        <v>198</v>
      </c>
      <c r="C4580" s="7" t="s">
        <v>335</v>
      </c>
      <c r="D4580" t="s">
        <v>199</v>
      </c>
      <c r="E4580" t="s">
        <v>54</v>
      </c>
      <c r="F4580" t="s">
        <v>93</v>
      </c>
      <c r="G4580" t="s">
        <v>94</v>
      </c>
      <c r="H4580">
        <v>1.01</v>
      </c>
      <c r="I4580">
        <v>3</v>
      </c>
      <c r="J4580">
        <f>Cálculo!$G$67</f>
        <v>10.834</v>
      </c>
      <c r="K4580">
        <f>Cálculo!$H$67</f>
        <v>14.87</v>
      </c>
    </row>
    <row r="4581" spans="1:11">
      <c r="A4581" t="s">
        <v>56</v>
      </c>
      <c r="B4581" t="s">
        <v>198</v>
      </c>
      <c r="C4581" s="7" t="s">
        <v>335</v>
      </c>
      <c r="D4581" t="s">
        <v>199</v>
      </c>
      <c r="E4581" t="s">
        <v>54</v>
      </c>
      <c r="F4581" t="s">
        <v>93</v>
      </c>
      <c r="G4581" t="s">
        <v>94</v>
      </c>
      <c r="H4581">
        <v>3.01</v>
      </c>
      <c r="I4581">
        <v>7</v>
      </c>
      <c r="J4581">
        <f>Cálculo!$G$68</f>
        <v>5.6470000000000002</v>
      </c>
      <c r="K4581">
        <f>Cálculo!$H$68</f>
        <v>14.87</v>
      </c>
    </row>
    <row r="4582" spans="1:11">
      <c r="A4582" t="s">
        <v>56</v>
      </c>
      <c r="B4582" t="s">
        <v>198</v>
      </c>
      <c r="C4582" s="7" t="s">
        <v>335</v>
      </c>
      <c r="D4582" t="s">
        <v>199</v>
      </c>
      <c r="E4582" t="s">
        <v>54</v>
      </c>
      <c r="F4582" t="s">
        <v>93</v>
      </c>
      <c r="G4582" t="s">
        <v>94</v>
      </c>
      <c r="H4582">
        <v>7.01</v>
      </c>
      <c r="I4582">
        <v>14</v>
      </c>
      <c r="J4582">
        <f>Cálculo!$G$69</f>
        <v>9.3699999999999992</v>
      </c>
      <c r="K4582">
        <f>Cálculo!$H$69</f>
        <v>16.739999999999998</v>
      </c>
    </row>
    <row r="4583" spans="1:11">
      <c r="A4583" t="s">
        <v>56</v>
      </c>
      <c r="B4583" t="s">
        <v>198</v>
      </c>
      <c r="C4583" s="7" t="s">
        <v>335</v>
      </c>
      <c r="D4583" t="s">
        <v>199</v>
      </c>
      <c r="E4583" t="s">
        <v>54</v>
      </c>
      <c r="F4583" t="s">
        <v>93</v>
      </c>
      <c r="G4583" t="s">
        <v>94</v>
      </c>
      <c r="H4583">
        <v>14.01</v>
      </c>
      <c r="I4583">
        <v>34</v>
      </c>
      <c r="J4583">
        <f>Cálculo!$G$70</f>
        <v>11.132</v>
      </c>
      <c r="K4583">
        <f>Cálculo!$H$70</f>
        <v>18.600000000000001</v>
      </c>
    </row>
    <row r="4584" spans="1:11">
      <c r="A4584" t="s">
        <v>56</v>
      </c>
      <c r="B4584" t="s">
        <v>198</v>
      </c>
      <c r="C4584" s="7" t="s">
        <v>335</v>
      </c>
      <c r="D4584" t="s">
        <v>199</v>
      </c>
      <c r="E4584" t="s">
        <v>54</v>
      </c>
      <c r="F4584" t="s">
        <v>93</v>
      </c>
      <c r="G4584" t="s">
        <v>94</v>
      </c>
      <c r="H4584">
        <v>34.01</v>
      </c>
      <c r="I4584">
        <v>600</v>
      </c>
      <c r="J4584">
        <f>Cálculo!$G$71</f>
        <v>11.92</v>
      </c>
      <c r="K4584">
        <f>Cálculo!$H$71</f>
        <v>18.600000000000001</v>
      </c>
    </row>
    <row r="4585" spans="1:11">
      <c r="A4585" t="s">
        <v>56</v>
      </c>
      <c r="B4585" t="s">
        <v>198</v>
      </c>
      <c r="C4585" s="7" t="s">
        <v>335</v>
      </c>
      <c r="D4585" t="s">
        <v>199</v>
      </c>
      <c r="E4585" t="s">
        <v>54</v>
      </c>
      <c r="F4585" t="s">
        <v>93</v>
      </c>
      <c r="G4585" t="s">
        <v>94</v>
      </c>
      <c r="H4585">
        <v>600.01</v>
      </c>
      <c r="I4585">
        <v>1000</v>
      </c>
      <c r="J4585">
        <f>Cálculo!$G$72</f>
        <v>10.324</v>
      </c>
      <c r="K4585">
        <f>Cálculo!$H$72</f>
        <v>18.600000000000001</v>
      </c>
    </row>
    <row r="4586" spans="1:11">
      <c r="A4586" t="s">
        <v>56</v>
      </c>
      <c r="B4586" t="s">
        <v>198</v>
      </c>
      <c r="C4586" s="7" t="s">
        <v>335</v>
      </c>
      <c r="D4586" t="s">
        <v>199</v>
      </c>
      <c r="E4586" t="s">
        <v>54</v>
      </c>
      <c r="F4586" t="s">
        <v>93</v>
      </c>
      <c r="G4586" t="s">
        <v>94</v>
      </c>
      <c r="H4586">
        <v>1000.01</v>
      </c>
      <c r="J4586">
        <f>Cálculo!$G$73</f>
        <v>7.2949999999999999</v>
      </c>
      <c r="K4586">
        <f>Cálculo!$H$73</f>
        <v>18.600000000000001</v>
      </c>
    </row>
    <row r="4587" spans="1:11">
      <c r="A4587" t="s">
        <v>56</v>
      </c>
      <c r="B4587" t="s">
        <v>198</v>
      </c>
      <c r="C4587" s="7" t="s">
        <v>335</v>
      </c>
      <c r="D4587" t="s">
        <v>199</v>
      </c>
      <c r="E4587" t="s">
        <v>54</v>
      </c>
      <c r="F4587" t="s">
        <v>95</v>
      </c>
      <c r="G4587" t="s">
        <v>94</v>
      </c>
      <c r="H4587">
        <v>0</v>
      </c>
      <c r="I4587">
        <v>0</v>
      </c>
      <c r="J4587">
        <f>Cálculo!$G$76</f>
        <v>0</v>
      </c>
      <c r="K4587">
        <f>Cálculo!$H$76</f>
        <v>0</v>
      </c>
    </row>
    <row r="4588" spans="1:11">
      <c r="A4588" t="s">
        <v>56</v>
      </c>
      <c r="B4588" t="s">
        <v>198</v>
      </c>
      <c r="C4588" s="7" t="s">
        <v>335</v>
      </c>
      <c r="D4588" t="s">
        <v>199</v>
      </c>
      <c r="E4588" t="s">
        <v>54</v>
      </c>
      <c r="F4588" t="s">
        <v>95</v>
      </c>
      <c r="G4588" t="s">
        <v>94</v>
      </c>
      <c r="H4588">
        <v>0.01</v>
      </c>
      <c r="I4588">
        <v>50</v>
      </c>
      <c r="J4588">
        <f>Cálculo!$G$77</f>
        <v>9.2490000000000006</v>
      </c>
      <c r="K4588">
        <f>Cálculo!$H$77</f>
        <v>60.76</v>
      </c>
    </row>
    <row r="4589" spans="1:11">
      <c r="A4589" t="s">
        <v>56</v>
      </c>
      <c r="B4589" t="s">
        <v>198</v>
      </c>
      <c r="C4589" s="7" t="s">
        <v>335</v>
      </c>
      <c r="D4589" t="s">
        <v>199</v>
      </c>
      <c r="E4589" t="s">
        <v>54</v>
      </c>
      <c r="F4589" t="s">
        <v>95</v>
      </c>
      <c r="G4589" t="s">
        <v>94</v>
      </c>
      <c r="H4589">
        <v>50.01</v>
      </c>
      <c r="I4589">
        <v>150</v>
      </c>
      <c r="J4589">
        <f>Cálculo!$G$78</f>
        <v>8.49</v>
      </c>
      <c r="K4589">
        <f>Cálculo!$H$78</f>
        <v>98.73</v>
      </c>
    </row>
    <row r="4590" spans="1:11">
      <c r="A4590" t="s">
        <v>56</v>
      </c>
      <c r="B4590" t="s">
        <v>198</v>
      </c>
      <c r="C4590" s="7" t="s">
        <v>335</v>
      </c>
      <c r="D4590" t="s">
        <v>199</v>
      </c>
      <c r="E4590" t="s">
        <v>54</v>
      </c>
      <c r="F4590" t="s">
        <v>95</v>
      </c>
      <c r="G4590" t="s">
        <v>94</v>
      </c>
      <c r="H4590">
        <v>150.01</v>
      </c>
      <c r="I4590">
        <v>500</v>
      </c>
      <c r="J4590">
        <f>Cálculo!$G$79</f>
        <v>7.9859999999999998</v>
      </c>
      <c r="K4590">
        <f>Cálculo!$H$79</f>
        <v>174.66</v>
      </c>
    </row>
    <row r="4591" spans="1:11">
      <c r="A4591" t="s">
        <v>56</v>
      </c>
      <c r="B4591" t="s">
        <v>198</v>
      </c>
      <c r="C4591" s="7" t="s">
        <v>335</v>
      </c>
      <c r="D4591" t="s">
        <v>199</v>
      </c>
      <c r="E4591" t="s">
        <v>54</v>
      </c>
      <c r="F4591" t="s">
        <v>95</v>
      </c>
      <c r="G4591" t="s">
        <v>94</v>
      </c>
      <c r="H4591">
        <v>500.01</v>
      </c>
      <c r="I4591">
        <v>2000</v>
      </c>
      <c r="J4591">
        <f>Cálculo!$G$80</f>
        <v>7.5380000000000003</v>
      </c>
      <c r="K4591">
        <f>Cálculo!$H$80</f>
        <v>398.71</v>
      </c>
    </row>
    <row r="4592" spans="1:11">
      <c r="A4592" t="s">
        <v>56</v>
      </c>
      <c r="B4592" t="s">
        <v>198</v>
      </c>
      <c r="C4592" s="7" t="s">
        <v>335</v>
      </c>
      <c r="D4592" t="s">
        <v>199</v>
      </c>
      <c r="E4592" t="s">
        <v>54</v>
      </c>
      <c r="F4592" t="s">
        <v>95</v>
      </c>
      <c r="G4592" t="s">
        <v>94</v>
      </c>
      <c r="H4592">
        <v>2000.01</v>
      </c>
      <c r="I4592">
        <v>3500</v>
      </c>
      <c r="J4592">
        <f>Cálculo!$G$81</f>
        <v>6.819</v>
      </c>
      <c r="K4592">
        <f>Cálculo!$H$81</f>
        <v>1837.86</v>
      </c>
    </row>
    <row r="4593" spans="1:11">
      <c r="A4593" t="s">
        <v>56</v>
      </c>
      <c r="B4593" t="s">
        <v>198</v>
      </c>
      <c r="C4593" s="7" t="s">
        <v>335</v>
      </c>
      <c r="D4593" t="s">
        <v>199</v>
      </c>
      <c r="E4593" t="s">
        <v>54</v>
      </c>
      <c r="F4593" t="s">
        <v>95</v>
      </c>
      <c r="G4593" t="s">
        <v>94</v>
      </c>
      <c r="H4593">
        <v>3500.01</v>
      </c>
      <c r="I4593">
        <v>50000</v>
      </c>
      <c r="J4593">
        <f>Cálculo!$G$82</f>
        <v>5.3760000000000003</v>
      </c>
      <c r="K4593">
        <f>Cálculo!$H$82</f>
        <v>6892.16</v>
      </c>
    </row>
    <row r="4594" spans="1:11">
      <c r="A4594" t="s">
        <v>56</v>
      </c>
      <c r="B4594" t="s">
        <v>198</v>
      </c>
      <c r="C4594" s="7" t="s">
        <v>335</v>
      </c>
      <c r="D4594" t="s">
        <v>199</v>
      </c>
      <c r="E4594" t="s">
        <v>54</v>
      </c>
      <c r="F4594" t="s">
        <v>95</v>
      </c>
      <c r="G4594" t="s">
        <v>94</v>
      </c>
      <c r="H4594">
        <v>50000.01</v>
      </c>
      <c r="J4594">
        <f>Cálculo!$G$83</f>
        <v>5.1479999999999997</v>
      </c>
      <c r="K4594">
        <f>Cálculo!$H$83</f>
        <v>18284.09</v>
      </c>
    </row>
    <row r="4595" spans="1:11">
      <c r="A4595" t="s">
        <v>56</v>
      </c>
      <c r="B4595" t="s">
        <v>198</v>
      </c>
      <c r="C4595" s="7" t="s">
        <v>335</v>
      </c>
      <c r="D4595" t="s">
        <v>199</v>
      </c>
      <c r="E4595" t="s">
        <v>54</v>
      </c>
      <c r="F4595" t="s">
        <v>96</v>
      </c>
      <c r="G4595" t="s">
        <v>94</v>
      </c>
      <c r="H4595">
        <v>0</v>
      </c>
      <c r="I4595">
        <v>50000</v>
      </c>
      <c r="J4595">
        <f>Cálculo!$G$86</f>
        <v>4.726</v>
      </c>
      <c r="K4595">
        <f>Cálculo!$H$86</f>
        <v>387.36</v>
      </c>
    </row>
    <row r="4596" spans="1:11">
      <c r="A4596" t="s">
        <v>56</v>
      </c>
      <c r="B4596" t="s">
        <v>198</v>
      </c>
      <c r="C4596" s="7" t="s">
        <v>335</v>
      </c>
      <c r="D4596" t="s">
        <v>199</v>
      </c>
      <c r="E4596" t="s">
        <v>54</v>
      </c>
      <c r="F4596" t="s">
        <v>96</v>
      </c>
      <c r="G4596" t="s">
        <v>94</v>
      </c>
      <c r="H4596">
        <v>50000.01</v>
      </c>
      <c r="I4596">
        <v>300000</v>
      </c>
      <c r="J4596">
        <f>Cálculo!$G$87</f>
        <v>3.5019999999999998</v>
      </c>
      <c r="K4596">
        <f>Cálculo!$H$87</f>
        <v>61597.41</v>
      </c>
    </row>
    <row r="4597" spans="1:11">
      <c r="A4597" t="s">
        <v>56</v>
      </c>
      <c r="B4597" t="s">
        <v>198</v>
      </c>
      <c r="C4597" s="7" t="s">
        <v>335</v>
      </c>
      <c r="D4597" t="s">
        <v>199</v>
      </c>
      <c r="E4597" t="s">
        <v>54</v>
      </c>
      <c r="F4597" t="s">
        <v>96</v>
      </c>
      <c r="G4597" t="s">
        <v>94</v>
      </c>
      <c r="H4597">
        <v>300000.01</v>
      </c>
      <c r="I4597">
        <v>500000</v>
      </c>
      <c r="J4597">
        <f>Cálculo!$G$88</f>
        <v>3.36</v>
      </c>
      <c r="K4597">
        <f>Cálculo!$H$88</f>
        <v>110975.06</v>
      </c>
    </row>
    <row r="4598" spans="1:11">
      <c r="A4598" t="s">
        <v>56</v>
      </c>
      <c r="B4598" t="s">
        <v>198</v>
      </c>
      <c r="C4598" s="7" t="s">
        <v>335</v>
      </c>
      <c r="D4598" t="s">
        <v>199</v>
      </c>
      <c r="E4598" t="s">
        <v>54</v>
      </c>
      <c r="F4598" t="s">
        <v>96</v>
      </c>
      <c r="G4598" t="s">
        <v>94</v>
      </c>
      <c r="H4598">
        <v>500000.01</v>
      </c>
      <c r="I4598">
        <v>1000000</v>
      </c>
      <c r="J4598">
        <f>Cálculo!$G$89</f>
        <v>3.3340000000000001</v>
      </c>
      <c r="K4598">
        <f>Cálculo!$H$89</f>
        <v>124035.06</v>
      </c>
    </row>
    <row r="4599" spans="1:11">
      <c r="A4599" t="s">
        <v>56</v>
      </c>
      <c r="B4599" t="s">
        <v>198</v>
      </c>
      <c r="C4599" s="7" t="s">
        <v>335</v>
      </c>
      <c r="D4599" t="s">
        <v>199</v>
      </c>
      <c r="E4599" t="s">
        <v>54</v>
      </c>
      <c r="F4599" t="s">
        <v>96</v>
      </c>
      <c r="G4599" t="s">
        <v>94</v>
      </c>
      <c r="H4599">
        <v>1000000.01</v>
      </c>
      <c r="I4599">
        <v>2000000</v>
      </c>
      <c r="J4599">
        <f>Cálculo!$G$90</f>
        <v>3.2810000000000001</v>
      </c>
      <c r="K4599">
        <f>Cálculo!$H$90</f>
        <v>177422.21</v>
      </c>
    </row>
    <row r="4600" spans="1:11">
      <c r="A4600" t="s">
        <v>56</v>
      </c>
      <c r="B4600" t="s">
        <v>198</v>
      </c>
      <c r="C4600" s="7" t="s">
        <v>335</v>
      </c>
      <c r="D4600" t="s">
        <v>199</v>
      </c>
      <c r="E4600" t="s">
        <v>54</v>
      </c>
      <c r="F4600" t="s">
        <v>96</v>
      </c>
      <c r="G4600" t="s">
        <v>94</v>
      </c>
      <c r="H4600">
        <v>2000000.01</v>
      </c>
      <c r="J4600">
        <f>Cálculo!$G$91</f>
        <v>3.2330000000000001</v>
      </c>
      <c r="K4600">
        <f>Cálculo!$H$91</f>
        <v>316707.87</v>
      </c>
    </row>
    <row r="4601" spans="1:11">
      <c r="A4601" t="s">
        <v>56</v>
      </c>
      <c r="B4601" t="s">
        <v>198</v>
      </c>
      <c r="C4601" s="7" t="s">
        <v>335</v>
      </c>
      <c r="D4601" t="s">
        <v>199</v>
      </c>
      <c r="E4601" t="s">
        <v>54</v>
      </c>
      <c r="F4601" t="s">
        <v>97</v>
      </c>
      <c r="G4601" t="s">
        <v>98</v>
      </c>
      <c r="J4601">
        <f>Cálculo!$G$94</f>
        <v>3.2148460000000001</v>
      </c>
    </row>
    <row r="4602" spans="1:11">
      <c r="A4602" t="s">
        <v>56</v>
      </c>
      <c r="B4602" t="s">
        <v>198</v>
      </c>
      <c r="C4602" s="7" t="s">
        <v>336</v>
      </c>
      <c r="D4602" t="s">
        <v>199</v>
      </c>
      <c r="E4602" t="s">
        <v>54</v>
      </c>
      <c r="F4602" t="s">
        <v>93</v>
      </c>
      <c r="G4602" t="s">
        <v>94</v>
      </c>
      <c r="H4602">
        <v>0</v>
      </c>
      <c r="I4602">
        <v>1</v>
      </c>
      <c r="J4602">
        <f>Cálculo!$G$66</f>
        <v>3.2869999999999999</v>
      </c>
      <c r="K4602">
        <f>Cálculo!$H$66</f>
        <v>11.39</v>
      </c>
    </row>
    <row r="4603" spans="1:11">
      <c r="A4603" t="s">
        <v>56</v>
      </c>
      <c r="B4603" t="s">
        <v>198</v>
      </c>
      <c r="C4603" s="7" t="s">
        <v>336</v>
      </c>
      <c r="D4603" t="s">
        <v>199</v>
      </c>
      <c r="E4603" t="s">
        <v>54</v>
      </c>
      <c r="F4603" t="s">
        <v>93</v>
      </c>
      <c r="G4603" t="s">
        <v>94</v>
      </c>
      <c r="H4603">
        <v>1.01</v>
      </c>
      <c r="I4603">
        <v>3</v>
      </c>
      <c r="J4603">
        <f>Cálculo!$G$67</f>
        <v>10.834</v>
      </c>
      <c r="K4603">
        <f>Cálculo!$H$67</f>
        <v>14.87</v>
      </c>
    </row>
    <row r="4604" spans="1:11">
      <c r="A4604" t="s">
        <v>56</v>
      </c>
      <c r="B4604" t="s">
        <v>198</v>
      </c>
      <c r="C4604" s="7" t="s">
        <v>336</v>
      </c>
      <c r="D4604" t="s">
        <v>199</v>
      </c>
      <c r="E4604" t="s">
        <v>54</v>
      </c>
      <c r="F4604" t="s">
        <v>93</v>
      </c>
      <c r="G4604" t="s">
        <v>94</v>
      </c>
      <c r="H4604">
        <v>3.01</v>
      </c>
      <c r="I4604">
        <v>7</v>
      </c>
      <c r="J4604">
        <f>Cálculo!$G$68</f>
        <v>5.6470000000000002</v>
      </c>
      <c r="K4604">
        <f>Cálculo!$H$68</f>
        <v>14.87</v>
      </c>
    </row>
    <row r="4605" spans="1:11">
      <c r="A4605" t="s">
        <v>56</v>
      </c>
      <c r="B4605" t="s">
        <v>198</v>
      </c>
      <c r="C4605" s="7" t="s">
        <v>336</v>
      </c>
      <c r="D4605" t="s">
        <v>199</v>
      </c>
      <c r="E4605" t="s">
        <v>54</v>
      </c>
      <c r="F4605" t="s">
        <v>93</v>
      </c>
      <c r="G4605" t="s">
        <v>94</v>
      </c>
      <c r="H4605">
        <v>7.01</v>
      </c>
      <c r="I4605">
        <v>14</v>
      </c>
      <c r="J4605">
        <f>Cálculo!$G$69</f>
        <v>9.3699999999999992</v>
      </c>
      <c r="K4605">
        <f>Cálculo!$H$69</f>
        <v>16.739999999999998</v>
      </c>
    </row>
    <row r="4606" spans="1:11">
      <c r="A4606" t="s">
        <v>56</v>
      </c>
      <c r="B4606" t="s">
        <v>198</v>
      </c>
      <c r="C4606" s="7" t="s">
        <v>336</v>
      </c>
      <c r="D4606" t="s">
        <v>199</v>
      </c>
      <c r="E4606" t="s">
        <v>54</v>
      </c>
      <c r="F4606" t="s">
        <v>93</v>
      </c>
      <c r="G4606" t="s">
        <v>94</v>
      </c>
      <c r="H4606">
        <v>14.01</v>
      </c>
      <c r="I4606">
        <v>34</v>
      </c>
      <c r="J4606">
        <f>Cálculo!$G$70</f>
        <v>11.132</v>
      </c>
      <c r="K4606">
        <f>Cálculo!$H$70</f>
        <v>18.600000000000001</v>
      </c>
    </row>
    <row r="4607" spans="1:11">
      <c r="A4607" t="s">
        <v>56</v>
      </c>
      <c r="B4607" t="s">
        <v>198</v>
      </c>
      <c r="C4607" s="7" t="s">
        <v>336</v>
      </c>
      <c r="D4607" t="s">
        <v>199</v>
      </c>
      <c r="E4607" t="s">
        <v>54</v>
      </c>
      <c r="F4607" t="s">
        <v>93</v>
      </c>
      <c r="G4607" t="s">
        <v>94</v>
      </c>
      <c r="H4607">
        <v>34.01</v>
      </c>
      <c r="I4607">
        <v>600</v>
      </c>
      <c r="J4607">
        <f>Cálculo!$G$71</f>
        <v>11.92</v>
      </c>
      <c r="K4607">
        <f>Cálculo!$H$71</f>
        <v>18.600000000000001</v>
      </c>
    </row>
    <row r="4608" spans="1:11">
      <c r="A4608" t="s">
        <v>56</v>
      </c>
      <c r="B4608" t="s">
        <v>198</v>
      </c>
      <c r="C4608" s="7" t="s">
        <v>336</v>
      </c>
      <c r="D4608" t="s">
        <v>199</v>
      </c>
      <c r="E4608" t="s">
        <v>54</v>
      </c>
      <c r="F4608" t="s">
        <v>93</v>
      </c>
      <c r="G4608" t="s">
        <v>94</v>
      </c>
      <c r="H4608">
        <v>600.01</v>
      </c>
      <c r="I4608">
        <v>1000</v>
      </c>
      <c r="J4608">
        <f>Cálculo!$G$72</f>
        <v>10.324</v>
      </c>
      <c r="K4608">
        <f>Cálculo!$H$72</f>
        <v>18.600000000000001</v>
      </c>
    </row>
    <row r="4609" spans="1:11">
      <c r="A4609" t="s">
        <v>56</v>
      </c>
      <c r="B4609" t="s">
        <v>198</v>
      </c>
      <c r="C4609" s="7" t="s">
        <v>336</v>
      </c>
      <c r="D4609" t="s">
        <v>199</v>
      </c>
      <c r="E4609" t="s">
        <v>54</v>
      </c>
      <c r="F4609" t="s">
        <v>93</v>
      </c>
      <c r="G4609" t="s">
        <v>94</v>
      </c>
      <c r="H4609">
        <v>1000.01</v>
      </c>
      <c r="J4609">
        <f>Cálculo!$G$73</f>
        <v>7.2949999999999999</v>
      </c>
      <c r="K4609">
        <f>Cálculo!$H$73</f>
        <v>18.600000000000001</v>
      </c>
    </row>
    <row r="4610" spans="1:11">
      <c r="A4610" t="s">
        <v>56</v>
      </c>
      <c r="B4610" t="s">
        <v>198</v>
      </c>
      <c r="C4610" s="7" t="s">
        <v>336</v>
      </c>
      <c r="D4610" t="s">
        <v>199</v>
      </c>
      <c r="E4610" t="s">
        <v>54</v>
      </c>
      <c r="F4610" t="s">
        <v>95</v>
      </c>
      <c r="G4610" t="s">
        <v>94</v>
      </c>
      <c r="H4610">
        <v>0</v>
      </c>
      <c r="I4610">
        <v>0</v>
      </c>
      <c r="J4610">
        <f>Cálculo!$G$76</f>
        <v>0</v>
      </c>
      <c r="K4610">
        <f>Cálculo!$H$76</f>
        <v>0</v>
      </c>
    </row>
    <row r="4611" spans="1:11">
      <c r="A4611" t="s">
        <v>56</v>
      </c>
      <c r="B4611" t="s">
        <v>198</v>
      </c>
      <c r="C4611" s="7" t="s">
        <v>336</v>
      </c>
      <c r="D4611" t="s">
        <v>199</v>
      </c>
      <c r="E4611" t="s">
        <v>54</v>
      </c>
      <c r="F4611" t="s">
        <v>95</v>
      </c>
      <c r="G4611" t="s">
        <v>94</v>
      </c>
      <c r="H4611">
        <v>0.01</v>
      </c>
      <c r="I4611">
        <v>50</v>
      </c>
      <c r="J4611">
        <f>Cálculo!$G$77</f>
        <v>9.2490000000000006</v>
      </c>
      <c r="K4611">
        <f>Cálculo!$H$77</f>
        <v>60.76</v>
      </c>
    </row>
    <row r="4612" spans="1:11">
      <c r="A4612" t="s">
        <v>56</v>
      </c>
      <c r="B4612" t="s">
        <v>198</v>
      </c>
      <c r="C4612" s="7" t="s">
        <v>336</v>
      </c>
      <c r="D4612" t="s">
        <v>199</v>
      </c>
      <c r="E4612" t="s">
        <v>54</v>
      </c>
      <c r="F4612" t="s">
        <v>95</v>
      </c>
      <c r="G4612" t="s">
        <v>94</v>
      </c>
      <c r="H4612">
        <v>50.01</v>
      </c>
      <c r="I4612">
        <v>150</v>
      </c>
      <c r="J4612">
        <f>Cálculo!$G$78</f>
        <v>8.49</v>
      </c>
      <c r="K4612">
        <f>Cálculo!$H$78</f>
        <v>98.73</v>
      </c>
    </row>
    <row r="4613" spans="1:11">
      <c r="A4613" t="s">
        <v>56</v>
      </c>
      <c r="B4613" t="s">
        <v>198</v>
      </c>
      <c r="C4613" s="7" t="s">
        <v>336</v>
      </c>
      <c r="D4613" t="s">
        <v>199</v>
      </c>
      <c r="E4613" t="s">
        <v>54</v>
      </c>
      <c r="F4613" t="s">
        <v>95</v>
      </c>
      <c r="G4613" t="s">
        <v>94</v>
      </c>
      <c r="H4613">
        <v>150.01</v>
      </c>
      <c r="I4613">
        <v>500</v>
      </c>
      <c r="J4613">
        <f>Cálculo!$G$79</f>
        <v>7.9859999999999998</v>
      </c>
      <c r="K4613">
        <f>Cálculo!$H$79</f>
        <v>174.66</v>
      </c>
    </row>
    <row r="4614" spans="1:11">
      <c r="A4614" t="s">
        <v>56</v>
      </c>
      <c r="B4614" t="s">
        <v>198</v>
      </c>
      <c r="C4614" s="7" t="s">
        <v>336</v>
      </c>
      <c r="D4614" t="s">
        <v>199</v>
      </c>
      <c r="E4614" t="s">
        <v>54</v>
      </c>
      <c r="F4614" t="s">
        <v>95</v>
      </c>
      <c r="G4614" t="s">
        <v>94</v>
      </c>
      <c r="H4614">
        <v>500.01</v>
      </c>
      <c r="I4614">
        <v>2000</v>
      </c>
      <c r="J4614">
        <f>Cálculo!$G$80</f>
        <v>7.5380000000000003</v>
      </c>
      <c r="K4614">
        <f>Cálculo!$H$80</f>
        <v>398.71</v>
      </c>
    </row>
    <row r="4615" spans="1:11">
      <c r="A4615" t="s">
        <v>56</v>
      </c>
      <c r="B4615" t="s">
        <v>198</v>
      </c>
      <c r="C4615" s="7" t="s">
        <v>336</v>
      </c>
      <c r="D4615" t="s">
        <v>199</v>
      </c>
      <c r="E4615" t="s">
        <v>54</v>
      </c>
      <c r="F4615" t="s">
        <v>95</v>
      </c>
      <c r="G4615" t="s">
        <v>94</v>
      </c>
      <c r="H4615">
        <v>2000.01</v>
      </c>
      <c r="I4615">
        <v>3500</v>
      </c>
      <c r="J4615">
        <f>Cálculo!$G$81</f>
        <v>6.819</v>
      </c>
      <c r="K4615">
        <f>Cálculo!$H$81</f>
        <v>1837.86</v>
      </c>
    </row>
    <row r="4616" spans="1:11">
      <c r="A4616" t="s">
        <v>56</v>
      </c>
      <c r="B4616" t="s">
        <v>198</v>
      </c>
      <c r="C4616" s="7" t="s">
        <v>336</v>
      </c>
      <c r="D4616" t="s">
        <v>199</v>
      </c>
      <c r="E4616" t="s">
        <v>54</v>
      </c>
      <c r="F4616" t="s">
        <v>95</v>
      </c>
      <c r="G4616" t="s">
        <v>94</v>
      </c>
      <c r="H4616">
        <v>3500.01</v>
      </c>
      <c r="I4616">
        <v>50000</v>
      </c>
      <c r="J4616">
        <f>Cálculo!$G$82</f>
        <v>5.3760000000000003</v>
      </c>
      <c r="K4616">
        <f>Cálculo!$H$82</f>
        <v>6892.16</v>
      </c>
    </row>
    <row r="4617" spans="1:11">
      <c r="A4617" t="s">
        <v>56</v>
      </c>
      <c r="B4617" t="s">
        <v>198</v>
      </c>
      <c r="C4617" s="7" t="s">
        <v>336</v>
      </c>
      <c r="D4617" t="s">
        <v>199</v>
      </c>
      <c r="E4617" t="s">
        <v>54</v>
      </c>
      <c r="F4617" t="s">
        <v>95</v>
      </c>
      <c r="G4617" t="s">
        <v>94</v>
      </c>
      <c r="H4617">
        <v>50000.01</v>
      </c>
      <c r="J4617">
        <f>Cálculo!$G$83</f>
        <v>5.1479999999999997</v>
      </c>
      <c r="K4617">
        <f>Cálculo!$H$83</f>
        <v>18284.09</v>
      </c>
    </row>
    <row r="4618" spans="1:11">
      <c r="A4618" t="s">
        <v>56</v>
      </c>
      <c r="B4618" t="s">
        <v>198</v>
      </c>
      <c r="C4618" s="7" t="s">
        <v>336</v>
      </c>
      <c r="D4618" t="s">
        <v>199</v>
      </c>
      <c r="E4618" t="s">
        <v>54</v>
      </c>
      <c r="F4618" t="s">
        <v>96</v>
      </c>
      <c r="G4618" t="s">
        <v>94</v>
      </c>
      <c r="H4618">
        <v>0</v>
      </c>
      <c r="I4618">
        <v>50000</v>
      </c>
      <c r="J4618">
        <f>Cálculo!$G$86</f>
        <v>4.726</v>
      </c>
      <c r="K4618">
        <f>Cálculo!$H$86</f>
        <v>387.36</v>
      </c>
    </row>
    <row r="4619" spans="1:11">
      <c r="A4619" t="s">
        <v>56</v>
      </c>
      <c r="B4619" t="s">
        <v>198</v>
      </c>
      <c r="C4619" s="7" t="s">
        <v>336</v>
      </c>
      <c r="D4619" t="s">
        <v>199</v>
      </c>
      <c r="E4619" t="s">
        <v>54</v>
      </c>
      <c r="F4619" t="s">
        <v>96</v>
      </c>
      <c r="G4619" t="s">
        <v>94</v>
      </c>
      <c r="H4619">
        <v>50000.01</v>
      </c>
      <c r="I4619">
        <v>300000</v>
      </c>
      <c r="J4619">
        <f>Cálculo!$G$87</f>
        <v>3.5019999999999998</v>
      </c>
      <c r="K4619">
        <f>Cálculo!$H$87</f>
        <v>61597.41</v>
      </c>
    </row>
    <row r="4620" spans="1:11">
      <c r="A4620" t="s">
        <v>56</v>
      </c>
      <c r="B4620" t="s">
        <v>198</v>
      </c>
      <c r="C4620" s="7" t="s">
        <v>336</v>
      </c>
      <c r="D4620" t="s">
        <v>199</v>
      </c>
      <c r="E4620" t="s">
        <v>54</v>
      </c>
      <c r="F4620" t="s">
        <v>96</v>
      </c>
      <c r="G4620" t="s">
        <v>94</v>
      </c>
      <c r="H4620">
        <v>300000.01</v>
      </c>
      <c r="I4620">
        <v>500000</v>
      </c>
      <c r="J4620">
        <f>Cálculo!$G$88</f>
        <v>3.36</v>
      </c>
      <c r="K4620">
        <f>Cálculo!$H$88</f>
        <v>110975.06</v>
      </c>
    </row>
    <row r="4621" spans="1:11">
      <c r="A4621" t="s">
        <v>56</v>
      </c>
      <c r="B4621" t="s">
        <v>198</v>
      </c>
      <c r="C4621" s="7" t="s">
        <v>336</v>
      </c>
      <c r="D4621" t="s">
        <v>199</v>
      </c>
      <c r="E4621" t="s">
        <v>54</v>
      </c>
      <c r="F4621" t="s">
        <v>96</v>
      </c>
      <c r="G4621" t="s">
        <v>94</v>
      </c>
      <c r="H4621">
        <v>500000.01</v>
      </c>
      <c r="I4621">
        <v>1000000</v>
      </c>
      <c r="J4621">
        <f>Cálculo!$G$89</f>
        <v>3.3340000000000001</v>
      </c>
      <c r="K4621">
        <f>Cálculo!$H$89</f>
        <v>124035.06</v>
      </c>
    </row>
    <row r="4622" spans="1:11">
      <c r="A4622" t="s">
        <v>56</v>
      </c>
      <c r="B4622" t="s">
        <v>198</v>
      </c>
      <c r="C4622" s="7" t="s">
        <v>336</v>
      </c>
      <c r="D4622" t="s">
        <v>199</v>
      </c>
      <c r="E4622" t="s">
        <v>54</v>
      </c>
      <c r="F4622" t="s">
        <v>96</v>
      </c>
      <c r="G4622" t="s">
        <v>94</v>
      </c>
      <c r="H4622">
        <v>1000000.01</v>
      </c>
      <c r="I4622">
        <v>2000000</v>
      </c>
      <c r="J4622">
        <f>Cálculo!$G$90</f>
        <v>3.2810000000000001</v>
      </c>
      <c r="K4622">
        <f>Cálculo!$H$90</f>
        <v>177422.21</v>
      </c>
    </row>
    <row r="4623" spans="1:11">
      <c r="A4623" t="s">
        <v>56</v>
      </c>
      <c r="B4623" t="s">
        <v>198</v>
      </c>
      <c r="C4623" s="7" t="s">
        <v>336</v>
      </c>
      <c r="D4623" t="s">
        <v>199</v>
      </c>
      <c r="E4623" t="s">
        <v>54</v>
      </c>
      <c r="F4623" t="s">
        <v>96</v>
      </c>
      <c r="G4623" t="s">
        <v>94</v>
      </c>
      <c r="H4623">
        <v>2000000.01</v>
      </c>
      <c r="J4623">
        <f>Cálculo!$G$91</f>
        <v>3.2330000000000001</v>
      </c>
      <c r="K4623">
        <f>Cálculo!$H$91</f>
        <v>316707.87</v>
      </c>
    </row>
    <row r="4624" spans="1:11">
      <c r="A4624" t="s">
        <v>56</v>
      </c>
      <c r="B4624" t="s">
        <v>198</v>
      </c>
      <c r="C4624" s="7" t="s">
        <v>336</v>
      </c>
      <c r="D4624" t="s">
        <v>199</v>
      </c>
      <c r="E4624" t="s">
        <v>54</v>
      </c>
      <c r="F4624" t="s">
        <v>97</v>
      </c>
      <c r="G4624" t="s">
        <v>98</v>
      </c>
      <c r="J4624">
        <f>Cálculo!$G$94</f>
        <v>3.2148460000000001</v>
      </c>
    </row>
    <row r="4625" spans="1:11">
      <c r="A4625" t="s">
        <v>56</v>
      </c>
      <c r="B4625" t="s">
        <v>198</v>
      </c>
      <c r="C4625" s="7" t="s">
        <v>337</v>
      </c>
      <c r="D4625" t="s">
        <v>199</v>
      </c>
      <c r="E4625" t="s">
        <v>54</v>
      </c>
      <c r="F4625" t="s">
        <v>93</v>
      </c>
      <c r="G4625" t="s">
        <v>94</v>
      </c>
      <c r="H4625">
        <v>0</v>
      </c>
      <c r="I4625">
        <v>1</v>
      </c>
      <c r="J4625">
        <f>Cálculo!$G$66</f>
        <v>3.2869999999999999</v>
      </c>
      <c r="K4625">
        <f>Cálculo!$H$66</f>
        <v>11.39</v>
      </c>
    </row>
    <row r="4626" spans="1:11">
      <c r="A4626" t="s">
        <v>56</v>
      </c>
      <c r="B4626" t="s">
        <v>198</v>
      </c>
      <c r="C4626" s="7" t="s">
        <v>337</v>
      </c>
      <c r="D4626" t="s">
        <v>199</v>
      </c>
      <c r="E4626" t="s">
        <v>54</v>
      </c>
      <c r="F4626" t="s">
        <v>93</v>
      </c>
      <c r="G4626" t="s">
        <v>94</v>
      </c>
      <c r="H4626">
        <v>1.01</v>
      </c>
      <c r="I4626">
        <v>3</v>
      </c>
      <c r="J4626">
        <f>Cálculo!$G$67</f>
        <v>10.834</v>
      </c>
      <c r="K4626">
        <f>Cálculo!$H$67</f>
        <v>14.87</v>
      </c>
    </row>
    <row r="4627" spans="1:11">
      <c r="A4627" t="s">
        <v>56</v>
      </c>
      <c r="B4627" t="s">
        <v>198</v>
      </c>
      <c r="C4627" s="7" t="s">
        <v>337</v>
      </c>
      <c r="D4627" t="s">
        <v>199</v>
      </c>
      <c r="E4627" t="s">
        <v>54</v>
      </c>
      <c r="F4627" t="s">
        <v>93</v>
      </c>
      <c r="G4627" t="s">
        <v>94</v>
      </c>
      <c r="H4627">
        <v>3.01</v>
      </c>
      <c r="I4627">
        <v>7</v>
      </c>
      <c r="J4627">
        <f>Cálculo!$G$68</f>
        <v>5.6470000000000002</v>
      </c>
      <c r="K4627">
        <f>Cálculo!$H$68</f>
        <v>14.87</v>
      </c>
    </row>
    <row r="4628" spans="1:11">
      <c r="A4628" t="s">
        <v>56</v>
      </c>
      <c r="B4628" t="s">
        <v>198</v>
      </c>
      <c r="C4628" s="7" t="s">
        <v>337</v>
      </c>
      <c r="D4628" t="s">
        <v>199</v>
      </c>
      <c r="E4628" t="s">
        <v>54</v>
      </c>
      <c r="F4628" t="s">
        <v>93</v>
      </c>
      <c r="G4628" t="s">
        <v>94</v>
      </c>
      <c r="H4628">
        <v>7.01</v>
      </c>
      <c r="I4628">
        <v>14</v>
      </c>
      <c r="J4628">
        <f>Cálculo!$G$69</f>
        <v>9.3699999999999992</v>
      </c>
      <c r="K4628">
        <f>Cálculo!$H$69</f>
        <v>16.739999999999998</v>
      </c>
    </row>
    <row r="4629" spans="1:11">
      <c r="A4629" t="s">
        <v>56</v>
      </c>
      <c r="B4629" t="s">
        <v>198</v>
      </c>
      <c r="C4629" s="7" t="s">
        <v>337</v>
      </c>
      <c r="D4629" t="s">
        <v>199</v>
      </c>
      <c r="E4629" t="s">
        <v>54</v>
      </c>
      <c r="F4629" t="s">
        <v>93</v>
      </c>
      <c r="G4629" t="s">
        <v>94</v>
      </c>
      <c r="H4629">
        <v>14.01</v>
      </c>
      <c r="I4629">
        <v>34</v>
      </c>
      <c r="J4629">
        <f>Cálculo!$G$70</f>
        <v>11.132</v>
      </c>
      <c r="K4629">
        <f>Cálculo!$H$70</f>
        <v>18.600000000000001</v>
      </c>
    </row>
    <row r="4630" spans="1:11">
      <c r="A4630" t="s">
        <v>56</v>
      </c>
      <c r="B4630" t="s">
        <v>198</v>
      </c>
      <c r="C4630" s="7" t="s">
        <v>337</v>
      </c>
      <c r="D4630" t="s">
        <v>199</v>
      </c>
      <c r="E4630" t="s">
        <v>54</v>
      </c>
      <c r="F4630" t="s">
        <v>93</v>
      </c>
      <c r="G4630" t="s">
        <v>94</v>
      </c>
      <c r="H4630">
        <v>34.01</v>
      </c>
      <c r="I4630">
        <v>600</v>
      </c>
      <c r="J4630">
        <f>Cálculo!$G$71</f>
        <v>11.92</v>
      </c>
      <c r="K4630">
        <f>Cálculo!$H$71</f>
        <v>18.600000000000001</v>
      </c>
    </row>
    <row r="4631" spans="1:11">
      <c r="A4631" t="s">
        <v>56</v>
      </c>
      <c r="B4631" t="s">
        <v>198</v>
      </c>
      <c r="C4631" s="7" t="s">
        <v>337</v>
      </c>
      <c r="D4631" t="s">
        <v>199</v>
      </c>
      <c r="E4631" t="s">
        <v>54</v>
      </c>
      <c r="F4631" t="s">
        <v>93</v>
      </c>
      <c r="G4631" t="s">
        <v>94</v>
      </c>
      <c r="H4631">
        <v>600.01</v>
      </c>
      <c r="I4631">
        <v>1000</v>
      </c>
      <c r="J4631">
        <f>Cálculo!$G$72</f>
        <v>10.324</v>
      </c>
      <c r="K4631">
        <f>Cálculo!$H$72</f>
        <v>18.600000000000001</v>
      </c>
    </row>
    <row r="4632" spans="1:11">
      <c r="A4632" t="s">
        <v>56</v>
      </c>
      <c r="B4632" t="s">
        <v>198</v>
      </c>
      <c r="C4632" s="7" t="s">
        <v>337</v>
      </c>
      <c r="D4632" t="s">
        <v>199</v>
      </c>
      <c r="E4632" t="s">
        <v>54</v>
      </c>
      <c r="F4632" t="s">
        <v>93</v>
      </c>
      <c r="G4632" t="s">
        <v>94</v>
      </c>
      <c r="H4632">
        <v>1000.01</v>
      </c>
      <c r="J4632">
        <f>Cálculo!$G$73</f>
        <v>7.2949999999999999</v>
      </c>
      <c r="K4632">
        <f>Cálculo!$H$73</f>
        <v>18.600000000000001</v>
      </c>
    </row>
    <row r="4633" spans="1:11">
      <c r="A4633" t="s">
        <v>56</v>
      </c>
      <c r="B4633" t="s">
        <v>198</v>
      </c>
      <c r="C4633" s="7" t="s">
        <v>337</v>
      </c>
      <c r="D4633" t="s">
        <v>199</v>
      </c>
      <c r="E4633" t="s">
        <v>54</v>
      </c>
      <c r="F4633" t="s">
        <v>95</v>
      </c>
      <c r="G4633" t="s">
        <v>94</v>
      </c>
      <c r="H4633">
        <v>0</v>
      </c>
      <c r="I4633">
        <v>0</v>
      </c>
      <c r="J4633">
        <f>Cálculo!$G$76</f>
        <v>0</v>
      </c>
      <c r="K4633">
        <f>Cálculo!$H$76</f>
        <v>0</v>
      </c>
    </row>
    <row r="4634" spans="1:11">
      <c r="A4634" t="s">
        <v>56</v>
      </c>
      <c r="B4634" t="s">
        <v>198</v>
      </c>
      <c r="C4634" s="7" t="s">
        <v>337</v>
      </c>
      <c r="D4634" t="s">
        <v>199</v>
      </c>
      <c r="E4634" t="s">
        <v>54</v>
      </c>
      <c r="F4634" t="s">
        <v>95</v>
      </c>
      <c r="G4634" t="s">
        <v>94</v>
      </c>
      <c r="H4634">
        <v>0.01</v>
      </c>
      <c r="I4634">
        <v>50</v>
      </c>
      <c r="J4634">
        <f>Cálculo!$G$77</f>
        <v>9.2490000000000006</v>
      </c>
      <c r="K4634">
        <f>Cálculo!$H$77</f>
        <v>60.76</v>
      </c>
    </row>
    <row r="4635" spans="1:11">
      <c r="A4635" t="s">
        <v>56</v>
      </c>
      <c r="B4635" t="s">
        <v>198</v>
      </c>
      <c r="C4635" s="7" t="s">
        <v>337</v>
      </c>
      <c r="D4635" t="s">
        <v>199</v>
      </c>
      <c r="E4635" t="s">
        <v>54</v>
      </c>
      <c r="F4635" t="s">
        <v>95</v>
      </c>
      <c r="G4635" t="s">
        <v>94</v>
      </c>
      <c r="H4635">
        <v>50.01</v>
      </c>
      <c r="I4635">
        <v>150</v>
      </c>
      <c r="J4635">
        <f>Cálculo!$G$78</f>
        <v>8.49</v>
      </c>
      <c r="K4635">
        <f>Cálculo!$H$78</f>
        <v>98.73</v>
      </c>
    </row>
    <row r="4636" spans="1:11">
      <c r="A4636" t="s">
        <v>56</v>
      </c>
      <c r="B4636" t="s">
        <v>198</v>
      </c>
      <c r="C4636" s="7" t="s">
        <v>337</v>
      </c>
      <c r="D4636" t="s">
        <v>199</v>
      </c>
      <c r="E4636" t="s">
        <v>54</v>
      </c>
      <c r="F4636" t="s">
        <v>95</v>
      </c>
      <c r="G4636" t="s">
        <v>94</v>
      </c>
      <c r="H4636">
        <v>150.01</v>
      </c>
      <c r="I4636">
        <v>500</v>
      </c>
      <c r="J4636">
        <f>Cálculo!$G$79</f>
        <v>7.9859999999999998</v>
      </c>
      <c r="K4636">
        <f>Cálculo!$H$79</f>
        <v>174.66</v>
      </c>
    </row>
    <row r="4637" spans="1:11">
      <c r="A4637" t="s">
        <v>56</v>
      </c>
      <c r="B4637" t="s">
        <v>198</v>
      </c>
      <c r="C4637" s="7" t="s">
        <v>337</v>
      </c>
      <c r="D4637" t="s">
        <v>199</v>
      </c>
      <c r="E4637" t="s">
        <v>54</v>
      </c>
      <c r="F4637" t="s">
        <v>95</v>
      </c>
      <c r="G4637" t="s">
        <v>94</v>
      </c>
      <c r="H4637">
        <v>500.01</v>
      </c>
      <c r="I4637">
        <v>2000</v>
      </c>
      <c r="J4637">
        <f>Cálculo!$G$80</f>
        <v>7.5380000000000003</v>
      </c>
      <c r="K4637">
        <f>Cálculo!$H$80</f>
        <v>398.71</v>
      </c>
    </row>
    <row r="4638" spans="1:11">
      <c r="A4638" t="s">
        <v>56</v>
      </c>
      <c r="B4638" t="s">
        <v>198</v>
      </c>
      <c r="C4638" s="7" t="s">
        <v>337</v>
      </c>
      <c r="D4638" t="s">
        <v>199</v>
      </c>
      <c r="E4638" t="s">
        <v>54</v>
      </c>
      <c r="F4638" t="s">
        <v>95</v>
      </c>
      <c r="G4638" t="s">
        <v>94</v>
      </c>
      <c r="H4638">
        <v>2000.01</v>
      </c>
      <c r="I4638">
        <v>3500</v>
      </c>
      <c r="J4638">
        <f>Cálculo!$G$81</f>
        <v>6.819</v>
      </c>
      <c r="K4638">
        <f>Cálculo!$H$81</f>
        <v>1837.86</v>
      </c>
    </row>
    <row r="4639" spans="1:11">
      <c r="A4639" t="s">
        <v>56</v>
      </c>
      <c r="B4639" t="s">
        <v>198</v>
      </c>
      <c r="C4639" s="7" t="s">
        <v>337</v>
      </c>
      <c r="D4639" t="s">
        <v>199</v>
      </c>
      <c r="E4639" t="s">
        <v>54</v>
      </c>
      <c r="F4639" t="s">
        <v>95</v>
      </c>
      <c r="G4639" t="s">
        <v>94</v>
      </c>
      <c r="H4639">
        <v>3500.01</v>
      </c>
      <c r="I4639">
        <v>50000</v>
      </c>
      <c r="J4639">
        <f>Cálculo!$G$82</f>
        <v>5.3760000000000003</v>
      </c>
      <c r="K4639">
        <f>Cálculo!$H$82</f>
        <v>6892.16</v>
      </c>
    </row>
    <row r="4640" spans="1:11">
      <c r="A4640" t="s">
        <v>56</v>
      </c>
      <c r="B4640" t="s">
        <v>198</v>
      </c>
      <c r="C4640" s="7" t="s">
        <v>337</v>
      </c>
      <c r="D4640" t="s">
        <v>199</v>
      </c>
      <c r="E4640" t="s">
        <v>54</v>
      </c>
      <c r="F4640" t="s">
        <v>95</v>
      </c>
      <c r="G4640" t="s">
        <v>94</v>
      </c>
      <c r="H4640">
        <v>50000.01</v>
      </c>
      <c r="J4640">
        <f>Cálculo!$G$83</f>
        <v>5.1479999999999997</v>
      </c>
      <c r="K4640">
        <f>Cálculo!$H$83</f>
        <v>18284.09</v>
      </c>
    </row>
    <row r="4641" spans="1:11">
      <c r="A4641" t="s">
        <v>56</v>
      </c>
      <c r="B4641" t="s">
        <v>198</v>
      </c>
      <c r="C4641" s="7" t="s">
        <v>337</v>
      </c>
      <c r="D4641" t="s">
        <v>199</v>
      </c>
      <c r="E4641" t="s">
        <v>54</v>
      </c>
      <c r="F4641" t="s">
        <v>96</v>
      </c>
      <c r="G4641" t="s">
        <v>94</v>
      </c>
      <c r="H4641">
        <v>0</v>
      </c>
      <c r="I4641">
        <v>50000</v>
      </c>
      <c r="J4641">
        <f>Cálculo!$G$86</f>
        <v>4.726</v>
      </c>
      <c r="K4641">
        <f>Cálculo!$H$86</f>
        <v>387.36</v>
      </c>
    </row>
    <row r="4642" spans="1:11">
      <c r="A4642" t="s">
        <v>56</v>
      </c>
      <c r="B4642" t="s">
        <v>198</v>
      </c>
      <c r="C4642" s="7" t="s">
        <v>337</v>
      </c>
      <c r="D4642" t="s">
        <v>199</v>
      </c>
      <c r="E4642" t="s">
        <v>54</v>
      </c>
      <c r="F4642" t="s">
        <v>96</v>
      </c>
      <c r="G4642" t="s">
        <v>94</v>
      </c>
      <c r="H4642">
        <v>50000.01</v>
      </c>
      <c r="I4642">
        <v>300000</v>
      </c>
      <c r="J4642">
        <f>Cálculo!$G$87</f>
        <v>3.5019999999999998</v>
      </c>
      <c r="K4642">
        <f>Cálculo!$H$87</f>
        <v>61597.41</v>
      </c>
    </row>
    <row r="4643" spans="1:11">
      <c r="A4643" t="s">
        <v>56</v>
      </c>
      <c r="B4643" t="s">
        <v>198</v>
      </c>
      <c r="C4643" s="7" t="s">
        <v>337</v>
      </c>
      <c r="D4643" t="s">
        <v>199</v>
      </c>
      <c r="E4643" t="s">
        <v>54</v>
      </c>
      <c r="F4643" t="s">
        <v>96</v>
      </c>
      <c r="G4643" t="s">
        <v>94</v>
      </c>
      <c r="H4643">
        <v>300000.01</v>
      </c>
      <c r="I4643">
        <v>500000</v>
      </c>
      <c r="J4643">
        <f>Cálculo!$G$88</f>
        <v>3.36</v>
      </c>
      <c r="K4643">
        <f>Cálculo!$H$88</f>
        <v>110975.06</v>
      </c>
    </row>
    <row r="4644" spans="1:11">
      <c r="A4644" t="s">
        <v>56</v>
      </c>
      <c r="B4644" t="s">
        <v>198</v>
      </c>
      <c r="C4644" s="7" t="s">
        <v>337</v>
      </c>
      <c r="D4644" t="s">
        <v>199</v>
      </c>
      <c r="E4644" t="s">
        <v>54</v>
      </c>
      <c r="F4644" t="s">
        <v>96</v>
      </c>
      <c r="G4644" t="s">
        <v>94</v>
      </c>
      <c r="H4644">
        <v>500000.01</v>
      </c>
      <c r="I4644">
        <v>1000000</v>
      </c>
      <c r="J4644">
        <f>Cálculo!$G$89</f>
        <v>3.3340000000000001</v>
      </c>
      <c r="K4644">
        <f>Cálculo!$H$89</f>
        <v>124035.06</v>
      </c>
    </row>
    <row r="4645" spans="1:11">
      <c r="A4645" t="s">
        <v>56</v>
      </c>
      <c r="B4645" t="s">
        <v>198</v>
      </c>
      <c r="C4645" s="7" t="s">
        <v>337</v>
      </c>
      <c r="D4645" t="s">
        <v>199</v>
      </c>
      <c r="E4645" t="s">
        <v>54</v>
      </c>
      <c r="F4645" t="s">
        <v>96</v>
      </c>
      <c r="G4645" t="s">
        <v>94</v>
      </c>
      <c r="H4645">
        <v>1000000.01</v>
      </c>
      <c r="I4645">
        <v>2000000</v>
      </c>
      <c r="J4645">
        <f>Cálculo!$G$90</f>
        <v>3.2810000000000001</v>
      </c>
      <c r="K4645">
        <f>Cálculo!$H$90</f>
        <v>177422.21</v>
      </c>
    </row>
    <row r="4646" spans="1:11">
      <c r="A4646" t="s">
        <v>56</v>
      </c>
      <c r="B4646" t="s">
        <v>198</v>
      </c>
      <c r="C4646" s="7" t="s">
        <v>337</v>
      </c>
      <c r="D4646" t="s">
        <v>199</v>
      </c>
      <c r="E4646" t="s">
        <v>54</v>
      </c>
      <c r="F4646" t="s">
        <v>96</v>
      </c>
      <c r="G4646" t="s">
        <v>94</v>
      </c>
      <c r="H4646">
        <v>2000000.01</v>
      </c>
      <c r="J4646">
        <f>Cálculo!$G$91</f>
        <v>3.2330000000000001</v>
      </c>
      <c r="K4646">
        <f>Cálculo!$H$91</f>
        <v>316707.87</v>
      </c>
    </row>
    <row r="4647" spans="1:11">
      <c r="A4647" t="s">
        <v>56</v>
      </c>
      <c r="B4647" t="s">
        <v>198</v>
      </c>
      <c r="C4647" s="7" t="s">
        <v>337</v>
      </c>
      <c r="D4647" t="s">
        <v>199</v>
      </c>
      <c r="E4647" t="s">
        <v>54</v>
      </c>
      <c r="F4647" t="s">
        <v>97</v>
      </c>
      <c r="G4647" t="s">
        <v>98</v>
      </c>
      <c r="J4647">
        <f>Cálculo!$G$94</f>
        <v>3.2148460000000001</v>
      </c>
    </row>
    <row r="4648" spans="1:11">
      <c r="A4648" t="s">
        <v>56</v>
      </c>
      <c r="B4648" t="s">
        <v>198</v>
      </c>
      <c r="C4648" s="7" t="s">
        <v>338</v>
      </c>
      <c r="D4648" t="s">
        <v>199</v>
      </c>
      <c r="E4648" t="s">
        <v>54</v>
      </c>
      <c r="F4648" t="s">
        <v>93</v>
      </c>
      <c r="G4648" t="s">
        <v>94</v>
      </c>
      <c r="H4648">
        <v>0</v>
      </c>
      <c r="I4648">
        <v>1</v>
      </c>
      <c r="J4648">
        <f>Cálculo!$G$66</f>
        <v>3.2869999999999999</v>
      </c>
      <c r="K4648">
        <f>Cálculo!$H$66</f>
        <v>11.39</v>
      </c>
    </row>
    <row r="4649" spans="1:11">
      <c r="A4649" t="s">
        <v>56</v>
      </c>
      <c r="B4649" t="s">
        <v>198</v>
      </c>
      <c r="C4649" s="7" t="s">
        <v>338</v>
      </c>
      <c r="D4649" t="s">
        <v>199</v>
      </c>
      <c r="E4649" t="s">
        <v>54</v>
      </c>
      <c r="F4649" t="s">
        <v>93</v>
      </c>
      <c r="G4649" t="s">
        <v>94</v>
      </c>
      <c r="H4649">
        <v>1.01</v>
      </c>
      <c r="I4649">
        <v>3</v>
      </c>
      <c r="J4649">
        <f>Cálculo!$G$67</f>
        <v>10.834</v>
      </c>
      <c r="K4649">
        <f>Cálculo!$H$67</f>
        <v>14.87</v>
      </c>
    </row>
    <row r="4650" spans="1:11">
      <c r="A4650" t="s">
        <v>56</v>
      </c>
      <c r="B4650" t="s">
        <v>198</v>
      </c>
      <c r="C4650" s="7" t="s">
        <v>338</v>
      </c>
      <c r="D4650" t="s">
        <v>199</v>
      </c>
      <c r="E4650" t="s">
        <v>54</v>
      </c>
      <c r="F4650" t="s">
        <v>93</v>
      </c>
      <c r="G4650" t="s">
        <v>94</v>
      </c>
      <c r="H4650">
        <v>3.01</v>
      </c>
      <c r="I4650">
        <v>7</v>
      </c>
      <c r="J4650">
        <f>Cálculo!$G$68</f>
        <v>5.6470000000000002</v>
      </c>
      <c r="K4650">
        <f>Cálculo!$H$68</f>
        <v>14.87</v>
      </c>
    </row>
    <row r="4651" spans="1:11">
      <c r="A4651" t="s">
        <v>56</v>
      </c>
      <c r="B4651" t="s">
        <v>198</v>
      </c>
      <c r="C4651" s="7" t="s">
        <v>338</v>
      </c>
      <c r="D4651" t="s">
        <v>199</v>
      </c>
      <c r="E4651" t="s">
        <v>54</v>
      </c>
      <c r="F4651" t="s">
        <v>93</v>
      </c>
      <c r="G4651" t="s">
        <v>94</v>
      </c>
      <c r="H4651">
        <v>7.01</v>
      </c>
      <c r="I4651">
        <v>14</v>
      </c>
      <c r="J4651">
        <f>Cálculo!$G$69</f>
        <v>9.3699999999999992</v>
      </c>
      <c r="K4651">
        <f>Cálculo!$H$69</f>
        <v>16.739999999999998</v>
      </c>
    </row>
    <row r="4652" spans="1:11">
      <c r="A4652" t="s">
        <v>56</v>
      </c>
      <c r="B4652" t="s">
        <v>198</v>
      </c>
      <c r="C4652" s="7" t="s">
        <v>338</v>
      </c>
      <c r="D4652" t="s">
        <v>199</v>
      </c>
      <c r="E4652" t="s">
        <v>54</v>
      </c>
      <c r="F4652" t="s">
        <v>93</v>
      </c>
      <c r="G4652" t="s">
        <v>94</v>
      </c>
      <c r="H4652">
        <v>14.01</v>
      </c>
      <c r="I4652">
        <v>34</v>
      </c>
      <c r="J4652">
        <f>Cálculo!$G$70</f>
        <v>11.132</v>
      </c>
      <c r="K4652">
        <f>Cálculo!$H$70</f>
        <v>18.600000000000001</v>
      </c>
    </row>
    <row r="4653" spans="1:11">
      <c r="A4653" t="s">
        <v>56</v>
      </c>
      <c r="B4653" t="s">
        <v>198</v>
      </c>
      <c r="C4653" s="7" t="s">
        <v>338</v>
      </c>
      <c r="D4653" t="s">
        <v>199</v>
      </c>
      <c r="E4653" t="s">
        <v>54</v>
      </c>
      <c r="F4653" t="s">
        <v>93</v>
      </c>
      <c r="G4653" t="s">
        <v>94</v>
      </c>
      <c r="H4653">
        <v>34.01</v>
      </c>
      <c r="I4653">
        <v>600</v>
      </c>
      <c r="J4653">
        <f>Cálculo!$G$71</f>
        <v>11.92</v>
      </c>
      <c r="K4653">
        <f>Cálculo!$H$71</f>
        <v>18.600000000000001</v>
      </c>
    </row>
    <row r="4654" spans="1:11">
      <c r="A4654" t="s">
        <v>56</v>
      </c>
      <c r="B4654" t="s">
        <v>198</v>
      </c>
      <c r="C4654" s="7" t="s">
        <v>338</v>
      </c>
      <c r="D4654" t="s">
        <v>199</v>
      </c>
      <c r="E4654" t="s">
        <v>54</v>
      </c>
      <c r="F4654" t="s">
        <v>93</v>
      </c>
      <c r="G4654" t="s">
        <v>94</v>
      </c>
      <c r="H4654">
        <v>600.01</v>
      </c>
      <c r="I4654">
        <v>1000</v>
      </c>
      <c r="J4654">
        <f>Cálculo!$G$72</f>
        <v>10.324</v>
      </c>
      <c r="K4654">
        <f>Cálculo!$H$72</f>
        <v>18.600000000000001</v>
      </c>
    </row>
    <row r="4655" spans="1:11">
      <c r="A4655" t="s">
        <v>56</v>
      </c>
      <c r="B4655" t="s">
        <v>198</v>
      </c>
      <c r="C4655" s="7" t="s">
        <v>338</v>
      </c>
      <c r="D4655" t="s">
        <v>199</v>
      </c>
      <c r="E4655" t="s">
        <v>54</v>
      </c>
      <c r="F4655" t="s">
        <v>93</v>
      </c>
      <c r="G4655" t="s">
        <v>94</v>
      </c>
      <c r="H4655">
        <v>1000.01</v>
      </c>
      <c r="J4655">
        <f>Cálculo!$G$73</f>
        <v>7.2949999999999999</v>
      </c>
      <c r="K4655">
        <f>Cálculo!$H$73</f>
        <v>18.600000000000001</v>
      </c>
    </row>
    <row r="4656" spans="1:11">
      <c r="A4656" t="s">
        <v>56</v>
      </c>
      <c r="B4656" t="s">
        <v>198</v>
      </c>
      <c r="C4656" s="7" t="s">
        <v>338</v>
      </c>
      <c r="D4656" t="s">
        <v>199</v>
      </c>
      <c r="E4656" t="s">
        <v>54</v>
      </c>
      <c r="F4656" t="s">
        <v>95</v>
      </c>
      <c r="G4656" t="s">
        <v>94</v>
      </c>
      <c r="H4656">
        <v>0</v>
      </c>
      <c r="I4656">
        <v>0</v>
      </c>
      <c r="J4656">
        <f>Cálculo!$G$76</f>
        <v>0</v>
      </c>
      <c r="K4656">
        <f>Cálculo!$H$76</f>
        <v>0</v>
      </c>
    </row>
    <row r="4657" spans="1:11">
      <c r="A4657" t="s">
        <v>56</v>
      </c>
      <c r="B4657" t="s">
        <v>198</v>
      </c>
      <c r="C4657" s="7" t="s">
        <v>338</v>
      </c>
      <c r="D4657" t="s">
        <v>199</v>
      </c>
      <c r="E4657" t="s">
        <v>54</v>
      </c>
      <c r="F4657" t="s">
        <v>95</v>
      </c>
      <c r="G4657" t="s">
        <v>94</v>
      </c>
      <c r="H4657">
        <v>0.01</v>
      </c>
      <c r="I4657">
        <v>50</v>
      </c>
      <c r="J4657">
        <f>Cálculo!$G$77</f>
        <v>9.2490000000000006</v>
      </c>
      <c r="K4657">
        <f>Cálculo!$H$77</f>
        <v>60.76</v>
      </c>
    </row>
    <row r="4658" spans="1:11">
      <c r="A4658" t="s">
        <v>56</v>
      </c>
      <c r="B4658" t="s">
        <v>198</v>
      </c>
      <c r="C4658" s="7" t="s">
        <v>338</v>
      </c>
      <c r="D4658" t="s">
        <v>199</v>
      </c>
      <c r="E4658" t="s">
        <v>54</v>
      </c>
      <c r="F4658" t="s">
        <v>95</v>
      </c>
      <c r="G4658" t="s">
        <v>94</v>
      </c>
      <c r="H4658">
        <v>50.01</v>
      </c>
      <c r="I4658">
        <v>150</v>
      </c>
      <c r="J4658">
        <f>Cálculo!$G$78</f>
        <v>8.49</v>
      </c>
      <c r="K4658">
        <f>Cálculo!$H$78</f>
        <v>98.73</v>
      </c>
    </row>
    <row r="4659" spans="1:11">
      <c r="A4659" t="s">
        <v>56</v>
      </c>
      <c r="B4659" t="s">
        <v>198</v>
      </c>
      <c r="C4659" s="7" t="s">
        <v>338</v>
      </c>
      <c r="D4659" t="s">
        <v>199</v>
      </c>
      <c r="E4659" t="s">
        <v>54</v>
      </c>
      <c r="F4659" t="s">
        <v>95</v>
      </c>
      <c r="G4659" t="s">
        <v>94</v>
      </c>
      <c r="H4659">
        <v>150.01</v>
      </c>
      <c r="I4659">
        <v>500</v>
      </c>
      <c r="J4659">
        <f>Cálculo!$G$79</f>
        <v>7.9859999999999998</v>
      </c>
      <c r="K4659">
        <f>Cálculo!$H$79</f>
        <v>174.66</v>
      </c>
    </row>
    <row r="4660" spans="1:11">
      <c r="A4660" t="s">
        <v>56</v>
      </c>
      <c r="B4660" t="s">
        <v>198</v>
      </c>
      <c r="C4660" s="7" t="s">
        <v>338</v>
      </c>
      <c r="D4660" t="s">
        <v>199</v>
      </c>
      <c r="E4660" t="s">
        <v>54</v>
      </c>
      <c r="F4660" t="s">
        <v>95</v>
      </c>
      <c r="G4660" t="s">
        <v>94</v>
      </c>
      <c r="H4660">
        <v>500.01</v>
      </c>
      <c r="I4660">
        <v>2000</v>
      </c>
      <c r="J4660">
        <f>Cálculo!$G$80</f>
        <v>7.5380000000000003</v>
      </c>
      <c r="K4660">
        <f>Cálculo!$H$80</f>
        <v>398.71</v>
      </c>
    </row>
    <row r="4661" spans="1:11">
      <c r="A4661" t="s">
        <v>56</v>
      </c>
      <c r="B4661" t="s">
        <v>198</v>
      </c>
      <c r="C4661" s="7" t="s">
        <v>338</v>
      </c>
      <c r="D4661" t="s">
        <v>199</v>
      </c>
      <c r="E4661" t="s">
        <v>54</v>
      </c>
      <c r="F4661" t="s">
        <v>95</v>
      </c>
      <c r="G4661" t="s">
        <v>94</v>
      </c>
      <c r="H4661">
        <v>2000.01</v>
      </c>
      <c r="I4661">
        <v>3500</v>
      </c>
      <c r="J4661">
        <f>Cálculo!$G$81</f>
        <v>6.819</v>
      </c>
      <c r="K4661">
        <f>Cálculo!$H$81</f>
        <v>1837.86</v>
      </c>
    </row>
    <row r="4662" spans="1:11">
      <c r="A4662" t="s">
        <v>56</v>
      </c>
      <c r="B4662" t="s">
        <v>198</v>
      </c>
      <c r="C4662" s="7" t="s">
        <v>338</v>
      </c>
      <c r="D4662" t="s">
        <v>199</v>
      </c>
      <c r="E4662" t="s">
        <v>54</v>
      </c>
      <c r="F4662" t="s">
        <v>95</v>
      </c>
      <c r="G4662" t="s">
        <v>94</v>
      </c>
      <c r="H4662">
        <v>3500.01</v>
      </c>
      <c r="I4662">
        <v>50000</v>
      </c>
      <c r="J4662">
        <f>Cálculo!$G$82</f>
        <v>5.3760000000000003</v>
      </c>
      <c r="K4662">
        <f>Cálculo!$H$82</f>
        <v>6892.16</v>
      </c>
    </row>
    <row r="4663" spans="1:11">
      <c r="A4663" t="s">
        <v>56</v>
      </c>
      <c r="B4663" t="s">
        <v>198</v>
      </c>
      <c r="C4663" s="7" t="s">
        <v>338</v>
      </c>
      <c r="D4663" t="s">
        <v>199</v>
      </c>
      <c r="E4663" t="s">
        <v>54</v>
      </c>
      <c r="F4663" t="s">
        <v>95</v>
      </c>
      <c r="G4663" t="s">
        <v>94</v>
      </c>
      <c r="H4663">
        <v>50000.01</v>
      </c>
      <c r="J4663">
        <f>Cálculo!$G$83</f>
        <v>5.1479999999999997</v>
      </c>
      <c r="K4663">
        <f>Cálculo!$H$83</f>
        <v>18284.09</v>
      </c>
    </row>
    <row r="4664" spans="1:11">
      <c r="A4664" t="s">
        <v>56</v>
      </c>
      <c r="B4664" t="s">
        <v>198</v>
      </c>
      <c r="C4664" s="7" t="s">
        <v>338</v>
      </c>
      <c r="D4664" t="s">
        <v>199</v>
      </c>
      <c r="E4664" t="s">
        <v>54</v>
      </c>
      <c r="F4664" t="s">
        <v>96</v>
      </c>
      <c r="G4664" t="s">
        <v>94</v>
      </c>
      <c r="H4664">
        <v>0</v>
      </c>
      <c r="I4664">
        <v>50000</v>
      </c>
      <c r="J4664">
        <f>Cálculo!$G$86</f>
        <v>4.726</v>
      </c>
      <c r="K4664">
        <f>Cálculo!$H$86</f>
        <v>387.36</v>
      </c>
    </row>
    <row r="4665" spans="1:11">
      <c r="A4665" t="s">
        <v>56</v>
      </c>
      <c r="B4665" t="s">
        <v>198</v>
      </c>
      <c r="C4665" s="7" t="s">
        <v>338</v>
      </c>
      <c r="D4665" t="s">
        <v>199</v>
      </c>
      <c r="E4665" t="s">
        <v>54</v>
      </c>
      <c r="F4665" t="s">
        <v>96</v>
      </c>
      <c r="G4665" t="s">
        <v>94</v>
      </c>
      <c r="H4665">
        <v>50000.01</v>
      </c>
      <c r="I4665">
        <v>300000</v>
      </c>
      <c r="J4665">
        <f>Cálculo!$G$87</f>
        <v>3.5019999999999998</v>
      </c>
      <c r="K4665">
        <f>Cálculo!$H$87</f>
        <v>61597.41</v>
      </c>
    </row>
    <row r="4666" spans="1:11">
      <c r="A4666" t="s">
        <v>56</v>
      </c>
      <c r="B4666" t="s">
        <v>198</v>
      </c>
      <c r="C4666" s="7" t="s">
        <v>338</v>
      </c>
      <c r="D4666" t="s">
        <v>199</v>
      </c>
      <c r="E4666" t="s">
        <v>54</v>
      </c>
      <c r="F4666" t="s">
        <v>96</v>
      </c>
      <c r="G4666" t="s">
        <v>94</v>
      </c>
      <c r="H4666">
        <v>300000.01</v>
      </c>
      <c r="I4666">
        <v>500000</v>
      </c>
      <c r="J4666">
        <f>Cálculo!$G$88</f>
        <v>3.36</v>
      </c>
      <c r="K4666">
        <f>Cálculo!$H$88</f>
        <v>110975.06</v>
      </c>
    </row>
    <row r="4667" spans="1:11">
      <c r="A4667" t="s">
        <v>56</v>
      </c>
      <c r="B4667" t="s">
        <v>198</v>
      </c>
      <c r="C4667" s="7" t="s">
        <v>338</v>
      </c>
      <c r="D4667" t="s">
        <v>199</v>
      </c>
      <c r="E4667" t="s">
        <v>54</v>
      </c>
      <c r="F4667" t="s">
        <v>96</v>
      </c>
      <c r="G4667" t="s">
        <v>94</v>
      </c>
      <c r="H4667">
        <v>500000.01</v>
      </c>
      <c r="I4667">
        <v>1000000</v>
      </c>
      <c r="J4667">
        <f>Cálculo!$G$89</f>
        <v>3.3340000000000001</v>
      </c>
      <c r="K4667">
        <f>Cálculo!$H$89</f>
        <v>124035.06</v>
      </c>
    </row>
    <row r="4668" spans="1:11">
      <c r="A4668" t="s">
        <v>56</v>
      </c>
      <c r="B4668" t="s">
        <v>198</v>
      </c>
      <c r="C4668" s="7" t="s">
        <v>338</v>
      </c>
      <c r="D4668" t="s">
        <v>199</v>
      </c>
      <c r="E4668" t="s">
        <v>54</v>
      </c>
      <c r="F4668" t="s">
        <v>96</v>
      </c>
      <c r="G4668" t="s">
        <v>94</v>
      </c>
      <c r="H4668">
        <v>1000000.01</v>
      </c>
      <c r="I4668">
        <v>2000000</v>
      </c>
      <c r="J4668">
        <f>Cálculo!$G$90</f>
        <v>3.2810000000000001</v>
      </c>
      <c r="K4668">
        <f>Cálculo!$H$90</f>
        <v>177422.21</v>
      </c>
    </row>
    <row r="4669" spans="1:11">
      <c r="A4669" t="s">
        <v>56</v>
      </c>
      <c r="B4669" t="s">
        <v>198</v>
      </c>
      <c r="C4669" s="7" t="s">
        <v>338</v>
      </c>
      <c r="D4669" t="s">
        <v>199</v>
      </c>
      <c r="E4669" t="s">
        <v>54</v>
      </c>
      <c r="F4669" t="s">
        <v>96</v>
      </c>
      <c r="G4669" t="s">
        <v>94</v>
      </c>
      <c r="H4669">
        <v>2000000.01</v>
      </c>
      <c r="J4669">
        <f>Cálculo!$G$91</f>
        <v>3.2330000000000001</v>
      </c>
      <c r="K4669">
        <f>Cálculo!$H$91</f>
        <v>316707.87</v>
      </c>
    </row>
    <row r="4670" spans="1:11">
      <c r="A4670" t="s">
        <v>56</v>
      </c>
      <c r="B4670" t="s">
        <v>198</v>
      </c>
      <c r="C4670" s="7" t="s">
        <v>338</v>
      </c>
      <c r="D4670" t="s">
        <v>199</v>
      </c>
      <c r="E4670" t="s">
        <v>54</v>
      </c>
      <c r="F4670" t="s">
        <v>97</v>
      </c>
      <c r="G4670" t="s">
        <v>98</v>
      </c>
      <c r="J4670">
        <f>Cálculo!$G$94</f>
        <v>3.2148460000000001</v>
      </c>
    </row>
    <row r="4671" spans="1:11">
      <c r="A4671" t="s">
        <v>56</v>
      </c>
      <c r="B4671" t="s">
        <v>198</v>
      </c>
      <c r="C4671" s="7" t="s">
        <v>339</v>
      </c>
      <c r="D4671" t="s">
        <v>199</v>
      </c>
      <c r="E4671" t="s">
        <v>54</v>
      </c>
      <c r="F4671" t="s">
        <v>93</v>
      </c>
      <c r="G4671" t="s">
        <v>94</v>
      </c>
      <c r="H4671">
        <v>0</v>
      </c>
      <c r="I4671">
        <v>1</v>
      </c>
      <c r="J4671">
        <f>Cálculo!$G$66</f>
        <v>3.2869999999999999</v>
      </c>
      <c r="K4671">
        <f>Cálculo!$H$66</f>
        <v>11.39</v>
      </c>
    </row>
    <row r="4672" spans="1:11">
      <c r="A4672" t="s">
        <v>56</v>
      </c>
      <c r="B4672" t="s">
        <v>198</v>
      </c>
      <c r="C4672" s="7" t="s">
        <v>339</v>
      </c>
      <c r="D4672" t="s">
        <v>199</v>
      </c>
      <c r="E4672" t="s">
        <v>54</v>
      </c>
      <c r="F4672" t="s">
        <v>93</v>
      </c>
      <c r="G4672" t="s">
        <v>94</v>
      </c>
      <c r="H4672">
        <v>1.01</v>
      </c>
      <c r="I4672">
        <v>3</v>
      </c>
      <c r="J4672">
        <f>Cálculo!$G$67</f>
        <v>10.834</v>
      </c>
      <c r="K4672">
        <f>Cálculo!$H$67</f>
        <v>14.87</v>
      </c>
    </row>
    <row r="4673" spans="1:11">
      <c r="A4673" t="s">
        <v>56</v>
      </c>
      <c r="B4673" t="s">
        <v>198</v>
      </c>
      <c r="C4673" s="7" t="s">
        <v>339</v>
      </c>
      <c r="D4673" t="s">
        <v>199</v>
      </c>
      <c r="E4673" t="s">
        <v>54</v>
      </c>
      <c r="F4673" t="s">
        <v>93</v>
      </c>
      <c r="G4673" t="s">
        <v>94</v>
      </c>
      <c r="H4673">
        <v>3.01</v>
      </c>
      <c r="I4673">
        <v>7</v>
      </c>
      <c r="J4673">
        <f>Cálculo!$G$68</f>
        <v>5.6470000000000002</v>
      </c>
      <c r="K4673">
        <f>Cálculo!$H$68</f>
        <v>14.87</v>
      </c>
    </row>
    <row r="4674" spans="1:11">
      <c r="A4674" t="s">
        <v>56</v>
      </c>
      <c r="B4674" t="s">
        <v>198</v>
      </c>
      <c r="C4674" s="7" t="s">
        <v>339</v>
      </c>
      <c r="D4674" t="s">
        <v>199</v>
      </c>
      <c r="E4674" t="s">
        <v>54</v>
      </c>
      <c r="F4674" t="s">
        <v>93</v>
      </c>
      <c r="G4674" t="s">
        <v>94</v>
      </c>
      <c r="H4674">
        <v>7.01</v>
      </c>
      <c r="I4674">
        <v>14</v>
      </c>
      <c r="J4674">
        <f>Cálculo!$G$69</f>
        <v>9.3699999999999992</v>
      </c>
      <c r="K4674">
        <f>Cálculo!$H$69</f>
        <v>16.739999999999998</v>
      </c>
    </row>
    <row r="4675" spans="1:11">
      <c r="A4675" t="s">
        <v>56</v>
      </c>
      <c r="B4675" t="s">
        <v>198</v>
      </c>
      <c r="C4675" s="7" t="s">
        <v>339</v>
      </c>
      <c r="D4675" t="s">
        <v>199</v>
      </c>
      <c r="E4675" t="s">
        <v>54</v>
      </c>
      <c r="F4675" t="s">
        <v>93</v>
      </c>
      <c r="G4675" t="s">
        <v>94</v>
      </c>
      <c r="H4675">
        <v>14.01</v>
      </c>
      <c r="I4675">
        <v>34</v>
      </c>
      <c r="J4675">
        <f>Cálculo!$G$70</f>
        <v>11.132</v>
      </c>
      <c r="K4675">
        <f>Cálculo!$H$70</f>
        <v>18.600000000000001</v>
      </c>
    </row>
    <row r="4676" spans="1:11">
      <c r="A4676" t="s">
        <v>56</v>
      </c>
      <c r="B4676" t="s">
        <v>198</v>
      </c>
      <c r="C4676" s="7" t="s">
        <v>339</v>
      </c>
      <c r="D4676" t="s">
        <v>199</v>
      </c>
      <c r="E4676" t="s">
        <v>54</v>
      </c>
      <c r="F4676" t="s">
        <v>93</v>
      </c>
      <c r="G4676" t="s">
        <v>94</v>
      </c>
      <c r="H4676">
        <v>34.01</v>
      </c>
      <c r="I4676">
        <v>600</v>
      </c>
      <c r="J4676">
        <f>Cálculo!$G$71</f>
        <v>11.92</v>
      </c>
      <c r="K4676">
        <f>Cálculo!$H$71</f>
        <v>18.600000000000001</v>
      </c>
    </row>
    <row r="4677" spans="1:11">
      <c r="A4677" t="s">
        <v>56</v>
      </c>
      <c r="B4677" t="s">
        <v>198</v>
      </c>
      <c r="C4677" s="7" t="s">
        <v>339</v>
      </c>
      <c r="D4677" t="s">
        <v>199</v>
      </c>
      <c r="E4677" t="s">
        <v>54</v>
      </c>
      <c r="F4677" t="s">
        <v>93</v>
      </c>
      <c r="G4677" t="s">
        <v>94</v>
      </c>
      <c r="H4677">
        <v>600.01</v>
      </c>
      <c r="I4677">
        <v>1000</v>
      </c>
      <c r="J4677">
        <f>Cálculo!$G$72</f>
        <v>10.324</v>
      </c>
      <c r="K4677">
        <f>Cálculo!$H$72</f>
        <v>18.600000000000001</v>
      </c>
    </row>
    <row r="4678" spans="1:11">
      <c r="A4678" t="s">
        <v>56</v>
      </c>
      <c r="B4678" t="s">
        <v>198</v>
      </c>
      <c r="C4678" s="7" t="s">
        <v>339</v>
      </c>
      <c r="D4678" t="s">
        <v>199</v>
      </c>
      <c r="E4678" t="s">
        <v>54</v>
      </c>
      <c r="F4678" t="s">
        <v>93</v>
      </c>
      <c r="G4678" t="s">
        <v>94</v>
      </c>
      <c r="H4678">
        <v>1000.01</v>
      </c>
      <c r="J4678">
        <f>Cálculo!$G$73</f>
        <v>7.2949999999999999</v>
      </c>
      <c r="K4678">
        <f>Cálculo!$H$73</f>
        <v>18.600000000000001</v>
      </c>
    </row>
    <row r="4679" spans="1:11">
      <c r="A4679" t="s">
        <v>56</v>
      </c>
      <c r="B4679" t="s">
        <v>198</v>
      </c>
      <c r="C4679" s="7" t="s">
        <v>339</v>
      </c>
      <c r="D4679" t="s">
        <v>199</v>
      </c>
      <c r="E4679" t="s">
        <v>54</v>
      </c>
      <c r="F4679" t="s">
        <v>95</v>
      </c>
      <c r="G4679" t="s">
        <v>94</v>
      </c>
      <c r="H4679">
        <v>0</v>
      </c>
      <c r="I4679">
        <v>0</v>
      </c>
      <c r="J4679">
        <f>Cálculo!$G$76</f>
        <v>0</v>
      </c>
      <c r="K4679">
        <f>Cálculo!$H$76</f>
        <v>0</v>
      </c>
    </row>
    <row r="4680" spans="1:11">
      <c r="A4680" t="s">
        <v>56</v>
      </c>
      <c r="B4680" t="s">
        <v>198</v>
      </c>
      <c r="C4680" s="7" t="s">
        <v>339</v>
      </c>
      <c r="D4680" t="s">
        <v>199</v>
      </c>
      <c r="E4680" t="s">
        <v>54</v>
      </c>
      <c r="F4680" t="s">
        <v>95</v>
      </c>
      <c r="G4680" t="s">
        <v>94</v>
      </c>
      <c r="H4680">
        <v>0.01</v>
      </c>
      <c r="I4680">
        <v>50</v>
      </c>
      <c r="J4680">
        <f>Cálculo!$G$77</f>
        <v>9.2490000000000006</v>
      </c>
      <c r="K4680">
        <f>Cálculo!$H$77</f>
        <v>60.76</v>
      </c>
    </row>
    <row r="4681" spans="1:11">
      <c r="A4681" t="s">
        <v>56</v>
      </c>
      <c r="B4681" t="s">
        <v>198</v>
      </c>
      <c r="C4681" s="7" t="s">
        <v>339</v>
      </c>
      <c r="D4681" t="s">
        <v>199</v>
      </c>
      <c r="E4681" t="s">
        <v>54</v>
      </c>
      <c r="F4681" t="s">
        <v>95</v>
      </c>
      <c r="G4681" t="s">
        <v>94</v>
      </c>
      <c r="H4681">
        <v>50.01</v>
      </c>
      <c r="I4681">
        <v>150</v>
      </c>
      <c r="J4681">
        <f>Cálculo!$G$78</f>
        <v>8.49</v>
      </c>
      <c r="K4681">
        <f>Cálculo!$H$78</f>
        <v>98.73</v>
      </c>
    </row>
    <row r="4682" spans="1:11">
      <c r="A4682" t="s">
        <v>56</v>
      </c>
      <c r="B4682" t="s">
        <v>198</v>
      </c>
      <c r="C4682" s="7" t="s">
        <v>339</v>
      </c>
      <c r="D4682" t="s">
        <v>199</v>
      </c>
      <c r="E4682" t="s">
        <v>54</v>
      </c>
      <c r="F4682" t="s">
        <v>95</v>
      </c>
      <c r="G4682" t="s">
        <v>94</v>
      </c>
      <c r="H4682">
        <v>150.01</v>
      </c>
      <c r="I4682">
        <v>500</v>
      </c>
      <c r="J4682">
        <f>Cálculo!$G$79</f>
        <v>7.9859999999999998</v>
      </c>
      <c r="K4682">
        <f>Cálculo!$H$79</f>
        <v>174.66</v>
      </c>
    </row>
    <row r="4683" spans="1:11">
      <c r="A4683" t="s">
        <v>56</v>
      </c>
      <c r="B4683" t="s">
        <v>198</v>
      </c>
      <c r="C4683" s="7" t="s">
        <v>339</v>
      </c>
      <c r="D4683" t="s">
        <v>199</v>
      </c>
      <c r="E4683" t="s">
        <v>54</v>
      </c>
      <c r="F4683" t="s">
        <v>95</v>
      </c>
      <c r="G4683" t="s">
        <v>94</v>
      </c>
      <c r="H4683">
        <v>500.01</v>
      </c>
      <c r="I4683">
        <v>2000</v>
      </c>
      <c r="J4683">
        <f>Cálculo!$G$80</f>
        <v>7.5380000000000003</v>
      </c>
      <c r="K4683">
        <f>Cálculo!$H$80</f>
        <v>398.71</v>
      </c>
    </row>
    <row r="4684" spans="1:11">
      <c r="A4684" t="s">
        <v>56</v>
      </c>
      <c r="B4684" t="s">
        <v>198</v>
      </c>
      <c r="C4684" s="7" t="s">
        <v>339</v>
      </c>
      <c r="D4684" t="s">
        <v>199</v>
      </c>
      <c r="E4684" t="s">
        <v>54</v>
      </c>
      <c r="F4684" t="s">
        <v>95</v>
      </c>
      <c r="G4684" t="s">
        <v>94</v>
      </c>
      <c r="H4684">
        <v>2000.01</v>
      </c>
      <c r="I4684">
        <v>3500</v>
      </c>
      <c r="J4684">
        <f>Cálculo!$G$81</f>
        <v>6.819</v>
      </c>
      <c r="K4684">
        <f>Cálculo!$H$81</f>
        <v>1837.86</v>
      </c>
    </row>
    <row r="4685" spans="1:11">
      <c r="A4685" t="s">
        <v>56</v>
      </c>
      <c r="B4685" t="s">
        <v>198</v>
      </c>
      <c r="C4685" s="7" t="s">
        <v>339</v>
      </c>
      <c r="D4685" t="s">
        <v>199</v>
      </c>
      <c r="E4685" t="s">
        <v>54</v>
      </c>
      <c r="F4685" t="s">
        <v>95</v>
      </c>
      <c r="G4685" t="s">
        <v>94</v>
      </c>
      <c r="H4685">
        <v>3500.01</v>
      </c>
      <c r="I4685">
        <v>50000</v>
      </c>
      <c r="J4685">
        <f>Cálculo!$G$82</f>
        <v>5.3760000000000003</v>
      </c>
      <c r="K4685">
        <f>Cálculo!$H$82</f>
        <v>6892.16</v>
      </c>
    </row>
    <row r="4686" spans="1:11">
      <c r="A4686" t="s">
        <v>56</v>
      </c>
      <c r="B4686" t="s">
        <v>198</v>
      </c>
      <c r="C4686" s="7" t="s">
        <v>339</v>
      </c>
      <c r="D4686" t="s">
        <v>199</v>
      </c>
      <c r="E4686" t="s">
        <v>54</v>
      </c>
      <c r="F4686" t="s">
        <v>95</v>
      </c>
      <c r="G4686" t="s">
        <v>94</v>
      </c>
      <c r="H4686">
        <v>50000.01</v>
      </c>
      <c r="J4686">
        <f>Cálculo!$G$83</f>
        <v>5.1479999999999997</v>
      </c>
      <c r="K4686">
        <f>Cálculo!$H$83</f>
        <v>18284.09</v>
      </c>
    </row>
    <row r="4687" spans="1:11">
      <c r="A4687" t="s">
        <v>56</v>
      </c>
      <c r="B4687" t="s">
        <v>198</v>
      </c>
      <c r="C4687" s="7" t="s">
        <v>339</v>
      </c>
      <c r="D4687" t="s">
        <v>199</v>
      </c>
      <c r="E4687" t="s">
        <v>54</v>
      </c>
      <c r="F4687" t="s">
        <v>96</v>
      </c>
      <c r="G4687" t="s">
        <v>94</v>
      </c>
      <c r="H4687">
        <v>0</v>
      </c>
      <c r="I4687">
        <v>50000</v>
      </c>
      <c r="J4687">
        <f>Cálculo!$G$86</f>
        <v>4.726</v>
      </c>
      <c r="K4687">
        <f>Cálculo!$H$86</f>
        <v>387.36</v>
      </c>
    </row>
    <row r="4688" spans="1:11">
      <c r="A4688" t="s">
        <v>56</v>
      </c>
      <c r="B4688" t="s">
        <v>198</v>
      </c>
      <c r="C4688" s="7" t="s">
        <v>339</v>
      </c>
      <c r="D4688" t="s">
        <v>199</v>
      </c>
      <c r="E4688" t="s">
        <v>54</v>
      </c>
      <c r="F4688" t="s">
        <v>96</v>
      </c>
      <c r="G4688" t="s">
        <v>94</v>
      </c>
      <c r="H4688">
        <v>50000.01</v>
      </c>
      <c r="I4688">
        <v>300000</v>
      </c>
      <c r="J4688">
        <f>Cálculo!$G$87</f>
        <v>3.5019999999999998</v>
      </c>
      <c r="K4688">
        <f>Cálculo!$H$87</f>
        <v>61597.41</v>
      </c>
    </row>
    <row r="4689" spans="1:11">
      <c r="A4689" t="s">
        <v>56</v>
      </c>
      <c r="B4689" t="s">
        <v>198</v>
      </c>
      <c r="C4689" s="7" t="s">
        <v>339</v>
      </c>
      <c r="D4689" t="s">
        <v>199</v>
      </c>
      <c r="E4689" t="s">
        <v>54</v>
      </c>
      <c r="F4689" t="s">
        <v>96</v>
      </c>
      <c r="G4689" t="s">
        <v>94</v>
      </c>
      <c r="H4689">
        <v>300000.01</v>
      </c>
      <c r="I4689">
        <v>500000</v>
      </c>
      <c r="J4689">
        <f>Cálculo!$G$88</f>
        <v>3.36</v>
      </c>
      <c r="K4689">
        <f>Cálculo!$H$88</f>
        <v>110975.06</v>
      </c>
    </row>
    <row r="4690" spans="1:11">
      <c r="A4690" t="s">
        <v>56</v>
      </c>
      <c r="B4690" t="s">
        <v>198</v>
      </c>
      <c r="C4690" s="7" t="s">
        <v>339</v>
      </c>
      <c r="D4690" t="s">
        <v>199</v>
      </c>
      <c r="E4690" t="s">
        <v>54</v>
      </c>
      <c r="F4690" t="s">
        <v>96</v>
      </c>
      <c r="G4690" t="s">
        <v>94</v>
      </c>
      <c r="H4690">
        <v>500000.01</v>
      </c>
      <c r="I4690">
        <v>1000000</v>
      </c>
      <c r="J4690">
        <f>Cálculo!$G$89</f>
        <v>3.3340000000000001</v>
      </c>
      <c r="K4690">
        <f>Cálculo!$H$89</f>
        <v>124035.06</v>
      </c>
    </row>
    <row r="4691" spans="1:11">
      <c r="A4691" t="s">
        <v>56</v>
      </c>
      <c r="B4691" t="s">
        <v>198</v>
      </c>
      <c r="C4691" s="7" t="s">
        <v>339</v>
      </c>
      <c r="D4691" t="s">
        <v>199</v>
      </c>
      <c r="E4691" t="s">
        <v>54</v>
      </c>
      <c r="F4691" t="s">
        <v>96</v>
      </c>
      <c r="G4691" t="s">
        <v>94</v>
      </c>
      <c r="H4691">
        <v>1000000.01</v>
      </c>
      <c r="I4691">
        <v>2000000</v>
      </c>
      <c r="J4691">
        <f>Cálculo!$G$90</f>
        <v>3.2810000000000001</v>
      </c>
      <c r="K4691">
        <f>Cálculo!$H$90</f>
        <v>177422.21</v>
      </c>
    </row>
    <row r="4692" spans="1:11">
      <c r="A4692" t="s">
        <v>56</v>
      </c>
      <c r="B4692" t="s">
        <v>198</v>
      </c>
      <c r="C4692" s="7" t="s">
        <v>339</v>
      </c>
      <c r="D4692" t="s">
        <v>199</v>
      </c>
      <c r="E4692" t="s">
        <v>54</v>
      </c>
      <c r="F4692" t="s">
        <v>96</v>
      </c>
      <c r="G4692" t="s">
        <v>94</v>
      </c>
      <c r="H4692">
        <v>2000000.01</v>
      </c>
      <c r="J4692">
        <f>Cálculo!$G$91</f>
        <v>3.2330000000000001</v>
      </c>
      <c r="K4692">
        <f>Cálculo!$H$91</f>
        <v>316707.87</v>
      </c>
    </row>
    <row r="4693" spans="1:11">
      <c r="A4693" t="s">
        <v>56</v>
      </c>
      <c r="B4693" t="s">
        <v>198</v>
      </c>
      <c r="C4693" s="7" t="s">
        <v>339</v>
      </c>
      <c r="D4693" t="s">
        <v>199</v>
      </c>
      <c r="E4693" t="s">
        <v>54</v>
      </c>
      <c r="F4693" t="s">
        <v>97</v>
      </c>
      <c r="G4693" t="s">
        <v>98</v>
      </c>
      <c r="J4693">
        <f>Cálculo!$G$94</f>
        <v>3.2148460000000001</v>
      </c>
    </row>
    <row r="4694" spans="1:11">
      <c r="A4694" t="s">
        <v>56</v>
      </c>
      <c r="B4694" t="s">
        <v>198</v>
      </c>
      <c r="C4694" s="7" t="s">
        <v>340</v>
      </c>
      <c r="D4694" t="s">
        <v>199</v>
      </c>
      <c r="E4694" t="s">
        <v>54</v>
      </c>
      <c r="F4694" t="s">
        <v>93</v>
      </c>
      <c r="G4694" t="s">
        <v>94</v>
      </c>
      <c r="H4694">
        <v>0</v>
      </c>
      <c r="I4694">
        <v>1</v>
      </c>
      <c r="J4694">
        <f>Cálculo!$G$66</f>
        <v>3.2869999999999999</v>
      </c>
      <c r="K4694">
        <f>Cálculo!$H$66</f>
        <v>11.39</v>
      </c>
    </row>
    <row r="4695" spans="1:11">
      <c r="A4695" t="s">
        <v>56</v>
      </c>
      <c r="B4695" t="s">
        <v>198</v>
      </c>
      <c r="C4695" s="7" t="s">
        <v>340</v>
      </c>
      <c r="D4695" t="s">
        <v>199</v>
      </c>
      <c r="E4695" t="s">
        <v>54</v>
      </c>
      <c r="F4695" t="s">
        <v>93</v>
      </c>
      <c r="G4695" t="s">
        <v>94</v>
      </c>
      <c r="H4695">
        <v>1.01</v>
      </c>
      <c r="I4695">
        <v>3</v>
      </c>
      <c r="J4695">
        <f>Cálculo!$G$67</f>
        <v>10.834</v>
      </c>
      <c r="K4695">
        <f>Cálculo!$H$67</f>
        <v>14.87</v>
      </c>
    </row>
    <row r="4696" spans="1:11">
      <c r="A4696" t="s">
        <v>56</v>
      </c>
      <c r="B4696" t="s">
        <v>198</v>
      </c>
      <c r="C4696" s="7" t="s">
        <v>340</v>
      </c>
      <c r="D4696" t="s">
        <v>199</v>
      </c>
      <c r="E4696" t="s">
        <v>54</v>
      </c>
      <c r="F4696" t="s">
        <v>93</v>
      </c>
      <c r="G4696" t="s">
        <v>94</v>
      </c>
      <c r="H4696">
        <v>3.01</v>
      </c>
      <c r="I4696">
        <v>7</v>
      </c>
      <c r="J4696">
        <f>Cálculo!$G$68</f>
        <v>5.6470000000000002</v>
      </c>
      <c r="K4696">
        <f>Cálculo!$H$68</f>
        <v>14.87</v>
      </c>
    </row>
    <row r="4697" spans="1:11">
      <c r="A4697" t="s">
        <v>56</v>
      </c>
      <c r="B4697" t="s">
        <v>198</v>
      </c>
      <c r="C4697" s="7" t="s">
        <v>340</v>
      </c>
      <c r="D4697" t="s">
        <v>199</v>
      </c>
      <c r="E4697" t="s">
        <v>54</v>
      </c>
      <c r="F4697" t="s">
        <v>93</v>
      </c>
      <c r="G4697" t="s">
        <v>94</v>
      </c>
      <c r="H4697">
        <v>7.01</v>
      </c>
      <c r="I4697">
        <v>14</v>
      </c>
      <c r="J4697">
        <f>Cálculo!$G$69</f>
        <v>9.3699999999999992</v>
      </c>
      <c r="K4697">
        <f>Cálculo!$H$69</f>
        <v>16.739999999999998</v>
      </c>
    </row>
    <row r="4698" spans="1:11">
      <c r="A4698" t="s">
        <v>56</v>
      </c>
      <c r="B4698" t="s">
        <v>198</v>
      </c>
      <c r="C4698" s="7" t="s">
        <v>340</v>
      </c>
      <c r="D4698" t="s">
        <v>199</v>
      </c>
      <c r="E4698" t="s">
        <v>54</v>
      </c>
      <c r="F4698" t="s">
        <v>93</v>
      </c>
      <c r="G4698" t="s">
        <v>94</v>
      </c>
      <c r="H4698">
        <v>14.01</v>
      </c>
      <c r="I4698">
        <v>34</v>
      </c>
      <c r="J4698">
        <f>Cálculo!$G$70</f>
        <v>11.132</v>
      </c>
      <c r="K4698">
        <f>Cálculo!$H$70</f>
        <v>18.600000000000001</v>
      </c>
    </row>
    <row r="4699" spans="1:11">
      <c r="A4699" t="s">
        <v>56</v>
      </c>
      <c r="B4699" t="s">
        <v>198</v>
      </c>
      <c r="C4699" s="7" t="s">
        <v>340</v>
      </c>
      <c r="D4699" t="s">
        <v>199</v>
      </c>
      <c r="E4699" t="s">
        <v>54</v>
      </c>
      <c r="F4699" t="s">
        <v>93</v>
      </c>
      <c r="G4699" t="s">
        <v>94</v>
      </c>
      <c r="H4699">
        <v>34.01</v>
      </c>
      <c r="I4699">
        <v>600</v>
      </c>
      <c r="J4699">
        <f>Cálculo!$G$71</f>
        <v>11.92</v>
      </c>
      <c r="K4699">
        <f>Cálculo!$H$71</f>
        <v>18.600000000000001</v>
      </c>
    </row>
    <row r="4700" spans="1:11">
      <c r="A4700" t="s">
        <v>56</v>
      </c>
      <c r="B4700" t="s">
        <v>198</v>
      </c>
      <c r="C4700" s="7" t="s">
        <v>340</v>
      </c>
      <c r="D4700" t="s">
        <v>199</v>
      </c>
      <c r="E4700" t="s">
        <v>54</v>
      </c>
      <c r="F4700" t="s">
        <v>93</v>
      </c>
      <c r="G4700" t="s">
        <v>94</v>
      </c>
      <c r="H4700">
        <v>600.01</v>
      </c>
      <c r="I4700">
        <v>1000</v>
      </c>
      <c r="J4700">
        <f>Cálculo!$G$72</f>
        <v>10.324</v>
      </c>
      <c r="K4700">
        <f>Cálculo!$H$72</f>
        <v>18.600000000000001</v>
      </c>
    </row>
    <row r="4701" spans="1:11">
      <c r="A4701" t="s">
        <v>56</v>
      </c>
      <c r="B4701" t="s">
        <v>198</v>
      </c>
      <c r="C4701" s="7" t="s">
        <v>340</v>
      </c>
      <c r="D4701" t="s">
        <v>199</v>
      </c>
      <c r="E4701" t="s">
        <v>54</v>
      </c>
      <c r="F4701" t="s">
        <v>93</v>
      </c>
      <c r="G4701" t="s">
        <v>94</v>
      </c>
      <c r="H4701">
        <v>1000.01</v>
      </c>
      <c r="J4701">
        <f>Cálculo!$G$73</f>
        <v>7.2949999999999999</v>
      </c>
      <c r="K4701">
        <f>Cálculo!$H$73</f>
        <v>18.600000000000001</v>
      </c>
    </row>
    <row r="4702" spans="1:11">
      <c r="A4702" t="s">
        <v>56</v>
      </c>
      <c r="B4702" t="s">
        <v>198</v>
      </c>
      <c r="C4702" s="7" t="s">
        <v>340</v>
      </c>
      <c r="D4702" t="s">
        <v>199</v>
      </c>
      <c r="E4702" t="s">
        <v>54</v>
      </c>
      <c r="F4702" t="s">
        <v>95</v>
      </c>
      <c r="G4702" t="s">
        <v>94</v>
      </c>
      <c r="H4702">
        <v>0</v>
      </c>
      <c r="I4702">
        <v>0</v>
      </c>
      <c r="J4702">
        <f>Cálculo!$G$76</f>
        <v>0</v>
      </c>
      <c r="K4702">
        <f>Cálculo!$H$76</f>
        <v>0</v>
      </c>
    </row>
    <row r="4703" spans="1:11">
      <c r="A4703" t="s">
        <v>56</v>
      </c>
      <c r="B4703" t="s">
        <v>198</v>
      </c>
      <c r="C4703" s="7" t="s">
        <v>340</v>
      </c>
      <c r="D4703" t="s">
        <v>199</v>
      </c>
      <c r="E4703" t="s">
        <v>54</v>
      </c>
      <c r="F4703" t="s">
        <v>95</v>
      </c>
      <c r="G4703" t="s">
        <v>94</v>
      </c>
      <c r="H4703">
        <v>0.01</v>
      </c>
      <c r="I4703">
        <v>50</v>
      </c>
      <c r="J4703">
        <f>Cálculo!$G$77</f>
        <v>9.2490000000000006</v>
      </c>
      <c r="K4703">
        <f>Cálculo!$H$77</f>
        <v>60.76</v>
      </c>
    </row>
    <row r="4704" spans="1:11">
      <c r="A4704" t="s">
        <v>56</v>
      </c>
      <c r="B4704" t="s">
        <v>198</v>
      </c>
      <c r="C4704" s="7" t="s">
        <v>340</v>
      </c>
      <c r="D4704" t="s">
        <v>199</v>
      </c>
      <c r="E4704" t="s">
        <v>54</v>
      </c>
      <c r="F4704" t="s">
        <v>95</v>
      </c>
      <c r="G4704" t="s">
        <v>94</v>
      </c>
      <c r="H4704">
        <v>50.01</v>
      </c>
      <c r="I4704">
        <v>150</v>
      </c>
      <c r="J4704">
        <f>Cálculo!$G$78</f>
        <v>8.49</v>
      </c>
      <c r="K4704">
        <f>Cálculo!$H$78</f>
        <v>98.73</v>
      </c>
    </row>
    <row r="4705" spans="1:11">
      <c r="A4705" t="s">
        <v>56</v>
      </c>
      <c r="B4705" t="s">
        <v>198</v>
      </c>
      <c r="C4705" s="7" t="s">
        <v>340</v>
      </c>
      <c r="D4705" t="s">
        <v>199</v>
      </c>
      <c r="E4705" t="s">
        <v>54</v>
      </c>
      <c r="F4705" t="s">
        <v>95</v>
      </c>
      <c r="G4705" t="s">
        <v>94</v>
      </c>
      <c r="H4705">
        <v>150.01</v>
      </c>
      <c r="I4705">
        <v>500</v>
      </c>
      <c r="J4705">
        <f>Cálculo!$G$79</f>
        <v>7.9859999999999998</v>
      </c>
      <c r="K4705">
        <f>Cálculo!$H$79</f>
        <v>174.66</v>
      </c>
    </row>
    <row r="4706" spans="1:11">
      <c r="A4706" t="s">
        <v>56</v>
      </c>
      <c r="B4706" t="s">
        <v>198</v>
      </c>
      <c r="C4706" s="7" t="s">
        <v>340</v>
      </c>
      <c r="D4706" t="s">
        <v>199</v>
      </c>
      <c r="E4706" t="s">
        <v>54</v>
      </c>
      <c r="F4706" t="s">
        <v>95</v>
      </c>
      <c r="G4706" t="s">
        <v>94</v>
      </c>
      <c r="H4706">
        <v>500.01</v>
      </c>
      <c r="I4706">
        <v>2000</v>
      </c>
      <c r="J4706">
        <f>Cálculo!$G$80</f>
        <v>7.5380000000000003</v>
      </c>
      <c r="K4706">
        <f>Cálculo!$H$80</f>
        <v>398.71</v>
      </c>
    </row>
    <row r="4707" spans="1:11">
      <c r="A4707" t="s">
        <v>56</v>
      </c>
      <c r="B4707" t="s">
        <v>198</v>
      </c>
      <c r="C4707" s="7" t="s">
        <v>340</v>
      </c>
      <c r="D4707" t="s">
        <v>199</v>
      </c>
      <c r="E4707" t="s">
        <v>54</v>
      </c>
      <c r="F4707" t="s">
        <v>95</v>
      </c>
      <c r="G4707" t="s">
        <v>94</v>
      </c>
      <c r="H4707">
        <v>2000.01</v>
      </c>
      <c r="I4707">
        <v>3500</v>
      </c>
      <c r="J4707">
        <f>Cálculo!$G$81</f>
        <v>6.819</v>
      </c>
      <c r="K4707">
        <f>Cálculo!$H$81</f>
        <v>1837.86</v>
      </c>
    </row>
    <row r="4708" spans="1:11">
      <c r="A4708" t="s">
        <v>56</v>
      </c>
      <c r="B4708" t="s">
        <v>198</v>
      </c>
      <c r="C4708" s="7" t="s">
        <v>340</v>
      </c>
      <c r="D4708" t="s">
        <v>199</v>
      </c>
      <c r="E4708" t="s">
        <v>54</v>
      </c>
      <c r="F4708" t="s">
        <v>95</v>
      </c>
      <c r="G4708" t="s">
        <v>94</v>
      </c>
      <c r="H4708">
        <v>3500.01</v>
      </c>
      <c r="I4708">
        <v>50000</v>
      </c>
      <c r="J4708">
        <f>Cálculo!$G$82</f>
        <v>5.3760000000000003</v>
      </c>
      <c r="K4708">
        <f>Cálculo!$H$82</f>
        <v>6892.16</v>
      </c>
    </row>
    <row r="4709" spans="1:11">
      <c r="A4709" t="s">
        <v>56</v>
      </c>
      <c r="B4709" t="s">
        <v>198</v>
      </c>
      <c r="C4709" s="7" t="s">
        <v>340</v>
      </c>
      <c r="D4709" t="s">
        <v>199</v>
      </c>
      <c r="E4709" t="s">
        <v>54</v>
      </c>
      <c r="F4709" t="s">
        <v>95</v>
      </c>
      <c r="G4709" t="s">
        <v>94</v>
      </c>
      <c r="H4709">
        <v>50000.01</v>
      </c>
      <c r="J4709">
        <f>Cálculo!$G$83</f>
        <v>5.1479999999999997</v>
      </c>
      <c r="K4709">
        <f>Cálculo!$H$83</f>
        <v>18284.09</v>
      </c>
    </row>
    <row r="4710" spans="1:11">
      <c r="A4710" t="s">
        <v>56</v>
      </c>
      <c r="B4710" t="s">
        <v>198</v>
      </c>
      <c r="C4710" s="7" t="s">
        <v>340</v>
      </c>
      <c r="D4710" t="s">
        <v>199</v>
      </c>
      <c r="E4710" t="s">
        <v>54</v>
      </c>
      <c r="F4710" t="s">
        <v>96</v>
      </c>
      <c r="G4710" t="s">
        <v>94</v>
      </c>
      <c r="H4710">
        <v>0</v>
      </c>
      <c r="I4710">
        <v>50000</v>
      </c>
      <c r="J4710">
        <f>Cálculo!$G$86</f>
        <v>4.726</v>
      </c>
      <c r="K4710">
        <f>Cálculo!$H$86</f>
        <v>387.36</v>
      </c>
    </row>
    <row r="4711" spans="1:11">
      <c r="A4711" t="s">
        <v>56</v>
      </c>
      <c r="B4711" t="s">
        <v>198</v>
      </c>
      <c r="C4711" s="7" t="s">
        <v>340</v>
      </c>
      <c r="D4711" t="s">
        <v>199</v>
      </c>
      <c r="E4711" t="s">
        <v>54</v>
      </c>
      <c r="F4711" t="s">
        <v>96</v>
      </c>
      <c r="G4711" t="s">
        <v>94</v>
      </c>
      <c r="H4711">
        <v>50000.01</v>
      </c>
      <c r="I4711">
        <v>300000</v>
      </c>
      <c r="J4711">
        <f>Cálculo!$G$87</f>
        <v>3.5019999999999998</v>
      </c>
      <c r="K4711">
        <f>Cálculo!$H$87</f>
        <v>61597.41</v>
      </c>
    </row>
    <row r="4712" spans="1:11">
      <c r="A4712" t="s">
        <v>56</v>
      </c>
      <c r="B4712" t="s">
        <v>198</v>
      </c>
      <c r="C4712" s="7" t="s">
        <v>340</v>
      </c>
      <c r="D4712" t="s">
        <v>199</v>
      </c>
      <c r="E4712" t="s">
        <v>54</v>
      </c>
      <c r="F4712" t="s">
        <v>96</v>
      </c>
      <c r="G4712" t="s">
        <v>94</v>
      </c>
      <c r="H4712">
        <v>300000.01</v>
      </c>
      <c r="I4712">
        <v>500000</v>
      </c>
      <c r="J4712">
        <f>Cálculo!$G$88</f>
        <v>3.36</v>
      </c>
      <c r="K4712">
        <f>Cálculo!$H$88</f>
        <v>110975.06</v>
      </c>
    </row>
    <row r="4713" spans="1:11">
      <c r="A4713" t="s">
        <v>56</v>
      </c>
      <c r="B4713" t="s">
        <v>198</v>
      </c>
      <c r="C4713" s="7" t="s">
        <v>340</v>
      </c>
      <c r="D4713" t="s">
        <v>199</v>
      </c>
      <c r="E4713" t="s">
        <v>54</v>
      </c>
      <c r="F4713" t="s">
        <v>96</v>
      </c>
      <c r="G4713" t="s">
        <v>94</v>
      </c>
      <c r="H4713">
        <v>500000.01</v>
      </c>
      <c r="I4713">
        <v>1000000</v>
      </c>
      <c r="J4713">
        <f>Cálculo!$G$89</f>
        <v>3.3340000000000001</v>
      </c>
      <c r="K4713">
        <f>Cálculo!$H$89</f>
        <v>124035.06</v>
      </c>
    </row>
    <row r="4714" spans="1:11">
      <c r="A4714" t="s">
        <v>56</v>
      </c>
      <c r="B4714" t="s">
        <v>198</v>
      </c>
      <c r="C4714" s="7" t="s">
        <v>340</v>
      </c>
      <c r="D4714" t="s">
        <v>199</v>
      </c>
      <c r="E4714" t="s">
        <v>54</v>
      </c>
      <c r="F4714" t="s">
        <v>96</v>
      </c>
      <c r="G4714" t="s">
        <v>94</v>
      </c>
      <c r="H4714">
        <v>1000000.01</v>
      </c>
      <c r="I4714">
        <v>2000000</v>
      </c>
      <c r="J4714">
        <f>Cálculo!$G$90</f>
        <v>3.2810000000000001</v>
      </c>
      <c r="K4714">
        <f>Cálculo!$H$90</f>
        <v>177422.21</v>
      </c>
    </row>
    <row r="4715" spans="1:11">
      <c r="A4715" t="s">
        <v>56</v>
      </c>
      <c r="B4715" t="s">
        <v>198</v>
      </c>
      <c r="C4715" s="7" t="s">
        <v>340</v>
      </c>
      <c r="D4715" t="s">
        <v>199</v>
      </c>
      <c r="E4715" t="s">
        <v>54</v>
      </c>
      <c r="F4715" t="s">
        <v>96</v>
      </c>
      <c r="G4715" t="s">
        <v>94</v>
      </c>
      <c r="H4715">
        <v>2000000.01</v>
      </c>
      <c r="J4715">
        <f>Cálculo!$G$91</f>
        <v>3.2330000000000001</v>
      </c>
      <c r="K4715">
        <f>Cálculo!$H$91</f>
        <v>316707.87</v>
      </c>
    </row>
    <row r="4716" spans="1:11">
      <c r="A4716" t="s">
        <v>56</v>
      </c>
      <c r="B4716" t="s">
        <v>198</v>
      </c>
      <c r="C4716" s="7" t="s">
        <v>340</v>
      </c>
      <c r="D4716" t="s">
        <v>199</v>
      </c>
      <c r="E4716" t="s">
        <v>54</v>
      </c>
      <c r="F4716" t="s">
        <v>97</v>
      </c>
      <c r="G4716" t="s">
        <v>98</v>
      </c>
      <c r="J4716">
        <f>Cálculo!$G$94</f>
        <v>3.2148460000000001</v>
      </c>
    </row>
    <row r="4717" spans="1:11">
      <c r="A4717" t="s">
        <v>56</v>
      </c>
      <c r="B4717" t="s">
        <v>198</v>
      </c>
      <c r="C4717" s="7" t="s">
        <v>341</v>
      </c>
      <c r="D4717" t="s">
        <v>199</v>
      </c>
      <c r="E4717" t="s">
        <v>54</v>
      </c>
      <c r="F4717" t="s">
        <v>93</v>
      </c>
      <c r="G4717" t="s">
        <v>94</v>
      </c>
      <c r="H4717">
        <v>0</v>
      </c>
      <c r="I4717">
        <v>1</v>
      </c>
      <c r="J4717">
        <f>Cálculo!$G$66</f>
        <v>3.2869999999999999</v>
      </c>
      <c r="K4717">
        <f>Cálculo!$H$66</f>
        <v>11.39</v>
      </c>
    </row>
    <row r="4718" spans="1:11">
      <c r="A4718" t="s">
        <v>56</v>
      </c>
      <c r="B4718" t="s">
        <v>198</v>
      </c>
      <c r="C4718" s="7" t="s">
        <v>341</v>
      </c>
      <c r="D4718" t="s">
        <v>199</v>
      </c>
      <c r="E4718" t="s">
        <v>54</v>
      </c>
      <c r="F4718" t="s">
        <v>93</v>
      </c>
      <c r="G4718" t="s">
        <v>94</v>
      </c>
      <c r="H4718">
        <v>1.01</v>
      </c>
      <c r="I4718">
        <v>3</v>
      </c>
      <c r="J4718">
        <f>Cálculo!$G$67</f>
        <v>10.834</v>
      </c>
      <c r="K4718">
        <f>Cálculo!$H$67</f>
        <v>14.87</v>
      </c>
    </row>
    <row r="4719" spans="1:11">
      <c r="A4719" t="s">
        <v>56</v>
      </c>
      <c r="B4719" t="s">
        <v>198</v>
      </c>
      <c r="C4719" s="7" t="s">
        <v>341</v>
      </c>
      <c r="D4719" t="s">
        <v>199</v>
      </c>
      <c r="E4719" t="s">
        <v>54</v>
      </c>
      <c r="F4719" t="s">
        <v>93</v>
      </c>
      <c r="G4719" t="s">
        <v>94</v>
      </c>
      <c r="H4719">
        <v>3.01</v>
      </c>
      <c r="I4719">
        <v>7</v>
      </c>
      <c r="J4719">
        <f>Cálculo!$G$68</f>
        <v>5.6470000000000002</v>
      </c>
      <c r="K4719">
        <f>Cálculo!$H$68</f>
        <v>14.87</v>
      </c>
    </row>
    <row r="4720" spans="1:11">
      <c r="A4720" t="s">
        <v>56</v>
      </c>
      <c r="B4720" t="s">
        <v>198</v>
      </c>
      <c r="C4720" s="7" t="s">
        <v>341</v>
      </c>
      <c r="D4720" t="s">
        <v>199</v>
      </c>
      <c r="E4720" t="s">
        <v>54</v>
      </c>
      <c r="F4720" t="s">
        <v>93</v>
      </c>
      <c r="G4720" t="s">
        <v>94</v>
      </c>
      <c r="H4720">
        <v>7.01</v>
      </c>
      <c r="I4720">
        <v>14</v>
      </c>
      <c r="J4720">
        <f>Cálculo!$G$69</f>
        <v>9.3699999999999992</v>
      </c>
      <c r="K4720">
        <f>Cálculo!$H$69</f>
        <v>16.739999999999998</v>
      </c>
    </row>
    <row r="4721" spans="1:11">
      <c r="A4721" t="s">
        <v>56</v>
      </c>
      <c r="B4721" t="s">
        <v>198</v>
      </c>
      <c r="C4721" s="7" t="s">
        <v>341</v>
      </c>
      <c r="D4721" t="s">
        <v>199</v>
      </c>
      <c r="E4721" t="s">
        <v>54</v>
      </c>
      <c r="F4721" t="s">
        <v>93</v>
      </c>
      <c r="G4721" t="s">
        <v>94</v>
      </c>
      <c r="H4721">
        <v>14.01</v>
      </c>
      <c r="I4721">
        <v>34</v>
      </c>
      <c r="J4721">
        <f>Cálculo!$G$70</f>
        <v>11.132</v>
      </c>
      <c r="K4721">
        <f>Cálculo!$H$70</f>
        <v>18.600000000000001</v>
      </c>
    </row>
    <row r="4722" spans="1:11">
      <c r="A4722" t="s">
        <v>56</v>
      </c>
      <c r="B4722" t="s">
        <v>198</v>
      </c>
      <c r="C4722" s="7" t="s">
        <v>341</v>
      </c>
      <c r="D4722" t="s">
        <v>199</v>
      </c>
      <c r="E4722" t="s">
        <v>54</v>
      </c>
      <c r="F4722" t="s">
        <v>93</v>
      </c>
      <c r="G4722" t="s">
        <v>94</v>
      </c>
      <c r="H4722">
        <v>34.01</v>
      </c>
      <c r="I4722">
        <v>600</v>
      </c>
      <c r="J4722">
        <f>Cálculo!$G$71</f>
        <v>11.92</v>
      </c>
      <c r="K4722">
        <f>Cálculo!$H$71</f>
        <v>18.600000000000001</v>
      </c>
    </row>
    <row r="4723" spans="1:11">
      <c r="A4723" t="s">
        <v>56</v>
      </c>
      <c r="B4723" t="s">
        <v>198</v>
      </c>
      <c r="C4723" s="7" t="s">
        <v>341</v>
      </c>
      <c r="D4723" t="s">
        <v>199</v>
      </c>
      <c r="E4723" t="s">
        <v>54</v>
      </c>
      <c r="F4723" t="s">
        <v>93</v>
      </c>
      <c r="G4723" t="s">
        <v>94</v>
      </c>
      <c r="H4723">
        <v>600.01</v>
      </c>
      <c r="I4723">
        <v>1000</v>
      </c>
      <c r="J4723">
        <f>Cálculo!$G$72</f>
        <v>10.324</v>
      </c>
      <c r="K4723">
        <f>Cálculo!$H$72</f>
        <v>18.600000000000001</v>
      </c>
    </row>
    <row r="4724" spans="1:11">
      <c r="A4724" t="s">
        <v>56</v>
      </c>
      <c r="B4724" t="s">
        <v>198</v>
      </c>
      <c r="C4724" s="7" t="s">
        <v>341</v>
      </c>
      <c r="D4724" t="s">
        <v>199</v>
      </c>
      <c r="E4724" t="s">
        <v>54</v>
      </c>
      <c r="F4724" t="s">
        <v>93</v>
      </c>
      <c r="G4724" t="s">
        <v>94</v>
      </c>
      <c r="H4724">
        <v>1000.01</v>
      </c>
      <c r="J4724">
        <f>Cálculo!$G$73</f>
        <v>7.2949999999999999</v>
      </c>
      <c r="K4724">
        <f>Cálculo!$H$73</f>
        <v>18.600000000000001</v>
      </c>
    </row>
    <row r="4725" spans="1:11">
      <c r="A4725" t="s">
        <v>56</v>
      </c>
      <c r="B4725" t="s">
        <v>198</v>
      </c>
      <c r="C4725" s="7" t="s">
        <v>341</v>
      </c>
      <c r="D4725" t="s">
        <v>199</v>
      </c>
      <c r="E4725" t="s">
        <v>54</v>
      </c>
      <c r="F4725" t="s">
        <v>95</v>
      </c>
      <c r="G4725" t="s">
        <v>94</v>
      </c>
      <c r="H4725">
        <v>0</v>
      </c>
      <c r="I4725">
        <v>0</v>
      </c>
      <c r="J4725">
        <f>Cálculo!$G$76</f>
        <v>0</v>
      </c>
      <c r="K4725">
        <f>Cálculo!$H$76</f>
        <v>0</v>
      </c>
    </row>
    <row r="4726" spans="1:11">
      <c r="A4726" t="s">
        <v>56</v>
      </c>
      <c r="B4726" t="s">
        <v>198</v>
      </c>
      <c r="C4726" s="7" t="s">
        <v>341</v>
      </c>
      <c r="D4726" t="s">
        <v>199</v>
      </c>
      <c r="E4726" t="s">
        <v>54</v>
      </c>
      <c r="F4726" t="s">
        <v>95</v>
      </c>
      <c r="G4726" t="s">
        <v>94</v>
      </c>
      <c r="H4726">
        <v>0.01</v>
      </c>
      <c r="I4726">
        <v>50</v>
      </c>
      <c r="J4726">
        <f>Cálculo!$G$77</f>
        <v>9.2490000000000006</v>
      </c>
      <c r="K4726">
        <f>Cálculo!$H$77</f>
        <v>60.76</v>
      </c>
    </row>
    <row r="4727" spans="1:11">
      <c r="A4727" t="s">
        <v>56</v>
      </c>
      <c r="B4727" t="s">
        <v>198</v>
      </c>
      <c r="C4727" s="7" t="s">
        <v>341</v>
      </c>
      <c r="D4727" t="s">
        <v>199</v>
      </c>
      <c r="E4727" t="s">
        <v>54</v>
      </c>
      <c r="F4727" t="s">
        <v>95</v>
      </c>
      <c r="G4727" t="s">
        <v>94</v>
      </c>
      <c r="H4727">
        <v>50.01</v>
      </c>
      <c r="I4727">
        <v>150</v>
      </c>
      <c r="J4727">
        <f>Cálculo!$G$78</f>
        <v>8.49</v>
      </c>
      <c r="K4727">
        <f>Cálculo!$H$78</f>
        <v>98.73</v>
      </c>
    </row>
    <row r="4728" spans="1:11">
      <c r="A4728" t="s">
        <v>56</v>
      </c>
      <c r="B4728" t="s">
        <v>198</v>
      </c>
      <c r="C4728" s="7" t="s">
        <v>341</v>
      </c>
      <c r="D4728" t="s">
        <v>199</v>
      </c>
      <c r="E4728" t="s">
        <v>54</v>
      </c>
      <c r="F4728" t="s">
        <v>95</v>
      </c>
      <c r="G4728" t="s">
        <v>94</v>
      </c>
      <c r="H4728">
        <v>150.01</v>
      </c>
      <c r="I4728">
        <v>500</v>
      </c>
      <c r="J4728">
        <f>Cálculo!$G$79</f>
        <v>7.9859999999999998</v>
      </c>
      <c r="K4728">
        <f>Cálculo!$H$79</f>
        <v>174.66</v>
      </c>
    </row>
    <row r="4729" spans="1:11">
      <c r="A4729" t="s">
        <v>56</v>
      </c>
      <c r="B4729" t="s">
        <v>198</v>
      </c>
      <c r="C4729" s="7" t="s">
        <v>341</v>
      </c>
      <c r="D4729" t="s">
        <v>199</v>
      </c>
      <c r="E4729" t="s">
        <v>54</v>
      </c>
      <c r="F4729" t="s">
        <v>95</v>
      </c>
      <c r="G4729" t="s">
        <v>94</v>
      </c>
      <c r="H4729">
        <v>500.01</v>
      </c>
      <c r="I4729">
        <v>2000</v>
      </c>
      <c r="J4729">
        <f>Cálculo!$G$80</f>
        <v>7.5380000000000003</v>
      </c>
      <c r="K4729">
        <f>Cálculo!$H$80</f>
        <v>398.71</v>
      </c>
    </row>
    <row r="4730" spans="1:11">
      <c r="A4730" t="s">
        <v>56</v>
      </c>
      <c r="B4730" t="s">
        <v>198</v>
      </c>
      <c r="C4730" s="7" t="s">
        <v>341</v>
      </c>
      <c r="D4730" t="s">
        <v>199</v>
      </c>
      <c r="E4730" t="s">
        <v>54</v>
      </c>
      <c r="F4730" t="s">
        <v>95</v>
      </c>
      <c r="G4730" t="s">
        <v>94</v>
      </c>
      <c r="H4730">
        <v>2000.01</v>
      </c>
      <c r="I4730">
        <v>3500</v>
      </c>
      <c r="J4730">
        <f>Cálculo!$G$81</f>
        <v>6.819</v>
      </c>
      <c r="K4730">
        <f>Cálculo!$H$81</f>
        <v>1837.86</v>
      </c>
    </row>
    <row r="4731" spans="1:11">
      <c r="A4731" t="s">
        <v>56</v>
      </c>
      <c r="B4731" t="s">
        <v>198</v>
      </c>
      <c r="C4731" s="7" t="s">
        <v>341</v>
      </c>
      <c r="D4731" t="s">
        <v>199</v>
      </c>
      <c r="E4731" t="s">
        <v>54</v>
      </c>
      <c r="F4731" t="s">
        <v>95</v>
      </c>
      <c r="G4731" t="s">
        <v>94</v>
      </c>
      <c r="H4731">
        <v>3500.01</v>
      </c>
      <c r="I4731">
        <v>50000</v>
      </c>
      <c r="J4731">
        <f>Cálculo!$G$82</f>
        <v>5.3760000000000003</v>
      </c>
      <c r="K4731">
        <f>Cálculo!$H$82</f>
        <v>6892.16</v>
      </c>
    </row>
    <row r="4732" spans="1:11">
      <c r="A4732" t="s">
        <v>56</v>
      </c>
      <c r="B4732" t="s">
        <v>198</v>
      </c>
      <c r="C4732" s="7" t="s">
        <v>341</v>
      </c>
      <c r="D4732" t="s">
        <v>199</v>
      </c>
      <c r="E4732" t="s">
        <v>54</v>
      </c>
      <c r="F4732" t="s">
        <v>95</v>
      </c>
      <c r="G4732" t="s">
        <v>94</v>
      </c>
      <c r="H4732">
        <v>50000.01</v>
      </c>
      <c r="J4732">
        <f>Cálculo!$G$83</f>
        <v>5.1479999999999997</v>
      </c>
      <c r="K4732">
        <f>Cálculo!$H$83</f>
        <v>18284.09</v>
      </c>
    </row>
    <row r="4733" spans="1:11">
      <c r="A4733" t="s">
        <v>56</v>
      </c>
      <c r="B4733" t="s">
        <v>198</v>
      </c>
      <c r="C4733" s="7" t="s">
        <v>341</v>
      </c>
      <c r="D4733" t="s">
        <v>199</v>
      </c>
      <c r="E4733" t="s">
        <v>54</v>
      </c>
      <c r="F4733" t="s">
        <v>96</v>
      </c>
      <c r="G4733" t="s">
        <v>94</v>
      </c>
      <c r="H4733">
        <v>0</v>
      </c>
      <c r="I4733">
        <v>50000</v>
      </c>
      <c r="J4733">
        <f>Cálculo!$G$86</f>
        <v>4.726</v>
      </c>
      <c r="K4733">
        <f>Cálculo!$H$86</f>
        <v>387.36</v>
      </c>
    </row>
    <row r="4734" spans="1:11">
      <c r="A4734" t="s">
        <v>56</v>
      </c>
      <c r="B4734" t="s">
        <v>198</v>
      </c>
      <c r="C4734" s="7" t="s">
        <v>341</v>
      </c>
      <c r="D4734" t="s">
        <v>199</v>
      </c>
      <c r="E4734" t="s">
        <v>54</v>
      </c>
      <c r="F4734" t="s">
        <v>96</v>
      </c>
      <c r="G4734" t="s">
        <v>94</v>
      </c>
      <c r="H4734">
        <v>50000.01</v>
      </c>
      <c r="I4734">
        <v>300000</v>
      </c>
      <c r="J4734">
        <f>Cálculo!$G$87</f>
        <v>3.5019999999999998</v>
      </c>
      <c r="K4734">
        <f>Cálculo!$H$87</f>
        <v>61597.41</v>
      </c>
    </row>
    <row r="4735" spans="1:11">
      <c r="A4735" t="s">
        <v>56</v>
      </c>
      <c r="B4735" t="s">
        <v>198</v>
      </c>
      <c r="C4735" s="7" t="s">
        <v>341</v>
      </c>
      <c r="D4735" t="s">
        <v>199</v>
      </c>
      <c r="E4735" t="s">
        <v>54</v>
      </c>
      <c r="F4735" t="s">
        <v>96</v>
      </c>
      <c r="G4735" t="s">
        <v>94</v>
      </c>
      <c r="H4735">
        <v>300000.01</v>
      </c>
      <c r="I4735">
        <v>500000</v>
      </c>
      <c r="J4735">
        <f>Cálculo!$G$88</f>
        <v>3.36</v>
      </c>
      <c r="K4735">
        <f>Cálculo!$H$88</f>
        <v>110975.06</v>
      </c>
    </row>
    <row r="4736" spans="1:11">
      <c r="A4736" t="s">
        <v>56</v>
      </c>
      <c r="B4736" t="s">
        <v>198</v>
      </c>
      <c r="C4736" s="7" t="s">
        <v>341</v>
      </c>
      <c r="D4736" t="s">
        <v>199</v>
      </c>
      <c r="E4736" t="s">
        <v>54</v>
      </c>
      <c r="F4736" t="s">
        <v>96</v>
      </c>
      <c r="G4736" t="s">
        <v>94</v>
      </c>
      <c r="H4736">
        <v>500000.01</v>
      </c>
      <c r="I4736">
        <v>1000000</v>
      </c>
      <c r="J4736">
        <f>Cálculo!$G$89</f>
        <v>3.3340000000000001</v>
      </c>
      <c r="K4736">
        <f>Cálculo!$H$89</f>
        <v>124035.06</v>
      </c>
    </row>
    <row r="4737" spans="1:11">
      <c r="A4737" t="s">
        <v>56</v>
      </c>
      <c r="B4737" t="s">
        <v>198</v>
      </c>
      <c r="C4737" s="7" t="s">
        <v>341</v>
      </c>
      <c r="D4737" t="s">
        <v>199</v>
      </c>
      <c r="E4737" t="s">
        <v>54</v>
      </c>
      <c r="F4737" t="s">
        <v>96</v>
      </c>
      <c r="G4737" t="s">
        <v>94</v>
      </c>
      <c r="H4737">
        <v>1000000.01</v>
      </c>
      <c r="I4737">
        <v>2000000</v>
      </c>
      <c r="J4737">
        <f>Cálculo!$G$90</f>
        <v>3.2810000000000001</v>
      </c>
      <c r="K4737">
        <f>Cálculo!$H$90</f>
        <v>177422.21</v>
      </c>
    </row>
    <row r="4738" spans="1:11">
      <c r="A4738" t="s">
        <v>56</v>
      </c>
      <c r="B4738" t="s">
        <v>198</v>
      </c>
      <c r="C4738" s="7" t="s">
        <v>341</v>
      </c>
      <c r="D4738" t="s">
        <v>199</v>
      </c>
      <c r="E4738" t="s">
        <v>54</v>
      </c>
      <c r="F4738" t="s">
        <v>96</v>
      </c>
      <c r="G4738" t="s">
        <v>94</v>
      </c>
      <c r="H4738">
        <v>2000000.01</v>
      </c>
      <c r="J4738">
        <f>Cálculo!$G$91</f>
        <v>3.2330000000000001</v>
      </c>
      <c r="K4738">
        <f>Cálculo!$H$91</f>
        <v>316707.87</v>
      </c>
    </row>
    <row r="4739" spans="1:11">
      <c r="A4739" t="s">
        <v>56</v>
      </c>
      <c r="B4739" t="s">
        <v>198</v>
      </c>
      <c r="C4739" s="7" t="s">
        <v>341</v>
      </c>
      <c r="D4739" t="s">
        <v>199</v>
      </c>
      <c r="E4739" t="s">
        <v>54</v>
      </c>
      <c r="F4739" t="s">
        <v>97</v>
      </c>
      <c r="G4739" t="s">
        <v>98</v>
      </c>
      <c r="J4739">
        <f>Cálculo!$G$94</f>
        <v>3.2148460000000001</v>
      </c>
    </row>
    <row r="4740" spans="1:11">
      <c r="A4740" t="s">
        <v>56</v>
      </c>
      <c r="B4740" t="s">
        <v>198</v>
      </c>
      <c r="C4740" s="7" t="s">
        <v>342</v>
      </c>
      <c r="D4740" t="s">
        <v>199</v>
      </c>
      <c r="E4740" t="s">
        <v>54</v>
      </c>
      <c r="F4740" t="s">
        <v>93</v>
      </c>
      <c r="G4740" t="s">
        <v>94</v>
      </c>
      <c r="H4740">
        <v>0</v>
      </c>
      <c r="I4740">
        <v>1</v>
      </c>
      <c r="J4740">
        <f>Cálculo!$G$66</f>
        <v>3.2869999999999999</v>
      </c>
      <c r="K4740">
        <f>Cálculo!$H$66</f>
        <v>11.39</v>
      </c>
    </row>
    <row r="4741" spans="1:11">
      <c r="A4741" t="s">
        <v>56</v>
      </c>
      <c r="B4741" t="s">
        <v>198</v>
      </c>
      <c r="C4741" s="7" t="s">
        <v>342</v>
      </c>
      <c r="D4741" t="s">
        <v>199</v>
      </c>
      <c r="E4741" t="s">
        <v>54</v>
      </c>
      <c r="F4741" t="s">
        <v>93</v>
      </c>
      <c r="G4741" t="s">
        <v>94</v>
      </c>
      <c r="H4741">
        <v>1.01</v>
      </c>
      <c r="I4741">
        <v>3</v>
      </c>
      <c r="J4741">
        <f>Cálculo!$G$67</f>
        <v>10.834</v>
      </c>
      <c r="K4741">
        <f>Cálculo!$H$67</f>
        <v>14.87</v>
      </c>
    </row>
    <row r="4742" spans="1:11">
      <c r="A4742" t="s">
        <v>56</v>
      </c>
      <c r="B4742" t="s">
        <v>198</v>
      </c>
      <c r="C4742" s="7" t="s">
        <v>342</v>
      </c>
      <c r="D4742" t="s">
        <v>199</v>
      </c>
      <c r="E4742" t="s">
        <v>54</v>
      </c>
      <c r="F4742" t="s">
        <v>93</v>
      </c>
      <c r="G4742" t="s">
        <v>94</v>
      </c>
      <c r="H4742">
        <v>3.01</v>
      </c>
      <c r="I4742">
        <v>7</v>
      </c>
      <c r="J4742">
        <f>Cálculo!$G$68</f>
        <v>5.6470000000000002</v>
      </c>
      <c r="K4742">
        <f>Cálculo!$H$68</f>
        <v>14.87</v>
      </c>
    </row>
    <row r="4743" spans="1:11">
      <c r="A4743" t="s">
        <v>56</v>
      </c>
      <c r="B4743" t="s">
        <v>198</v>
      </c>
      <c r="C4743" s="7" t="s">
        <v>342</v>
      </c>
      <c r="D4743" t="s">
        <v>199</v>
      </c>
      <c r="E4743" t="s">
        <v>54</v>
      </c>
      <c r="F4743" t="s">
        <v>93</v>
      </c>
      <c r="G4743" t="s">
        <v>94</v>
      </c>
      <c r="H4743">
        <v>7.01</v>
      </c>
      <c r="I4743">
        <v>14</v>
      </c>
      <c r="J4743">
        <f>Cálculo!$G$69</f>
        <v>9.3699999999999992</v>
      </c>
      <c r="K4743">
        <f>Cálculo!$H$69</f>
        <v>16.739999999999998</v>
      </c>
    </row>
    <row r="4744" spans="1:11">
      <c r="A4744" t="s">
        <v>56</v>
      </c>
      <c r="B4744" t="s">
        <v>198</v>
      </c>
      <c r="C4744" s="7" t="s">
        <v>342</v>
      </c>
      <c r="D4744" t="s">
        <v>199</v>
      </c>
      <c r="E4744" t="s">
        <v>54</v>
      </c>
      <c r="F4744" t="s">
        <v>93</v>
      </c>
      <c r="G4744" t="s">
        <v>94</v>
      </c>
      <c r="H4744">
        <v>14.01</v>
      </c>
      <c r="I4744">
        <v>34</v>
      </c>
      <c r="J4744">
        <f>Cálculo!$G$70</f>
        <v>11.132</v>
      </c>
      <c r="K4744">
        <f>Cálculo!$H$70</f>
        <v>18.600000000000001</v>
      </c>
    </row>
    <row r="4745" spans="1:11">
      <c r="A4745" t="s">
        <v>56</v>
      </c>
      <c r="B4745" t="s">
        <v>198</v>
      </c>
      <c r="C4745" s="7" t="s">
        <v>342</v>
      </c>
      <c r="D4745" t="s">
        <v>199</v>
      </c>
      <c r="E4745" t="s">
        <v>54</v>
      </c>
      <c r="F4745" t="s">
        <v>93</v>
      </c>
      <c r="G4745" t="s">
        <v>94</v>
      </c>
      <c r="H4745">
        <v>34.01</v>
      </c>
      <c r="I4745">
        <v>600</v>
      </c>
      <c r="J4745">
        <f>Cálculo!$G$71</f>
        <v>11.92</v>
      </c>
      <c r="K4745">
        <f>Cálculo!$H$71</f>
        <v>18.600000000000001</v>
      </c>
    </row>
    <row r="4746" spans="1:11">
      <c r="A4746" t="s">
        <v>56</v>
      </c>
      <c r="B4746" t="s">
        <v>198</v>
      </c>
      <c r="C4746" s="7" t="s">
        <v>342</v>
      </c>
      <c r="D4746" t="s">
        <v>199</v>
      </c>
      <c r="E4746" t="s">
        <v>54</v>
      </c>
      <c r="F4746" t="s">
        <v>93</v>
      </c>
      <c r="G4746" t="s">
        <v>94</v>
      </c>
      <c r="H4746">
        <v>600.01</v>
      </c>
      <c r="I4746">
        <v>1000</v>
      </c>
      <c r="J4746">
        <f>Cálculo!$G$72</f>
        <v>10.324</v>
      </c>
      <c r="K4746">
        <f>Cálculo!$H$72</f>
        <v>18.600000000000001</v>
      </c>
    </row>
    <row r="4747" spans="1:11">
      <c r="A4747" t="s">
        <v>56</v>
      </c>
      <c r="B4747" t="s">
        <v>198</v>
      </c>
      <c r="C4747" s="7" t="s">
        <v>342</v>
      </c>
      <c r="D4747" t="s">
        <v>199</v>
      </c>
      <c r="E4747" t="s">
        <v>54</v>
      </c>
      <c r="F4747" t="s">
        <v>93</v>
      </c>
      <c r="G4747" t="s">
        <v>94</v>
      </c>
      <c r="H4747">
        <v>1000.01</v>
      </c>
      <c r="J4747">
        <f>Cálculo!$G$73</f>
        <v>7.2949999999999999</v>
      </c>
      <c r="K4747">
        <f>Cálculo!$H$73</f>
        <v>18.600000000000001</v>
      </c>
    </row>
    <row r="4748" spans="1:11">
      <c r="A4748" t="s">
        <v>56</v>
      </c>
      <c r="B4748" t="s">
        <v>198</v>
      </c>
      <c r="C4748" s="7" t="s">
        <v>342</v>
      </c>
      <c r="D4748" t="s">
        <v>199</v>
      </c>
      <c r="E4748" t="s">
        <v>54</v>
      </c>
      <c r="F4748" t="s">
        <v>95</v>
      </c>
      <c r="G4748" t="s">
        <v>94</v>
      </c>
      <c r="H4748">
        <v>0</v>
      </c>
      <c r="I4748">
        <v>0</v>
      </c>
      <c r="J4748">
        <f>Cálculo!$G$76</f>
        <v>0</v>
      </c>
      <c r="K4748">
        <f>Cálculo!$H$76</f>
        <v>0</v>
      </c>
    </row>
    <row r="4749" spans="1:11">
      <c r="A4749" t="s">
        <v>56</v>
      </c>
      <c r="B4749" t="s">
        <v>198</v>
      </c>
      <c r="C4749" s="7" t="s">
        <v>342</v>
      </c>
      <c r="D4749" t="s">
        <v>199</v>
      </c>
      <c r="E4749" t="s">
        <v>54</v>
      </c>
      <c r="F4749" t="s">
        <v>95</v>
      </c>
      <c r="G4749" t="s">
        <v>94</v>
      </c>
      <c r="H4749">
        <v>0.01</v>
      </c>
      <c r="I4749">
        <v>50</v>
      </c>
      <c r="J4749">
        <f>Cálculo!$G$77</f>
        <v>9.2490000000000006</v>
      </c>
      <c r="K4749">
        <f>Cálculo!$H$77</f>
        <v>60.76</v>
      </c>
    </row>
    <row r="4750" spans="1:11">
      <c r="A4750" t="s">
        <v>56</v>
      </c>
      <c r="B4750" t="s">
        <v>198</v>
      </c>
      <c r="C4750" s="7" t="s">
        <v>342</v>
      </c>
      <c r="D4750" t="s">
        <v>199</v>
      </c>
      <c r="E4750" t="s">
        <v>54</v>
      </c>
      <c r="F4750" t="s">
        <v>95</v>
      </c>
      <c r="G4750" t="s">
        <v>94</v>
      </c>
      <c r="H4750">
        <v>50.01</v>
      </c>
      <c r="I4750">
        <v>150</v>
      </c>
      <c r="J4750">
        <f>Cálculo!$G$78</f>
        <v>8.49</v>
      </c>
      <c r="K4750">
        <f>Cálculo!$H$78</f>
        <v>98.73</v>
      </c>
    </row>
    <row r="4751" spans="1:11">
      <c r="A4751" t="s">
        <v>56</v>
      </c>
      <c r="B4751" t="s">
        <v>198</v>
      </c>
      <c r="C4751" s="7" t="s">
        <v>342</v>
      </c>
      <c r="D4751" t="s">
        <v>199</v>
      </c>
      <c r="E4751" t="s">
        <v>54</v>
      </c>
      <c r="F4751" t="s">
        <v>95</v>
      </c>
      <c r="G4751" t="s">
        <v>94</v>
      </c>
      <c r="H4751">
        <v>150.01</v>
      </c>
      <c r="I4751">
        <v>500</v>
      </c>
      <c r="J4751">
        <f>Cálculo!$G$79</f>
        <v>7.9859999999999998</v>
      </c>
      <c r="K4751">
        <f>Cálculo!$H$79</f>
        <v>174.66</v>
      </c>
    </row>
    <row r="4752" spans="1:11">
      <c r="A4752" t="s">
        <v>56</v>
      </c>
      <c r="B4752" t="s">
        <v>198</v>
      </c>
      <c r="C4752" s="7" t="s">
        <v>342</v>
      </c>
      <c r="D4752" t="s">
        <v>199</v>
      </c>
      <c r="E4752" t="s">
        <v>54</v>
      </c>
      <c r="F4752" t="s">
        <v>95</v>
      </c>
      <c r="G4752" t="s">
        <v>94</v>
      </c>
      <c r="H4752">
        <v>500.01</v>
      </c>
      <c r="I4752">
        <v>2000</v>
      </c>
      <c r="J4752">
        <f>Cálculo!$G$80</f>
        <v>7.5380000000000003</v>
      </c>
      <c r="K4752">
        <f>Cálculo!$H$80</f>
        <v>398.71</v>
      </c>
    </row>
    <row r="4753" spans="1:11">
      <c r="A4753" t="s">
        <v>56</v>
      </c>
      <c r="B4753" t="s">
        <v>198</v>
      </c>
      <c r="C4753" s="7" t="s">
        <v>342</v>
      </c>
      <c r="D4753" t="s">
        <v>199</v>
      </c>
      <c r="E4753" t="s">
        <v>54</v>
      </c>
      <c r="F4753" t="s">
        <v>95</v>
      </c>
      <c r="G4753" t="s">
        <v>94</v>
      </c>
      <c r="H4753">
        <v>2000.01</v>
      </c>
      <c r="I4753">
        <v>3500</v>
      </c>
      <c r="J4753">
        <f>Cálculo!$G$81</f>
        <v>6.819</v>
      </c>
      <c r="K4753">
        <f>Cálculo!$H$81</f>
        <v>1837.86</v>
      </c>
    </row>
    <row r="4754" spans="1:11">
      <c r="A4754" t="s">
        <v>56</v>
      </c>
      <c r="B4754" t="s">
        <v>198</v>
      </c>
      <c r="C4754" s="7" t="s">
        <v>342</v>
      </c>
      <c r="D4754" t="s">
        <v>199</v>
      </c>
      <c r="E4754" t="s">
        <v>54</v>
      </c>
      <c r="F4754" t="s">
        <v>95</v>
      </c>
      <c r="G4754" t="s">
        <v>94</v>
      </c>
      <c r="H4754">
        <v>3500.01</v>
      </c>
      <c r="I4754">
        <v>50000</v>
      </c>
      <c r="J4754">
        <f>Cálculo!$G$82</f>
        <v>5.3760000000000003</v>
      </c>
      <c r="K4754">
        <f>Cálculo!$H$82</f>
        <v>6892.16</v>
      </c>
    </row>
    <row r="4755" spans="1:11">
      <c r="A4755" t="s">
        <v>56</v>
      </c>
      <c r="B4755" t="s">
        <v>198</v>
      </c>
      <c r="C4755" s="7" t="s">
        <v>342</v>
      </c>
      <c r="D4755" t="s">
        <v>199</v>
      </c>
      <c r="E4755" t="s">
        <v>54</v>
      </c>
      <c r="F4755" t="s">
        <v>95</v>
      </c>
      <c r="G4755" t="s">
        <v>94</v>
      </c>
      <c r="H4755">
        <v>50000.01</v>
      </c>
      <c r="J4755">
        <f>Cálculo!$G$83</f>
        <v>5.1479999999999997</v>
      </c>
      <c r="K4755">
        <f>Cálculo!$H$83</f>
        <v>18284.09</v>
      </c>
    </row>
    <row r="4756" spans="1:11">
      <c r="A4756" t="s">
        <v>56</v>
      </c>
      <c r="B4756" t="s">
        <v>198</v>
      </c>
      <c r="C4756" s="7" t="s">
        <v>342</v>
      </c>
      <c r="D4756" t="s">
        <v>199</v>
      </c>
      <c r="E4756" t="s">
        <v>54</v>
      </c>
      <c r="F4756" t="s">
        <v>96</v>
      </c>
      <c r="G4756" t="s">
        <v>94</v>
      </c>
      <c r="H4756">
        <v>0</v>
      </c>
      <c r="I4756">
        <v>50000</v>
      </c>
      <c r="J4756">
        <f>Cálculo!$G$86</f>
        <v>4.726</v>
      </c>
      <c r="K4756">
        <f>Cálculo!$H$86</f>
        <v>387.36</v>
      </c>
    </row>
    <row r="4757" spans="1:11">
      <c r="A4757" t="s">
        <v>56</v>
      </c>
      <c r="B4757" t="s">
        <v>198</v>
      </c>
      <c r="C4757" s="7" t="s">
        <v>342</v>
      </c>
      <c r="D4757" t="s">
        <v>199</v>
      </c>
      <c r="E4757" t="s">
        <v>54</v>
      </c>
      <c r="F4757" t="s">
        <v>96</v>
      </c>
      <c r="G4757" t="s">
        <v>94</v>
      </c>
      <c r="H4757">
        <v>50000.01</v>
      </c>
      <c r="I4757">
        <v>300000</v>
      </c>
      <c r="J4757">
        <f>Cálculo!$G$87</f>
        <v>3.5019999999999998</v>
      </c>
      <c r="K4757">
        <f>Cálculo!$H$87</f>
        <v>61597.41</v>
      </c>
    </row>
    <row r="4758" spans="1:11">
      <c r="A4758" t="s">
        <v>56</v>
      </c>
      <c r="B4758" t="s">
        <v>198</v>
      </c>
      <c r="C4758" s="7" t="s">
        <v>342</v>
      </c>
      <c r="D4758" t="s">
        <v>199</v>
      </c>
      <c r="E4758" t="s">
        <v>54</v>
      </c>
      <c r="F4758" t="s">
        <v>96</v>
      </c>
      <c r="G4758" t="s">
        <v>94</v>
      </c>
      <c r="H4758">
        <v>300000.01</v>
      </c>
      <c r="I4758">
        <v>500000</v>
      </c>
      <c r="J4758">
        <f>Cálculo!$G$88</f>
        <v>3.36</v>
      </c>
      <c r="K4758">
        <f>Cálculo!$H$88</f>
        <v>110975.06</v>
      </c>
    </row>
    <row r="4759" spans="1:11">
      <c r="A4759" t="s">
        <v>56</v>
      </c>
      <c r="B4759" t="s">
        <v>198</v>
      </c>
      <c r="C4759" s="7" t="s">
        <v>342</v>
      </c>
      <c r="D4759" t="s">
        <v>199</v>
      </c>
      <c r="E4759" t="s">
        <v>54</v>
      </c>
      <c r="F4759" t="s">
        <v>96</v>
      </c>
      <c r="G4759" t="s">
        <v>94</v>
      </c>
      <c r="H4759">
        <v>500000.01</v>
      </c>
      <c r="I4759">
        <v>1000000</v>
      </c>
      <c r="J4759">
        <f>Cálculo!$G$89</f>
        <v>3.3340000000000001</v>
      </c>
      <c r="K4759">
        <f>Cálculo!$H$89</f>
        <v>124035.06</v>
      </c>
    </row>
    <row r="4760" spans="1:11">
      <c r="A4760" t="s">
        <v>56</v>
      </c>
      <c r="B4760" t="s">
        <v>198</v>
      </c>
      <c r="C4760" s="7" t="s">
        <v>342</v>
      </c>
      <c r="D4760" t="s">
        <v>199</v>
      </c>
      <c r="E4760" t="s">
        <v>54</v>
      </c>
      <c r="F4760" t="s">
        <v>96</v>
      </c>
      <c r="G4760" t="s">
        <v>94</v>
      </c>
      <c r="H4760">
        <v>1000000.01</v>
      </c>
      <c r="I4760">
        <v>2000000</v>
      </c>
      <c r="J4760">
        <f>Cálculo!$G$90</f>
        <v>3.2810000000000001</v>
      </c>
      <c r="K4760">
        <f>Cálculo!$H$90</f>
        <v>177422.21</v>
      </c>
    </row>
    <row r="4761" spans="1:11">
      <c r="A4761" t="s">
        <v>56</v>
      </c>
      <c r="B4761" t="s">
        <v>198</v>
      </c>
      <c r="C4761" s="7" t="s">
        <v>342</v>
      </c>
      <c r="D4761" t="s">
        <v>199</v>
      </c>
      <c r="E4761" t="s">
        <v>54</v>
      </c>
      <c r="F4761" t="s">
        <v>96</v>
      </c>
      <c r="G4761" t="s">
        <v>94</v>
      </c>
      <c r="H4761">
        <v>2000000.01</v>
      </c>
      <c r="J4761">
        <f>Cálculo!$G$91</f>
        <v>3.2330000000000001</v>
      </c>
      <c r="K4761">
        <f>Cálculo!$H$91</f>
        <v>316707.87</v>
      </c>
    </row>
    <row r="4762" spans="1:11">
      <c r="A4762" t="s">
        <v>56</v>
      </c>
      <c r="B4762" t="s">
        <v>198</v>
      </c>
      <c r="C4762" s="7" t="s">
        <v>342</v>
      </c>
      <c r="D4762" t="s">
        <v>199</v>
      </c>
      <c r="E4762" t="s">
        <v>54</v>
      </c>
      <c r="F4762" t="s">
        <v>97</v>
      </c>
      <c r="G4762" t="s">
        <v>98</v>
      </c>
      <c r="J4762">
        <f>Cálculo!$G$94</f>
        <v>3.2148460000000001</v>
      </c>
    </row>
    <row r="4763" spans="1:11">
      <c r="A4763" t="s">
        <v>56</v>
      </c>
      <c r="B4763" t="s">
        <v>198</v>
      </c>
      <c r="C4763" s="7" t="s">
        <v>343</v>
      </c>
      <c r="D4763" t="s">
        <v>199</v>
      </c>
      <c r="E4763" t="s">
        <v>54</v>
      </c>
      <c r="F4763" t="s">
        <v>93</v>
      </c>
      <c r="G4763" t="s">
        <v>94</v>
      </c>
      <c r="H4763">
        <v>0</v>
      </c>
      <c r="I4763">
        <v>1</v>
      </c>
      <c r="J4763">
        <f>Cálculo!$G$66</f>
        <v>3.2869999999999999</v>
      </c>
      <c r="K4763">
        <f>Cálculo!$H$66</f>
        <v>11.39</v>
      </c>
    </row>
    <row r="4764" spans="1:11">
      <c r="A4764" t="s">
        <v>56</v>
      </c>
      <c r="B4764" t="s">
        <v>198</v>
      </c>
      <c r="C4764" s="7" t="s">
        <v>343</v>
      </c>
      <c r="D4764" t="s">
        <v>199</v>
      </c>
      <c r="E4764" t="s">
        <v>54</v>
      </c>
      <c r="F4764" t="s">
        <v>93</v>
      </c>
      <c r="G4764" t="s">
        <v>94</v>
      </c>
      <c r="H4764">
        <v>1.01</v>
      </c>
      <c r="I4764">
        <v>3</v>
      </c>
      <c r="J4764">
        <f>Cálculo!$G$67</f>
        <v>10.834</v>
      </c>
      <c r="K4764">
        <f>Cálculo!$H$67</f>
        <v>14.87</v>
      </c>
    </row>
    <row r="4765" spans="1:11">
      <c r="A4765" t="s">
        <v>56</v>
      </c>
      <c r="B4765" t="s">
        <v>198</v>
      </c>
      <c r="C4765" s="7" t="s">
        <v>343</v>
      </c>
      <c r="D4765" t="s">
        <v>199</v>
      </c>
      <c r="E4765" t="s">
        <v>54</v>
      </c>
      <c r="F4765" t="s">
        <v>93</v>
      </c>
      <c r="G4765" t="s">
        <v>94</v>
      </c>
      <c r="H4765">
        <v>3.01</v>
      </c>
      <c r="I4765">
        <v>7</v>
      </c>
      <c r="J4765">
        <f>Cálculo!$G$68</f>
        <v>5.6470000000000002</v>
      </c>
      <c r="K4765">
        <f>Cálculo!$H$68</f>
        <v>14.87</v>
      </c>
    </row>
    <row r="4766" spans="1:11">
      <c r="A4766" t="s">
        <v>56</v>
      </c>
      <c r="B4766" t="s">
        <v>198</v>
      </c>
      <c r="C4766" s="7" t="s">
        <v>343</v>
      </c>
      <c r="D4766" t="s">
        <v>199</v>
      </c>
      <c r="E4766" t="s">
        <v>54</v>
      </c>
      <c r="F4766" t="s">
        <v>93</v>
      </c>
      <c r="G4766" t="s">
        <v>94</v>
      </c>
      <c r="H4766">
        <v>7.01</v>
      </c>
      <c r="I4766">
        <v>14</v>
      </c>
      <c r="J4766">
        <f>Cálculo!$G$69</f>
        <v>9.3699999999999992</v>
      </c>
      <c r="K4766">
        <f>Cálculo!$H$69</f>
        <v>16.739999999999998</v>
      </c>
    </row>
    <row r="4767" spans="1:11">
      <c r="A4767" t="s">
        <v>56</v>
      </c>
      <c r="B4767" t="s">
        <v>198</v>
      </c>
      <c r="C4767" s="7" t="s">
        <v>343</v>
      </c>
      <c r="D4767" t="s">
        <v>199</v>
      </c>
      <c r="E4767" t="s">
        <v>54</v>
      </c>
      <c r="F4767" t="s">
        <v>93</v>
      </c>
      <c r="G4767" t="s">
        <v>94</v>
      </c>
      <c r="H4767">
        <v>14.01</v>
      </c>
      <c r="I4767">
        <v>34</v>
      </c>
      <c r="J4767">
        <f>Cálculo!$G$70</f>
        <v>11.132</v>
      </c>
      <c r="K4767">
        <f>Cálculo!$H$70</f>
        <v>18.600000000000001</v>
      </c>
    </row>
    <row r="4768" spans="1:11">
      <c r="A4768" t="s">
        <v>56</v>
      </c>
      <c r="B4768" t="s">
        <v>198</v>
      </c>
      <c r="C4768" s="7" t="s">
        <v>343</v>
      </c>
      <c r="D4768" t="s">
        <v>199</v>
      </c>
      <c r="E4768" t="s">
        <v>54</v>
      </c>
      <c r="F4768" t="s">
        <v>93</v>
      </c>
      <c r="G4768" t="s">
        <v>94</v>
      </c>
      <c r="H4768">
        <v>34.01</v>
      </c>
      <c r="I4768">
        <v>600</v>
      </c>
      <c r="J4768">
        <f>Cálculo!$G$71</f>
        <v>11.92</v>
      </c>
      <c r="K4768">
        <f>Cálculo!$H$71</f>
        <v>18.600000000000001</v>
      </c>
    </row>
    <row r="4769" spans="1:11">
      <c r="A4769" t="s">
        <v>56</v>
      </c>
      <c r="B4769" t="s">
        <v>198</v>
      </c>
      <c r="C4769" s="7" t="s">
        <v>343</v>
      </c>
      <c r="D4769" t="s">
        <v>199</v>
      </c>
      <c r="E4769" t="s">
        <v>54</v>
      </c>
      <c r="F4769" t="s">
        <v>93</v>
      </c>
      <c r="G4769" t="s">
        <v>94</v>
      </c>
      <c r="H4769">
        <v>600.01</v>
      </c>
      <c r="I4769">
        <v>1000</v>
      </c>
      <c r="J4769">
        <f>Cálculo!$G$72</f>
        <v>10.324</v>
      </c>
      <c r="K4769">
        <f>Cálculo!$H$72</f>
        <v>18.600000000000001</v>
      </c>
    </row>
    <row r="4770" spans="1:11">
      <c r="A4770" t="s">
        <v>56</v>
      </c>
      <c r="B4770" t="s">
        <v>198</v>
      </c>
      <c r="C4770" s="7" t="s">
        <v>343</v>
      </c>
      <c r="D4770" t="s">
        <v>199</v>
      </c>
      <c r="E4770" t="s">
        <v>54</v>
      </c>
      <c r="F4770" t="s">
        <v>93</v>
      </c>
      <c r="G4770" t="s">
        <v>94</v>
      </c>
      <c r="H4770">
        <v>1000.01</v>
      </c>
      <c r="J4770">
        <f>Cálculo!$G$73</f>
        <v>7.2949999999999999</v>
      </c>
      <c r="K4770">
        <f>Cálculo!$H$73</f>
        <v>18.600000000000001</v>
      </c>
    </row>
    <row r="4771" spans="1:11">
      <c r="A4771" t="s">
        <v>56</v>
      </c>
      <c r="B4771" t="s">
        <v>198</v>
      </c>
      <c r="C4771" s="7" t="s">
        <v>343</v>
      </c>
      <c r="D4771" t="s">
        <v>199</v>
      </c>
      <c r="E4771" t="s">
        <v>54</v>
      </c>
      <c r="F4771" t="s">
        <v>95</v>
      </c>
      <c r="G4771" t="s">
        <v>94</v>
      </c>
      <c r="H4771">
        <v>0</v>
      </c>
      <c r="I4771">
        <v>0</v>
      </c>
      <c r="J4771">
        <f>Cálculo!$G$76</f>
        <v>0</v>
      </c>
      <c r="K4771">
        <f>Cálculo!$H$76</f>
        <v>0</v>
      </c>
    </row>
    <row r="4772" spans="1:11">
      <c r="A4772" t="s">
        <v>56</v>
      </c>
      <c r="B4772" t="s">
        <v>198</v>
      </c>
      <c r="C4772" s="7" t="s">
        <v>343</v>
      </c>
      <c r="D4772" t="s">
        <v>199</v>
      </c>
      <c r="E4772" t="s">
        <v>54</v>
      </c>
      <c r="F4772" t="s">
        <v>95</v>
      </c>
      <c r="G4772" t="s">
        <v>94</v>
      </c>
      <c r="H4772">
        <v>0.01</v>
      </c>
      <c r="I4772">
        <v>50</v>
      </c>
      <c r="J4772">
        <f>Cálculo!$G$77</f>
        <v>9.2490000000000006</v>
      </c>
      <c r="K4772">
        <f>Cálculo!$H$77</f>
        <v>60.76</v>
      </c>
    </row>
    <row r="4773" spans="1:11">
      <c r="A4773" t="s">
        <v>56</v>
      </c>
      <c r="B4773" t="s">
        <v>198</v>
      </c>
      <c r="C4773" s="7" t="s">
        <v>343</v>
      </c>
      <c r="D4773" t="s">
        <v>199</v>
      </c>
      <c r="E4773" t="s">
        <v>54</v>
      </c>
      <c r="F4773" t="s">
        <v>95</v>
      </c>
      <c r="G4773" t="s">
        <v>94</v>
      </c>
      <c r="H4773">
        <v>50.01</v>
      </c>
      <c r="I4773">
        <v>150</v>
      </c>
      <c r="J4773">
        <f>Cálculo!$G$78</f>
        <v>8.49</v>
      </c>
      <c r="K4773">
        <f>Cálculo!$H$78</f>
        <v>98.73</v>
      </c>
    </row>
    <row r="4774" spans="1:11">
      <c r="A4774" t="s">
        <v>56</v>
      </c>
      <c r="B4774" t="s">
        <v>198</v>
      </c>
      <c r="C4774" s="7" t="s">
        <v>343</v>
      </c>
      <c r="D4774" t="s">
        <v>199</v>
      </c>
      <c r="E4774" t="s">
        <v>54</v>
      </c>
      <c r="F4774" t="s">
        <v>95</v>
      </c>
      <c r="G4774" t="s">
        <v>94</v>
      </c>
      <c r="H4774">
        <v>150.01</v>
      </c>
      <c r="I4774">
        <v>500</v>
      </c>
      <c r="J4774">
        <f>Cálculo!$G$79</f>
        <v>7.9859999999999998</v>
      </c>
      <c r="K4774">
        <f>Cálculo!$H$79</f>
        <v>174.66</v>
      </c>
    </row>
    <row r="4775" spans="1:11">
      <c r="A4775" t="s">
        <v>56</v>
      </c>
      <c r="B4775" t="s">
        <v>198</v>
      </c>
      <c r="C4775" s="7" t="s">
        <v>343</v>
      </c>
      <c r="D4775" t="s">
        <v>199</v>
      </c>
      <c r="E4775" t="s">
        <v>54</v>
      </c>
      <c r="F4775" t="s">
        <v>95</v>
      </c>
      <c r="G4775" t="s">
        <v>94</v>
      </c>
      <c r="H4775">
        <v>500.01</v>
      </c>
      <c r="I4775">
        <v>2000</v>
      </c>
      <c r="J4775">
        <f>Cálculo!$G$80</f>
        <v>7.5380000000000003</v>
      </c>
      <c r="K4775">
        <f>Cálculo!$H$80</f>
        <v>398.71</v>
      </c>
    </row>
    <row r="4776" spans="1:11">
      <c r="A4776" t="s">
        <v>56</v>
      </c>
      <c r="B4776" t="s">
        <v>198</v>
      </c>
      <c r="C4776" s="7" t="s">
        <v>343</v>
      </c>
      <c r="D4776" t="s">
        <v>199</v>
      </c>
      <c r="E4776" t="s">
        <v>54</v>
      </c>
      <c r="F4776" t="s">
        <v>95</v>
      </c>
      <c r="G4776" t="s">
        <v>94</v>
      </c>
      <c r="H4776">
        <v>2000.01</v>
      </c>
      <c r="I4776">
        <v>3500</v>
      </c>
      <c r="J4776">
        <f>Cálculo!$G$81</f>
        <v>6.819</v>
      </c>
      <c r="K4776">
        <f>Cálculo!$H$81</f>
        <v>1837.86</v>
      </c>
    </row>
    <row r="4777" spans="1:11">
      <c r="A4777" t="s">
        <v>56</v>
      </c>
      <c r="B4777" t="s">
        <v>198</v>
      </c>
      <c r="C4777" s="7" t="s">
        <v>343</v>
      </c>
      <c r="D4777" t="s">
        <v>199</v>
      </c>
      <c r="E4777" t="s">
        <v>54</v>
      </c>
      <c r="F4777" t="s">
        <v>95</v>
      </c>
      <c r="G4777" t="s">
        <v>94</v>
      </c>
      <c r="H4777">
        <v>3500.01</v>
      </c>
      <c r="I4777">
        <v>50000</v>
      </c>
      <c r="J4777">
        <f>Cálculo!$G$82</f>
        <v>5.3760000000000003</v>
      </c>
      <c r="K4777">
        <f>Cálculo!$H$82</f>
        <v>6892.16</v>
      </c>
    </row>
    <row r="4778" spans="1:11">
      <c r="A4778" t="s">
        <v>56</v>
      </c>
      <c r="B4778" t="s">
        <v>198</v>
      </c>
      <c r="C4778" s="7" t="s">
        <v>343</v>
      </c>
      <c r="D4778" t="s">
        <v>199</v>
      </c>
      <c r="E4778" t="s">
        <v>54</v>
      </c>
      <c r="F4778" t="s">
        <v>95</v>
      </c>
      <c r="G4778" t="s">
        <v>94</v>
      </c>
      <c r="H4778">
        <v>50000.01</v>
      </c>
      <c r="J4778">
        <f>Cálculo!$G$83</f>
        <v>5.1479999999999997</v>
      </c>
      <c r="K4778">
        <f>Cálculo!$H$83</f>
        <v>18284.09</v>
      </c>
    </row>
    <row r="4779" spans="1:11">
      <c r="A4779" t="s">
        <v>56</v>
      </c>
      <c r="B4779" t="s">
        <v>198</v>
      </c>
      <c r="C4779" s="7" t="s">
        <v>343</v>
      </c>
      <c r="D4779" t="s">
        <v>199</v>
      </c>
      <c r="E4779" t="s">
        <v>54</v>
      </c>
      <c r="F4779" t="s">
        <v>96</v>
      </c>
      <c r="G4779" t="s">
        <v>94</v>
      </c>
      <c r="H4779">
        <v>0</v>
      </c>
      <c r="I4779">
        <v>50000</v>
      </c>
      <c r="J4779">
        <f>Cálculo!$G$86</f>
        <v>4.726</v>
      </c>
      <c r="K4779">
        <f>Cálculo!$H$86</f>
        <v>387.36</v>
      </c>
    </row>
    <row r="4780" spans="1:11">
      <c r="A4780" t="s">
        <v>56</v>
      </c>
      <c r="B4780" t="s">
        <v>198</v>
      </c>
      <c r="C4780" s="7" t="s">
        <v>343</v>
      </c>
      <c r="D4780" t="s">
        <v>199</v>
      </c>
      <c r="E4780" t="s">
        <v>54</v>
      </c>
      <c r="F4780" t="s">
        <v>96</v>
      </c>
      <c r="G4780" t="s">
        <v>94</v>
      </c>
      <c r="H4780">
        <v>50000.01</v>
      </c>
      <c r="I4780">
        <v>300000</v>
      </c>
      <c r="J4780">
        <f>Cálculo!$G$87</f>
        <v>3.5019999999999998</v>
      </c>
      <c r="K4780">
        <f>Cálculo!$H$87</f>
        <v>61597.41</v>
      </c>
    </row>
    <row r="4781" spans="1:11">
      <c r="A4781" t="s">
        <v>56</v>
      </c>
      <c r="B4781" t="s">
        <v>198</v>
      </c>
      <c r="C4781" s="7" t="s">
        <v>343</v>
      </c>
      <c r="D4781" t="s">
        <v>199</v>
      </c>
      <c r="E4781" t="s">
        <v>54</v>
      </c>
      <c r="F4781" t="s">
        <v>96</v>
      </c>
      <c r="G4781" t="s">
        <v>94</v>
      </c>
      <c r="H4781">
        <v>300000.01</v>
      </c>
      <c r="I4781">
        <v>500000</v>
      </c>
      <c r="J4781">
        <f>Cálculo!$G$88</f>
        <v>3.36</v>
      </c>
      <c r="K4781">
        <f>Cálculo!$H$88</f>
        <v>110975.06</v>
      </c>
    </row>
    <row r="4782" spans="1:11">
      <c r="A4782" t="s">
        <v>56</v>
      </c>
      <c r="B4782" t="s">
        <v>198</v>
      </c>
      <c r="C4782" s="7" t="s">
        <v>343</v>
      </c>
      <c r="D4782" t="s">
        <v>199</v>
      </c>
      <c r="E4782" t="s">
        <v>54</v>
      </c>
      <c r="F4782" t="s">
        <v>96</v>
      </c>
      <c r="G4782" t="s">
        <v>94</v>
      </c>
      <c r="H4782">
        <v>500000.01</v>
      </c>
      <c r="I4782">
        <v>1000000</v>
      </c>
      <c r="J4782">
        <f>Cálculo!$G$89</f>
        <v>3.3340000000000001</v>
      </c>
      <c r="K4782">
        <f>Cálculo!$H$89</f>
        <v>124035.06</v>
      </c>
    </row>
    <row r="4783" spans="1:11">
      <c r="A4783" t="s">
        <v>56</v>
      </c>
      <c r="B4783" t="s">
        <v>198</v>
      </c>
      <c r="C4783" s="7" t="s">
        <v>343</v>
      </c>
      <c r="D4783" t="s">
        <v>199</v>
      </c>
      <c r="E4783" t="s">
        <v>54</v>
      </c>
      <c r="F4783" t="s">
        <v>96</v>
      </c>
      <c r="G4783" t="s">
        <v>94</v>
      </c>
      <c r="H4783">
        <v>1000000.01</v>
      </c>
      <c r="I4783">
        <v>2000000</v>
      </c>
      <c r="J4783">
        <f>Cálculo!$G$90</f>
        <v>3.2810000000000001</v>
      </c>
      <c r="K4783">
        <f>Cálculo!$H$90</f>
        <v>177422.21</v>
      </c>
    </row>
    <row r="4784" spans="1:11">
      <c r="A4784" t="s">
        <v>56</v>
      </c>
      <c r="B4784" t="s">
        <v>198</v>
      </c>
      <c r="C4784" s="7" t="s">
        <v>343</v>
      </c>
      <c r="D4784" t="s">
        <v>199</v>
      </c>
      <c r="E4784" t="s">
        <v>54</v>
      </c>
      <c r="F4784" t="s">
        <v>96</v>
      </c>
      <c r="G4784" t="s">
        <v>94</v>
      </c>
      <c r="H4784">
        <v>2000000.01</v>
      </c>
      <c r="J4784">
        <f>Cálculo!$G$91</f>
        <v>3.2330000000000001</v>
      </c>
      <c r="K4784">
        <f>Cálculo!$H$91</f>
        <v>316707.87</v>
      </c>
    </row>
    <row r="4785" spans="1:11">
      <c r="A4785" t="s">
        <v>56</v>
      </c>
      <c r="B4785" t="s">
        <v>198</v>
      </c>
      <c r="C4785" s="7" t="s">
        <v>343</v>
      </c>
      <c r="D4785" t="s">
        <v>199</v>
      </c>
      <c r="E4785" t="s">
        <v>54</v>
      </c>
      <c r="F4785" t="s">
        <v>97</v>
      </c>
      <c r="G4785" t="s">
        <v>98</v>
      </c>
      <c r="J4785">
        <f>Cálculo!$G$94</f>
        <v>3.2148460000000001</v>
      </c>
    </row>
    <row r="4786" spans="1:11">
      <c r="A4786" t="s">
        <v>56</v>
      </c>
      <c r="B4786" t="s">
        <v>198</v>
      </c>
      <c r="C4786" s="7" t="s">
        <v>344</v>
      </c>
      <c r="D4786" t="s">
        <v>199</v>
      </c>
      <c r="E4786" t="s">
        <v>54</v>
      </c>
      <c r="F4786" t="s">
        <v>93</v>
      </c>
      <c r="G4786" t="s">
        <v>94</v>
      </c>
      <c r="H4786">
        <v>0</v>
      </c>
      <c r="I4786">
        <v>1</v>
      </c>
      <c r="J4786">
        <f>Cálculo!$G$66</f>
        <v>3.2869999999999999</v>
      </c>
      <c r="K4786">
        <f>Cálculo!$H$66</f>
        <v>11.39</v>
      </c>
    </row>
    <row r="4787" spans="1:11">
      <c r="A4787" t="s">
        <v>56</v>
      </c>
      <c r="B4787" t="s">
        <v>198</v>
      </c>
      <c r="C4787" s="7" t="s">
        <v>344</v>
      </c>
      <c r="D4787" t="s">
        <v>199</v>
      </c>
      <c r="E4787" t="s">
        <v>54</v>
      </c>
      <c r="F4787" t="s">
        <v>93</v>
      </c>
      <c r="G4787" t="s">
        <v>94</v>
      </c>
      <c r="H4787">
        <v>1.01</v>
      </c>
      <c r="I4787">
        <v>3</v>
      </c>
      <c r="J4787">
        <f>Cálculo!$G$67</f>
        <v>10.834</v>
      </c>
      <c r="K4787">
        <f>Cálculo!$H$67</f>
        <v>14.87</v>
      </c>
    </row>
    <row r="4788" spans="1:11">
      <c r="A4788" t="s">
        <v>56</v>
      </c>
      <c r="B4788" t="s">
        <v>198</v>
      </c>
      <c r="C4788" s="7" t="s">
        <v>344</v>
      </c>
      <c r="D4788" t="s">
        <v>199</v>
      </c>
      <c r="E4788" t="s">
        <v>54</v>
      </c>
      <c r="F4788" t="s">
        <v>93</v>
      </c>
      <c r="G4788" t="s">
        <v>94</v>
      </c>
      <c r="H4788">
        <v>3.01</v>
      </c>
      <c r="I4788">
        <v>7</v>
      </c>
      <c r="J4788">
        <f>Cálculo!$G$68</f>
        <v>5.6470000000000002</v>
      </c>
      <c r="K4788">
        <f>Cálculo!$H$68</f>
        <v>14.87</v>
      </c>
    </row>
    <row r="4789" spans="1:11">
      <c r="A4789" t="s">
        <v>56</v>
      </c>
      <c r="B4789" t="s">
        <v>198</v>
      </c>
      <c r="C4789" s="7" t="s">
        <v>344</v>
      </c>
      <c r="D4789" t="s">
        <v>199</v>
      </c>
      <c r="E4789" t="s">
        <v>54</v>
      </c>
      <c r="F4789" t="s">
        <v>93</v>
      </c>
      <c r="G4789" t="s">
        <v>94</v>
      </c>
      <c r="H4789">
        <v>7.01</v>
      </c>
      <c r="I4789">
        <v>14</v>
      </c>
      <c r="J4789">
        <f>Cálculo!$G$69</f>
        <v>9.3699999999999992</v>
      </c>
      <c r="K4789">
        <f>Cálculo!$H$69</f>
        <v>16.739999999999998</v>
      </c>
    </row>
    <row r="4790" spans="1:11">
      <c r="A4790" t="s">
        <v>56</v>
      </c>
      <c r="B4790" t="s">
        <v>198</v>
      </c>
      <c r="C4790" s="7" t="s">
        <v>344</v>
      </c>
      <c r="D4790" t="s">
        <v>199</v>
      </c>
      <c r="E4790" t="s">
        <v>54</v>
      </c>
      <c r="F4790" t="s">
        <v>93</v>
      </c>
      <c r="G4790" t="s">
        <v>94</v>
      </c>
      <c r="H4790">
        <v>14.01</v>
      </c>
      <c r="I4790">
        <v>34</v>
      </c>
      <c r="J4790">
        <f>Cálculo!$G$70</f>
        <v>11.132</v>
      </c>
      <c r="K4790">
        <f>Cálculo!$H$70</f>
        <v>18.600000000000001</v>
      </c>
    </row>
    <row r="4791" spans="1:11">
      <c r="A4791" t="s">
        <v>56</v>
      </c>
      <c r="B4791" t="s">
        <v>198</v>
      </c>
      <c r="C4791" s="7" t="s">
        <v>344</v>
      </c>
      <c r="D4791" t="s">
        <v>199</v>
      </c>
      <c r="E4791" t="s">
        <v>54</v>
      </c>
      <c r="F4791" t="s">
        <v>93</v>
      </c>
      <c r="G4791" t="s">
        <v>94</v>
      </c>
      <c r="H4791">
        <v>34.01</v>
      </c>
      <c r="I4791">
        <v>600</v>
      </c>
      <c r="J4791">
        <f>Cálculo!$G$71</f>
        <v>11.92</v>
      </c>
      <c r="K4791">
        <f>Cálculo!$H$71</f>
        <v>18.600000000000001</v>
      </c>
    </row>
    <row r="4792" spans="1:11">
      <c r="A4792" t="s">
        <v>56</v>
      </c>
      <c r="B4792" t="s">
        <v>198</v>
      </c>
      <c r="C4792" s="7" t="s">
        <v>344</v>
      </c>
      <c r="D4792" t="s">
        <v>199</v>
      </c>
      <c r="E4792" t="s">
        <v>54</v>
      </c>
      <c r="F4792" t="s">
        <v>93</v>
      </c>
      <c r="G4792" t="s">
        <v>94</v>
      </c>
      <c r="H4792">
        <v>600.01</v>
      </c>
      <c r="I4792">
        <v>1000</v>
      </c>
      <c r="J4792">
        <f>Cálculo!$G$72</f>
        <v>10.324</v>
      </c>
      <c r="K4792">
        <f>Cálculo!$H$72</f>
        <v>18.600000000000001</v>
      </c>
    </row>
    <row r="4793" spans="1:11">
      <c r="A4793" t="s">
        <v>56</v>
      </c>
      <c r="B4793" t="s">
        <v>198</v>
      </c>
      <c r="C4793" s="7" t="s">
        <v>344</v>
      </c>
      <c r="D4793" t="s">
        <v>199</v>
      </c>
      <c r="E4793" t="s">
        <v>54</v>
      </c>
      <c r="F4793" t="s">
        <v>93</v>
      </c>
      <c r="G4793" t="s">
        <v>94</v>
      </c>
      <c r="H4793">
        <v>1000.01</v>
      </c>
      <c r="J4793">
        <f>Cálculo!$G$73</f>
        <v>7.2949999999999999</v>
      </c>
      <c r="K4793">
        <f>Cálculo!$H$73</f>
        <v>18.600000000000001</v>
      </c>
    </row>
    <row r="4794" spans="1:11">
      <c r="A4794" t="s">
        <v>56</v>
      </c>
      <c r="B4794" t="s">
        <v>198</v>
      </c>
      <c r="C4794" s="7" t="s">
        <v>344</v>
      </c>
      <c r="D4794" t="s">
        <v>199</v>
      </c>
      <c r="E4794" t="s">
        <v>54</v>
      </c>
      <c r="F4794" t="s">
        <v>95</v>
      </c>
      <c r="G4794" t="s">
        <v>94</v>
      </c>
      <c r="H4794">
        <v>0</v>
      </c>
      <c r="I4794">
        <v>0</v>
      </c>
      <c r="J4794">
        <f>Cálculo!$G$76</f>
        <v>0</v>
      </c>
      <c r="K4794">
        <f>Cálculo!$H$76</f>
        <v>0</v>
      </c>
    </row>
    <row r="4795" spans="1:11">
      <c r="A4795" t="s">
        <v>56</v>
      </c>
      <c r="B4795" t="s">
        <v>198</v>
      </c>
      <c r="C4795" s="7" t="s">
        <v>344</v>
      </c>
      <c r="D4795" t="s">
        <v>199</v>
      </c>
      <c r="E4795" t="s">
        <v>54</v>
      </c>
      <c r="F4795" t="s">
        <v>95</v>
      </c>
      <c r="G4795" t="s">
        <v>94</v>
      </c>
      <c r="H4795">
        <v>0.01</v>
      </c>
      <c r="I4795">
        <v>50</v>
      </c>
      <c r="J4795">
        <f>Cálculo!$G$77</f>
        <v>9.2490000000000006</v>
      </c>
      <c r="K4795">
        <f>Cálculo!$H$77</f>
        <v>60.76</v>
      </c>
    </row>
    <row r="4796" spans="1:11">
      <c r="A4796" t="s">
        <v>56</v>
      </c>
      <c r="B4796" t="s">
        <v>198</v>
      </c>
      <c r="C4796" s="7" t="s">
        <v>344</v>
      </c>
      <c r="D4796" t="s">
        <v>199</v>
      </c>
      <c r="E4796" t="s">
        <v>54</v>
      </c>
      <c r="F4796" t="s">
        <v>95</v>
      </c>
      <c r="G4796" t="s">
        <v>94</v>
      </c>
      <c r="H4796">
        <v>50.01</v>
      </c>
      <c r="I4796">
        <v>150</v>
      </c>
      <c r="J4796">
        <f>Cálculo!$G$78</f>
        <v>8.49</v>
      </c>
      <c r="K4796">
        <f>Cálculo!$H$78</f>
        <v>98.73</v>
      </c>
    </row>
    <row r="4797" spans="1:11">
      <c r="A4797" t="s">
        <v>56</v>
      </c>
      <c r="B4797" t="s">
        <v>198</v>
      </c>
      <c r="C4797" s="7" t="s">
        <v>344</v>
      </c>
      <c r="D4797" t="s">
        <v>199</v>
      </c>
      <c r="E4797" t="s">
        <v>54</v>
      </c>
      <c r="F4797" t="s">
        <v>95</v>
      </c>
      <c r="G4797" t="s">
        <v>94</v>
      </c>
      <c r="H4797">
        <v>150.01</v>
      </c>
      <c r="I4797">
        <v>500</v>
      </c>
      <c r="J4797">
        <f>Cálculo!$G$79</f>
        <v>7.9859999999999998</v>
      </c>
      <c r="K4797">
        <f>Cálculo!$H$79</f>
        <v>174.66</v>
      </c>
    </row>
    <row r="4798" spans="1:11">
      <c r="A4798" t="s">
        <v>56</v>
      </c>
      <c r="B4798" t="s">
        <v>198</v>
      </c>
      <c r="C4798" s="7" t="s">
        <v>344</v>
      </c>
      <c r="D4798" t="s">
        <v>199</v>
      </c>
      <c r="E4798" t="s">
        <v>54</v>
      </c>
      <c r="F4798" t="s">
        <v>95</v>
      </c>
      <c r="G4798" t="s">
        <v>94</v>
      </c>
      <c r="H4798">
        <v>500.01</v>
      </c>
      <c r="I4798">
        <v>2000</v>
      </c>
      <c r="J4798">
        <f>Cálculo!$G$80</f>
        <v>7.5380000000000003</v>
      </c>
      <c r="K4798">
        <f>Cálculo!$H$80</f>
        <v>398.71</v>
      </c>
    </row>
    <row r="4799" spans="1:11">
      <c r="A4799" t="s">
        <v>56</v>
      </c>
      <c r="B4799" t="s">
        <v>198</v>
      </c>
      <c r="C4799" s="7" t="s">
        <v>344</v>
      </c>
      <c r="D4799" t="s">
        <v>199</v>
      </c>
      <c r="E4799" t="s">
        <v>54</v>
      </c>
      <c r="F4799" t="s">
        <v>95</v>
      </c>
      <c r="G4799" t="s">
        <v>94</v>
      </c>
      <c r="H4799">
        <v>2000.01</v>
      </c>
      <c r="I4799">
        <v>3500</v>
      </c>
      <c r="J4799">
        <f>Cálculo!$G$81</f>
        <v>6.819</v>
      </c>
      <c r="K4799">
        <f>Cálculo!$H$81</f>
        <v>1837.86</v>
      </c>
    </row>
    <row r="4800" spans="1:11">
      <c r="A4800" t="s">
        <v>56</v>
      </c>
      <c r="B4800" t="s">
        <v>198</v>
      </c>
      <c r="C4800" s="7" t="s">
        <v>344</v>
      </c>
      <c r="D4800" t="s">
        <v>199</v>
      </c>
      <c r="E4800" t="s">
        <v>54</v>
      </c>
      <c r="F4800" t="s">
        <v>95</v>
      </c>
      <c r="G4800" t="s">
        <v>94</v>
      </c>
      <c r="H4800">
        <v>3500.01</v>
      </c>
      <c r="I4800">
        <v>50000</v>
      </c>
      <c r="J4800">
        <f>Cálculo!$G$82</f>
        <v>5.3760000000000003</v>
      </c>
      <c r="K4800">
        <f>Cálculo!$H$82</f>
        <v>6892.16</v>
      </c>
    </row>
    <row r="4801" spans="1:11">
      <c r="A4801" t="s">
        <v>56</v>
      </c>
      <c r="B4801" t="s">
        <v>198</v>
      </c>
      <c r="C4801" s="7" t="s">
        <v>344</v>
      </c>
      <c r="D4801" t="s">
        <v>199</v>
      </c>
      <c r="E4801" t="s">
        <v>54</v>
      </c>
      <c r="F4801" t="s">
        <v>95</v>
      </c>
      <c r="G4801" t="s">
        <v>94</v>
      </c>
      <c r="H4801">
        <v>50000.01</v>
      </c>
      <c r="J4801">
        <f>Cálculo!$G$83</f>
        <v>5.1479999999999997</v>
      </c>
      <c r="K4801">
        <f>Cálculo!$H$83</f>
        <v>18284.09</v>
      </c>
    </row>
    <row r="4802" spans="1:11">
      <c r="A4802" t="s">
        <v>56</v>
      </c>
      <c r="B4802" t="s">
        <v>198</v>
      </c>
      <c r="C4802" s="7" t="s">
        <v>344</v>
      </c>
      <c r="D4802" t="s">
        <v>199</v>
      </c>
      <c r="E4802" t="s">
        <v>54</v>
      </c>
      <c r="F4802" t="s">
        <v>96</v>
      </c>
      <c r="G4802" t="s">
        <v>94</v>
      </c>
      <c r="H4802">
        <v>0</v>
      </c>
      <c r="I4802">
        <v>50000</v>
      </c>
      <c r="J4802">
        <f>Cálculo!$G$86</f>
        <v>4.726</v>
      </c>
      <c r="K4802">
        <f>Cálculo!$H$86</f>
        <v>387.36</v>
      </c>
    </row>
    <row r="4803" spans="1:11">
      <c r="A4803" t="s">
        <v>56</v>
      </c>
      <c r="B4803" t="s">
        <v>198</v>
      </c>
      <c r="C4803" s="7" t="s">
        <v>344</v>
      </c>
      <c r="D4803" t="s">
        <v>199</v>
      </c>
      <c r="E4803" t="s">
        <v>54</v>
      </c>
      <c r="F4803" t="s">
        <v>96</v>
      </c>
      <c r="G4803" t="s">
        <v>94</v>
      </c>
      <c r="H4803">
        <v>50000.01</v>
      </c>
      <c r="I4803">
        <v>300000</v>
      </c>
      <c r="J4803">
        <f>Cálculo!$G$87</f>
        <v>3.5019999999999998</v>
      </c>
      <c r="K4803">
        <f>Cálculo!$H$87</f>
        <v>61597.41</v>
      </c>
    </row>
    <row r="4804" spans="1:11">
      <c r="A4804" t="s">
        <v>56</v>
      </c>
      <c r="B4804" t="s">
        <v>198</v>
      </c>
      <c r="C4804" s="7" t="s">
        <v>344</v>
      </c>
      <c r="D4804" t="s">
        <v>199</v>
      </c>
      <c r="E4804" t="s">
        <v>54</v>
      </c>
      <c r="F4804" t="s">
        <v>96</v>
      </c>
      <c r="G4804" t="s">
        <v>94</v>
      </c>
      <c r="H4804">
        <v>300000.01</v>
      </c>
      <c r="I4804">
        <v>500000</v>
      </c>
      <c r="J4804">
        <f>Cálculo!$G$88</f>
        <v>3.36</v>
      </c>
      <c r="K4804">
        <f>Cálculo!$H$88</f>
        <v>110975.06</v>
      </c>
    </row>
    <row r="4805" spans="1:11">
      <c r="A4805" t="s">
        <v>56</v>
      </c>
      <c r="B4805" t="s">
        <v>198</v>
      </c>
      <c r="C4805" s="7" t="s">
        <v>344</v>
      </c>
      <c r="D4805" t="s">
        <v>199</v>
      </c>
      <c r="E4805" t="s">
        <v>54</v>
      </c>
      <c r="F4805" t="s">
        <v>96</v>
      </c>
      <c r="G4805" t="s">
        <v>94</v>
      </c>
      <c r="H4805">
        <v>500000.01</v>
      </c>
      <c r="I4805">
        <v>1000000</v>
      </c>
      <c r="J4805">
        <f>Cálculo!$G$89</f>
        <v>3.3340000000000001</v>
      </c>
      <c r="K4805">
        <f>Cálculo!$H$89</f>
        <v>124035.06</v>
      </c>
    </row>
    <row r="4806" spans="1:11">
      <c r="A4806" t="s">
        <v>56</v>
      </c>
      <c r="B4806" t="s">
        <v>198</v>
      </c>
      <c r="C4806" s="7" t="s">
        <v>344</v>
      </c>
      <c r="D4806" t="s">
        <v>199</v>
      </c>
      <c r="E4806" t="s">
        <v>54</v>
      </c>
      <c r="F4806" t="s">
        <v>96</v>
      </c>
      <c r="G4806" t="s">
        <v>94</v>
      </c>
      <c r="H4806">
        <v>1000000.01</v>
      </c>
      <c r="I4806">
        <v>2000000</v>
      </c>
      <c r="J4806">
        <f>Cálculo!$G$90</f>
        <v>3.2810000000000001</v>
      </c>
      <c r="K4806">
        <f>Cálculo!$H$90</f>
        <v>177422.21</v>
      </c>
    </row>
    <row r="4807" spans="1:11">
      <c r="A4807" t="s">
        <v>56</v>
      </c>
      <c r="B4807" t="s">
        <v>198</v>
      </c>
      <c r="C4807" s="7" t="s">
        <v>344</v>
      </c>
      <c r="D4807" t="s">
        <v>199</v>
      </c>
      <c r="E4807" t="s">
        <v>54</v>
      </c>
      <c r="F4807" t="s">
        <v>96</v>
      </c>
      <c r="G4807" t="s">
        <v>94</v>
      </c>
      <c r="H4807">
        <v>2000000.01</v>
      </c>
      <c r="J4807">
        <f>Cálculo!$G$91</f>
        <v>3.2330000000000001</v>
      </c>
      <c r="K4807">
        <f>Cálculo!$H$91</f>
        <v>316707.87</v>
      </c>
    </row>
    <row r="4808" spans="1:11">
      <c r="A4808" t="s">
        <v>56</v>
      </c>
      <c r="B4808" t="s">
        <v>198</v>
      </c>
      <c r="C4808" s="7" t="s">
        <v>344</v>
      </c>
      <c r="D4808" t="s">
        <v>199</v>
      </c>
      <c r="E4808" t="s">
        <v>54</v>
      </c>
      <c r="F4808" t="s">
        <v>97</v>
      </c>
      <c r="G4808" t="s">
        <v>98</v>
      </c>
      <c r="J4808">
        <f>Cálculo!$G$94</f>
        <v>3.2148460000000001</v>
      </c>
    </row>
    <row r="4809" spans="1:11">
      <c r="A4809" t="s">
        <v>56</v>
      </c>
      <c r="B4809" t="s">
        <v>198</v>
      </c>
      <c r="C4809" s="7" t="s">
        <v>345</v>
      </c>
      <c r="D4809" t="s">
        <v>199</v>
      </c>
      <c r="E4809" t="s">
        <v>54</v>
      </c>
      <c r="F4809" t="s">
        <v>93</v>
      </c>
      <c r="G4809" t="s">
        <v>94</v>
      </c>
      <c r="H4809">
        <v>0</v>
      </c>
      <c r="I4809">
        <v>1</v>
      </c>
      <c r="J4809">
        <f>Cálculo!$G$66</f>
        <v>3.2869999999999999</v>
      </c>
      <c r="K4809">
        <f>Cálculo!$H$66</f>
        <v>11.39</v>
      </c>
    </row>
    <row r="4810" spans="1:11">
      <c r="A4810" t="s">
        <v>56</v>
      </c>
      <c r="B4810" t="s">
        <v>198</v>
      </c>
      <c r="C4810" s="7" t="s">
        <v>345</v>
      </c>
      <c r="D4810" t="s">
        <v>199</v>
      </c>
      <c r="E4810" t="s">
        <v>54</v>
      </c>
      <c r="F4810" t="s">
        <v>93</v>
      </c>
      <c r="G4810" t="s">
        <v>94</v>
      </c>
      <c r="H4810">
        <v>1.01</v>
      </c>
      <c r="I4810">
        <v>3</v>
      </c>
      <c r="J4810">
        <f>Cálculo!$G$67</f>
        <v>10.834</v>
      </c>
      <c r="K4810">
        <f>Cálculo!$H$67</f>
        <v>14.87</v>
      </c>
    </row>
    <row r="4811" spans="1:11">
      <c r="A4811" t="s">
        <v>56</v>
      </c>
      <c r="B4811" t="s">
        <v>198</v>
      </c>
      <c r="C4811" s="7" t="s">
        <v>345</v>
      </c>
      <c r="D4811" t="s">
        <v>199</v>
      </c>
      <c r="E4811" t="s">
        <v>54</v>
      </c>
      <c r="F4811" t="s">
        <v>93</v>
      </c>
      <c r="G4811" t="s">
        <v>94</v>
      </c>
      <c r="H4811">
        <v>3.01</v>
      </c>
      <c r="I4811">
        <v>7</v>
      </c>
      <c r="J4811">
        <f>Cálculo!$G$68</f>
        <v>5.6470000000000002</v>
      </c>
      <c r="K4811">
        <f>Cálculo!$H$68</f>
        <v>14.87</v>
      </c>
    </row>
    <row r="4812" spans="1:11">
      <c r="A4812" t="s">
        <v>56</v>
      </c>
      <c r="B4812" t="s">
        <v>198</v>
      </c>
      <c r="C4812" s="7" t="s">
        <v>345</v>
      </c>
      <c r="D4812" t="s">
        <v>199</v>
      </c>
      <c r="E4812" t="s">
        <v>54</v>
      </c>
      <c r="F4812" t="s">
        <v>93</v>
      </c>
      <c r="G4812" t="s">
        <v>94</v>
      </c>
      <c r="H4812">
        <v>7.01</v>
      </c>
      <c r="I4812">
        <v>14</v>
      </c>
      <c r="J4812">
        <f>Cálculo!$G$69</f>
        <v>9.3699999999999992</v>
      </c>
      <c r="K4812">
        <f>Cálculo!$H$69</f>
        <v>16.739999999999998</v>
      </c>
    </row>
    <row r="4813" spans="1:11">
      <c r="A4813" t="s">
        <v>56</v>
      </c>
      <c r="B4813" t="s">
        <v>198</v>
      </c>
      <c r="C4813" s="7" t="s">
        <v>345</v>
      </c>
      <c r="D4813" t="s">
        <v>199</v>
      </c>
      <c r="E4813" t="s">
        <v>54</v>
      </c>
      <c r="F4813" t="s">
        <v>93</v>
      </c>
      <c r="G4813" t="s">
        <v>94</v>
      </c>
      <c r="H4813">
        <v>14.01</v>
      </c>
      <c r="I4813">
        <v>34</v>
      </c>
      <c r="J4813">
        <f>Cálculo!$G$70</f>
        <v>11.132</v>
      </c>
      <c r="K4813">
        <f>Cálculo!$H$70</f>
        <v>18.600000000000001</v>
      </c>
    </row>
    <row r="4814" spans="1:11">
      <c r="A4814" t="s">
        <v>56</v>
      </c>
      <c r="B4814" t="s">
        <v>198</v>
      </c>
      <c r="C4814" s="7" t="s">
        <v>345</v>
      </c>
      <c r="D4814" t="s">
        <v>199</v>
      </c>
      <c r="E4814" t="s">
        <v>54</v>
      </c>
      <c r="F4814" t="s">
        <v>93</v>
      </c>
      <c r="G4814" t="s">
        <v>94</v>
      </c>
      <c r="H4814">
        <v>34.01</v>
      </c>
      <c r="I4814">
        <v>600</v>
      </c>
      <c r="J4814">
        <f>Cálculo!$G$71</f>
        <v>11.92</v>
      </c>
      <c r="K4814">
        <f>Cálculo!$H$71</f>
        <v>18.600000000000001</v>
      </c>
    </row>
    <row r="4815" spans="1:11">
      <c r="A4815" t="s">
        <v>56</v>
      </c>
      <c r="B4815" t="s">
        <v>198</v>
      </c>
      <c r="C4815" s="7" t="s">
        <v>345</v>
      </c>
      <c r="D4815" t="s">
        <v>199</v>
      </c>
      <c r="E4815" t="s">
        <v>54</v>
      </c>
      <c r="F4815" t="s">
        <v>93</v>
      </c>
      <c r="G4815" t="s">
        <v>94</v>
      </c>
      <c r="H4815">
        <v>600.01</v>
      </c>
      <c r="I4815">
        <v>1000</v>
      </c>
      <c r="J4815">
        <f>Cálculo!$G$72</f>
        <v>10.324</v>
      </c>
      <c r="K4815">
        <f>Cálculo!$H$72</f>
        <v>18.600000000000001</v>
      </c>
    </row>
    <row r="4816" spans="1:11">
      <c r="A4816" t="s">
        <v>56</v>
      </c>
      <c r="B4816" t="s">
        <v>198</v>
      </c>
      <c r="C4816" s="7" t="s">
        <v>345</v>
      </c>
      <c r="D4816" t="s">
        <v>199</v>
      </c>
      <c r="E4816" t="s">
        <v>54</v>
      </c>
      <c r="F4816" t="s">
        <v>93</v>
      </c>
      <c r="G4816" t="s">
        <v>94</v>
      </c>
      <c r="H4816">
        <v>1000.01</v>
      </c>
      <c r="J4816">
        <f>Cálculo!$G$73</f>
        <v>7.2949999999999999</v>
      </c>
      <c r="K4816">
        <f>Cálculo!$H$73</f>
        <v>18.600000000000001</v>
      </c>
    </row>
    <row r="4817" spans="1:11">
      <c r="A4817" t="s">
        <v>56</v>
      </c>
      <c r="B4817" t="s">
        <v>198</v>
      </c>
      <c r="C4817" s="7" t="s">
        <v>345</v>
      </c>
      <c r="D4817" t="s">
        <v>199</v>
      </c>
      <c r="E4817" t="s">
        <v>54</v>
      </c>
      <c r="F4817" t="s">
        <v>95</v>
      </c>
      <c r="G4817" t="s">
        <v>94</v>
      </c>
      <c r="H4817">
        <v>0</v>
      </c>
      <c r="I4817">
        <v>0</v>
      </c>
      <c r="J4817">
        <f>Cálculo!$G$76</f>
        <v>0</v>
      </c>
      <c r="K4817">
        <f>Cálculo!$H$76</f>
        <v>0</v>
      </c>
    </row>
    <row r="4818" spans="1:11">
      <c r="A4818" t="s">
        <v>56</v>
      </c>
      <c r="B4818" t="s">
        <v>198</v>
      </c>
      <c r="C4818" s="7" t="s">
        <v>345</v>
      </c>
      <c r="D4818" t="s">
        <v>199</v>
      </c>
      <c r="E4818" t="s">
        <v>54</v>
      </c>
      <c r="F4818" t="s">
        <v>95</v>
      </c>
      <c r="G4818" t="s">
        <v>94</v>
      </c>
      <c r="H4818">
        <v>0.01</v>
      </c>
      <c r="I4818">
        <v>50</v>
      </c>
      <c r="J4818">
        <f>Cálculo!$G$77</f>
        <v>9.2490000000000006</v>
      </c>
      <c r="K4818">
        <f>Cálculo!$H$77</f>
        <v>60.76</v>
      </c>
    </row>
    <row r="4819" spans="1:11">
      <c r="A4819" t="s">
        <v>56</v>
      </c>
      <c r="B4819" t="s">
        <v>198</v>
      </c>
      <c r="C4819" s="7" t="s">
        <v>345</v>
      </c>
      <c r="D4819" t="s">
        <v>199</v>
      </c>
      <c r="E4819" t="s">
        <v>54</v>
      </c>
      <c r="F4819" t="s">
        <v>95</v>
      </c>
      <c r="G4819" t="s">
        <v>94</v>
      </c>
      <c r="H4819">
        <v>50.01</v>
      </c>
      <c r="I4819">
        <v>150</v>
      </c>
      <c r="J4819">
        <f>Cálculo!$G$78</f>
        <v>8.49</v>
      </c>
      <c r="K4819">
        <f>Cálculo!$H$78</f>
        <v>98.73</v>
      </c>
    </row>
    <row r="4820" spans="1:11">
      <c r="A4820" t="s">
        <v>56</v>
      </c>
      <c r="B4820" t="s">
        <v>198</v>
      </c>
      <c r="C4820" s="7" t="s">
        <v>345</v>
      </c>
      <c r="D4820" t="s">
        <v>199</v>
      </c>
      <c r="E4820" t="s">
        <v>54</v>
      </c>
      <c r="F4820" t="s">
        <v>95</v>
      </c>
      <c r="G4820" t="s">
        <v>94</v>
      </c>
      <c r="H4820">
        <v>150.01</v>
      </c>
      <c r="I4820">
        <v>500</v>
      </c>
      <c r="J4820">
        <f>Cálculo!$G$79</f>
        <v>7.9859999999999998</v>
      </c>
      <c r="K4820">
        <f>Cálculo!$H$79</f>
        <v>174.66</v>
      </c>
    </row>
    <row r="4821" spans="1:11">
      <c r="A4821" t="s">
        <v>56</v>
      </c>
      <c r="B4821" t="s">
        <v>198</v>
      </c>
      <c r="C4821" s="7" t="s">
        <v>345</v>
      </c>
      <c r="D4821" t="s">
        <v>199</v>
      </c>
      <c r="E4821" t="s">
        <v>54</v>
      </c>
      <c r="F4821" t="s">
        <v>95</v>
      </c>
      <c r="G4821" t="s">
        <v>94</v>
      </c>
      <c r="H4821">
        <v>500.01</v>
      </c>
      <c r="I4821">
        <v>2000</v>
      </c>
      <c r="J4821">
        <f>Cálculo!$G$80</f>
        <v>7.5380000000000003</v>
      </c>
      <c r="K4821">
        <f>Cálculo!$H$80</f>
        <v>398.71</v>
      </c>
    </row>
    <row r="4822" spans="1:11">
      <c r="A4822" t="s">
        <v>56</v>
      </c>
      <c r="B4822" t="s">
        <v>198</v>
      </c>
      <c r="C4822" s="7" t="s">
        <v>345</v>
      </c>
      <c r="D4822" t="s">
        <v>199</v>
      </c>
      <c r="E4822" t="s">
        <v>54</v>
      </c>
      <c r="F4822" t="s">
        <v>95</v>
      </c>
      <c r="G4822" t="s">
        <v>94</v>
      </c>
      <c r="H4822">
        <v>2000.01</v>
      </c>
      <c r="I4822">
        <v>3500</v>
      </c>
      <c r="J4822">
        <f>Cálculo!$G$81</f>
        <v>6.819</v>
      </c>
      <c r="K4822">
        <f>Cálculo!$H$81</f>
        <v>1837.86</v>
      </c>
    </row>
    <row r="4823" spans="1:11">
      <c r="A4823" t="s">
        <v>56</v>
      </c>
      <c r="B4823" t="s">
        <v>198</v>
      </c>
      <c r="C4823" s="7" t="s">
        <v>345</v>
      </c>
      <c r="D4823" t="s">
        <v>199</v>
      </c>
      <c r="E4823" t="s">
        <v>54</v>
      </c>
      <c r="F4823" t="s">
        <v>95</v>
      </c>
      <c r="G4823" t="s">
        <v>94</v>
      </c>
      <c r="H4823">
        <v>3500.01</v>
      </c>
      <c r="I4823">
        <v>50000</v>
      </c>
      <c r="J4823">
        <f>Cálculo!$G$82</f>
        <v>5.3760000000000003</v>
      </c>
      <c r="K4823">
        <f>Cálculo!$H$82</f>
        <v>6892.16</v>
      </c>
    </row>
    <row r="4824" spans="1:11">
      <c r="A4824" t="s">
        <v>56</v>
      </c>
      <c r="B4824" t="s">
        <v>198</v>
      </c>
      <c r="C4824" s="7" t="s">
        <v>345</v>
      </c>
      <c r="D4824" t="s">
        <v>199</v>
      </c>
      <c r="E4824" t="s">
        <v>54</v>
      </c>
      <c r="F4824" t="s">
        <v>95</v>
      </c>
      <c r="G4824" t="s">
        <v>94</v>
      </c>
      <c r="H4824">
        <v>50000.01</v>
      </c>
      <c r="J4824">
        <f>Cálculo!$G$83</f>
        <v>5.1479999999999997</v>
      </c>
      <c r="K4824">
        <f>Cálculo!$H$83</f>
        <v>18284.09</v>
      </c>
    </row>
    <row r="4825" spans="1:11">
      <c r="A4825" t="s">
        <v>56</v>
      </c>
      <c r="B4825" t="s">
        <v>198</v>
      </c>
      <c r="C4825" s="7" t="s">
        <v>345</v>
      </c>
      <c r="D4825" t="s">
        <v>199</v>
      </c>
      <c r="E4825" t="s">
        <v>54</v>
      </c>
      <c r="F4825" t="s">
        <v>96</v>
      </c>
      <c r="G4825" t="s">
        <v>94</v>
      </c>
      <c r="H4825">
        <v>0</v>
      </c>
      <c r="I4825">
        <v>50000</v>
      </c>
      <c r="J4825">
        <f>Cálculo!$G$86</f>
        <v>4.726</v>
      </c>
      <c r="K4825">
        <f>Cálculo!$H$86</f>
        <v>387.36</v>
      </c>
    </row>
    <row r="4826" spans="1:11">
      <c r="A4826" t="s">
        <v>56</v>
      </c>
      <c r="B4826" t="s">
        <v>198</v>
      </c>
      <c r="C4826" s="7" t="s">
        <v>345</v>
      </c>
      <c r="D4826" t="s">
        <v>199</v>
      </c>
      <c r="E4826" t="s">
        <v>54</v>
      </c>
      <c r="F4826" t="s">
        <v>96</v>
      </c>
      <c r="G4826" t="s">
        <v>94</v>
      </c>
      <c r="H4826">
        <v>50000.01</v>
      </c>
      <c r="I4826">
        <v>300000</v>
      </c>
      <c r="J4826">
        <f>Cálculo!$G$87</f>
        <v>3.5019999999999998</v>
      </c>
      <c r="K4826">
        <f>Cálculo!$H$87</f>
        <v>61597.41</v>
      </c>
    </row>
    <row r="4827" spans="1:11">
      <c r="A4827" t="s">
        <v>56</v>
      </c>
      <c r="B4827" t="s">
        <v>198</v>
      </c>
      <c r="C4827" s="7" t="s">
        <v>345</v>
      </c>
      <c r="D4827" t="s">
        <v>199</v>
      </c>
      <c r="E4827" t="s">
        <v>54</v>
      </c>
      <c r="F4827" t="s">
        <v>96</v>
      </c>
      <c r="G4827" t="s">
        <v>94</v>
      </c>
      <c r="H4827">
        <v>300000.01</v>
      </c>
      <c r="I4827">
        <v>500000</v>
      </c>
      <c r="J4827">
        <f>Cálculo!$G$88</f>
        <v>3.36</v>
      </c>
      <c r="K4827">
        <f>Cálculo!$H$88</f>
        <v>110975.06</v>
      </c>
    </row>
    <row r="4828" spans="1:11">
      <c r="A4828" t="s">
        <v>56</v>
      </c>
      <c r="B4828" t="s">
        <v>198</v>
      </c>
      <c r="C4828" s="7" t="s">
        <v>345</v>
      </c>
      <c r="D4828" t="s">
        <v>199</v>
      </c>
      <c r="E4828" t="s">
        <v>54</v>
      </c>
      <c r="F4828" t="s">
        <v>96</v>
      </c>
      <c r="G4828" t="s">
        <v>94</v>
      </c>
      <c r="H4828">
        <v>500000.01</v>
      </c>
      <c r="I4828">
        <v>1000000</v>
      </c>
      <c r="J4828">
        <f>Cálculo!$G$89</f>
        <v>3.3340000000000001</v>
      </c>
      <c r="K4828">
        <f>Cálculo!$H$89</f>
        <v>124035.06</v>
      </c>
    </row>
    <row r="4829" spans="1:11">
      <c r="A4829" t="s">
        <v>56</v>
      </c>
      <c r="B4829" t="s">
        <v>198</v>
      </c>
      <c r="C4829" s="7" t="s">
        <v>345</v>
      </c>
      <c r="D4829" t="s">
        <v>199</v>
      </c>
      <c r="E4829" t="s">
        <v>54</v>
      </c>
      <c r="F4829" t="s">
        <v>96</v>
      </c>
      <c r="G4829" t="s">
        <v>94</v>
      </c>
      <c r="H4829">
        <v>1000000.01</v>
      </c>
      <c r="I4829">
        <v>2000000</v>
      </c>
      <c r="J4829">
        <f>Cálculo!$G$90</f>
        <v>3.2810000000000001</v>
      </c>
      <c r="K4829">
        <f>Cálculo!$H$90</f>
        <v>177422.21</v>
      </c>
    </row>
    <row r="4830" spans="1:11">
      <c r="A4830" t="s">
        <v>56</v>
      </c>
      <c r="B4830" t="s">
        <v>198</v>
      </c>
      <c r="C4830" s="7" t="s">
        <v>345</v>
      </c>
      <c r="D4830" t="s">
        <v>199</v>
      </c>
      <c r="E4830" t="s">
        <v>54</v>
      </c>
      <c r="F4830" t="s">
        <v>96</v>
      </c>
      <c r="G4830" t="s">
        <v>94</v>
      </c>
      <c r="H4830">
        <v>2000000.01</v>
      </c>
      <c r="J4830">
        <f>Cálculo!$G$91</f>
        <v>3.2330000000000001</v>
      </c>
      <c r="K4830">
        <f>Cálculo!$H$91</f>
        <v>316707.87</v>
      </c>
    </row>
    <row r="4831" spans="1:11">
      <c r="A4831" t="s">
        <v>56</v>
      </c>
      <c r="B4831" t="s">
        <v>198</v>
      </c>
      <c r="C4831" s="7" t="s">
        <v>345</v>
      </c>
      <c r="D4831" t="s">
        <v>199</v>
      </c>
      <c r="E4831" t="s">
        <v>54</v>
      </c>
      <c r="F4831" t="s">
        <v>97</v>
      </c>
      <c r="G4831" t="s">
        <v>98</v>
      </c>
      <c r="J4831">
        <f>Cálculo!$G$94</f>
        <v>3.2148460000000001</v>
      </c>
    </row>
    <row r="4832" spans="1:11">
      <c r="A4832" t="s">
        <v>56</v>
      </c>
      <c r="B4832" t="s">
        <v>198</v>
      </c>
      <c r="C4832" s="7" t="s">
        <v>346</v>
      </c>
      <c r="D4832" t="s">
        <v>199</v>
      </c>
      <c r="E4832" t="s">
        <v>54</v>
      </c>
      <c r="F4832" t="s">
        <v>93</v>
      </c>
      <c r="G4832" t="s">
        <v>94</v>
      </c>
      <c r="H4832">
        <v>0</v>
      </c>
      <c r="I4832">
        <v>1</v>
      </c>
      <c r="J4832">
        <f>Cálculo!$G$66</f>
        <v>3.2869999999999999</v>
      </c>
      <c r="K4832">
        <f>Cálculo!$H$66</f>
        <v>11.39</v>
      </c>
    </row>
    <row r="4833" spans="1:11">
      <c r="A4833" t="s">
        <v>56</v>
      </c>
      <c r="B4833" t="s">
        <v>198</v>
      </c>
      <c r="C4833" s="7" t="s">
        <v>346</v>
      </c>
      <c r="D4833" t="s">
        <v>199</v>
      </c>
      <c r="E4833" t="s">
        <v>54</v>
      </c>
      <c r="F4833" t="s">
        <v>93</v>
      </c>
      <c r="G4833" t="s">
        <v>94</v>
      </c>
      <c r="H4833">
        <v>1.01</v>
      </c>
      <c r="I4833">
        <v>3</v>
      </c>
      <c r="J4833">
        <f>Cálculo!$G$67</f>
        <v>10.834</v>
      </c>
      <c r="K4833">
        <f>Cálculo!$H$67</f>
        <v>14.87</v>
      </c>
    </row>
    <row r="4834" spans="1:11">
      <c r="A4834" t="s">
        <v>56</v>
      </c>
      <c r="B4834" t="s">
        <v>198</v>
      </c>
      <c r="C4834" s="7" t="s">
        <v>346</v>
      </c>
      <c r="D4834" t="s">
        <v>199</v>
      </c>
      <c r="E4834" t="s">
        <v>54</v>
      </c>
      <c r="F4834" t="s">
        <v>93</v>
      </c>
      <c r="G4834" t="s">
        <v>94</v>
      </c>
      <c r="H4834">
        <v>3.01</v>
      </c>
      <c r="I4834">
        <v>7</v>
      </c>
      <c r="J4834">
        <f>Cálculo!$G$68</f>
        <v>5.6470000000000002</v>
      </c>
      <c r="K4834">
        <f>Cálculo!$H$68</f>
        <v>14.87</v>
      </c>
    </row>
    <row r="4835" spans="1:11">
      <c r="A4835" t="s">
        <v>56</v>
      </c>
      <c r="B4835" t="s">
        <v>198</v>
      </c>
      <c r="C4835" s="7" t="s">
        <v>346</v>
      </c>
      <c r="D4835" t="s">
        <v>199</v>
      </c>
      <c r="E4835" t="s">
        <v>54</v>
      </c>
      <c r="F4835" t="s">
        <v>93</v>
      </c>
      <c r="G4835" t="s">
        <v>94</v>
      </c>
      <c r="H4835">
        <v>7.01</v>
      </c>
      <c r="I4835">
        <v>14</v>
      </c>
      <c r="J4835">
        <f>Cálculo!$G$69</f>
        <v>9.3699999999999992</v>
      </c>
      <c r="K4835">
        <f>Cálculo!$H$69</f>
        <v>16.739999999999998</v>
      </c>
    </row>
    <row r="4836" spans="1:11">
      <c r="A4836" t="s">
        <v>56</v>
      </c>
      <c r="B4836" t="s">
        <v>198</v>
      </c>
      <c r="C4836" s="7" t="s">
        <v>346</v>
      </c>
      <c r="D4836" t="s">
        <v>199</v>
      </c>
      <c r="E4836" t="s">
        <v>54</v>
      </c>
      <c r="F4836" t="s">
        <v>93</v>
      </c>
      <c r="G4836" t="s">
        <v>94</v>
      </c>
      <c r="H4836">
        <v>14.01</v>
      </c>
      <c r="I4836">
        <v>34</v>
      </c>
      <c r="J4836">
        <f>Cálculo!$G$70</f>
        <v>11.132</v>
      </c>
      <c r="K4836">
        <f>Cálculo!$H$70</f>
        <v>18.600000000000001</v>
      </c>
    </row>
    <row r="4837" spans="1:11">
      <c r="A4837" t="s">
        <v>56</v>
      </c>
      <c r="B4837" t="s">
        <v>198</v>
      </c>
      <c r="C4837" s="7" t="s">
        <v>346</v>
      </c>
      <c r="D4837" t="s">
        <v>199</v>
      </c>
      <c r="E4837" t="s">
        <v>54</v>
      </c>
      <c r="F4837" t="s">
        <v>93</v>
      </c>
      <c r="G4837" t="s">
        <v>94</v>
      </c>
      <c r="H4837">
        <v>34.01</v>
      </c>
      <c r="I4837">
        <v>600</v>
      </c>
      <c r="J4837">
        <f>Cálculo!$G$71</f>
        <v>11.92</v>
      </c>
      <c r="K4837">
        <f>Cálculo!$H$71</f>
        <v>18.600000000000001</v>
      </c>
    </row>
    <row r="4838" spans="1:11">
      <c r="A4838" t="s">
        <v>56</v>
      </c>
      <c r="B4838" t="s">
        <v>198</v>
      </c>
      <c r="C4838" s="7" t="s">
        <v>346</v>
      </c>
      <c r="D4838" t="s">
        <v>199</v>
      </c>
      <c r="E4838" t="s">
        <v>54</v>
      </c>
      <c r="F4838" t="s">
        <v>93</v>
      </c>
      <c r="G4838" t="s">
        <v>94</v>
      </c>
      <c r="H4838">
        <v>600.01</v>
      </c>
      <c r="I4838">
        <v>1000</v>
      </c>
      <c r="J4838">
        <f>Cálculo!$G$72</f>
        <v>10.324</v>
      </c>
      <c r="K4838">
        <f>Cálculo!$H$72</f>
        <v>18.600000000000001</v>
      </c>
    </row>
    <row r="4839" spans="1:11">
      <c r="A4839" t="s">
        <v>56</v>
      </c>
      <c r="B4839" t="s">
        <v>198</v>
      </c>
      <c r="C4839" s="7" t="s">
        <v>346</v>
      </c>
      <c r="D4839" t="s">
        <v>199</v>
      </c>
      <c r="E4839" t="s">
        <v>54</v>
      </c>
      <c r="F4839" t="s">
        <v>93</v>
      </c>
      <c r="G4839" t="s">
        <v>94</v>
      </c>
      <c r="H4839">
        <v>1000.01</v>
      </c>
      <c r="J4839">
        <f>Cálculo!$G$73</f>
        <v>7.2949999999999999</v>
      </c>
      <c r="K4839">
        <f>Cálculo!$H$73</f>
        <v>18.600000000000001</v>
      </c>
    </row>
    <row r="4840" spans="1:11">
      <c r="A4840" t="s">
        <v>56</v>
      </c>
      <c r="B4840" t="s">
        <v>198</v>
      </c>
      <c r="C4840" s="7" t="s">
        <v>346</v>
      </c>
      <c r="D4840" t="s">
        <v>199</v>
      </c>
      <c r="E4840" t="s">
        <v>54</v>
      </c>
      <c r="F4840" t="s">
        <v>95</v>
      </c>
      <c r="G4840" t="s">
        <v>94</v>
      </c>
      <c r="H4840">
        <v>0</v>
      </c>
      <c r="I4840">
        <v>0</v>
      </c>
      <c r="J4840">
        <f>Cálculo!$G$76</f>
        <v>0</v>
      </c>
      <c r="K4840">
        <f>Cálculo!$H$76</f>
        <v>0</v>
      </c>
    </row>
    <row r="4841" spans="1:11">
      <c r="A4841" t="s">
        <v>56</v>
      </c>
      <c r="B4841" t="s">
        <v>198</v>
      </c>
      <c r="C4841" s="7" t="s">
        <v>346</v>
      </c>
      <c r="D4841" t="s">
        <v>199</v>
      </c>
      <c r="E4841" t="s">
        <v>54</v>
      </c>
      <c r="F4841" t="s">
        <v>95</v>
      </c>
      <c r="G4841" t="s">
        <v>94</v>
      </c>
      <c r="H4841">
        <v>0.01</v>
      </c>
      <c r="I4841">
        <v>50</v>
      </c>
      <c r="J4841">
        <f>Cálculo!$G$77</f>
        <v>9.2490000000000006</v>
      </c>
      <c r="K4841">
        <f>Cálculo!$H$77</f>
        <v>60.76</v>
      </c>
    </row>
    <row r="4842" spans="1:11">
      <c r="A4842" t="s">
        <v>56</v>
      </c>
      <c r="B4842" t="s">
        <v>198</v>
      </c>
      <c r="C4842" s="7" t="s">
        <v>346</v>
      </c>
      <c r="D4842" t="s">
        <v>199</v>
      </c>
      <c r="E4842" t="s">
        <v>54</v>
      </c>
      <c r="F4842" t="s">
        <v>95</v>
      </c>
      <c r="G4842" t="s">
        <v>94</v>
      </c>
      <c r="H4842">
        <v>50.01</v>
      </c>
      <c r="I4842">
        <v>150</v>
      </c>
      <c r="J4842">
        <f>Cálculo!$G$78</f>
        <v>8.49</v>
      </c>
      <c r="K4842">
        <f>Cálculo!$H$78</f>
        <v>98.73</v>
      </c>
    </row>
    <row r="4843" spans="1:11">
      <c r="A4843" t="s">
        <v>56</v>
      </c>
      <c r="B4843" t="s">
        <v>198</v>
      </c>
      <c r="C4843" s="7" t="s">
        <v>346</v>
      </c>
      <c r="D4843" t="s">
        <v>199</v>
      </c>
      <c r="E4843" t="s">
        <v>54</v>
      </c>
      <c r="F4843" t="s">
        <v>95</v>
      </c>
      <c r="G4843" t="s">
        <v>94</v>
      </c>
      <c r="H4843">
        <v>150.01</v>
      </c>
      <c r="I4843">
        <v>500</v>
      </c>
      <c r="J4843">
        <f>Cálculo!$G$79</f>
        <v>7.9859999999999998</v>
      </c>
      <c r="K4843">
        <f>Cálculo!$H$79</f>
        <v>174.66</v>
      </c>
    </row>
    <row r="4844" spans="1:11">
      <c r="A4844" t="s">
        <v>56</v>
      </c>
      <c r="B4844" t="s">
        <v>198</v>
      </c>
      <c r="C4844" s="7" t="s">
        <v>346</v>
      </c>
      <c r="D4844" t="s">
        <v>199</v>
      </c>
      <c r="E4844" t="s">
        <v>54</v>
      </c>
      <c r="F4844" t="s">
        <v>95</v>
      </c>
      <c r="G4844" t="s">
        <v>94</v>
      </c>
      <c r="H4844">
        <v>500.01</v>
      </c>
      <c r="I4844">
        <v>2000</v>
      </c>
      <c r="J4844">
        <f>Cálculo!$G$80</f>
        <v>7.5380000000000003</v>
      </c>
      <c r="K4844">
        <f>Cálculo!$H$80</f>
        <v>398.71</v>
      </c>
    </row>
    <row r="4845" spans="1:11">
      <c r="A4845" t="s">
        <v>56</v>
      </c>
      <c r="B4845" t="s">
        <v>198</v>
      </c>
      <c r="C4845" s="7" t="s">
        <v>346</v>
      </c>
      <c r="D4845" t="s">
        <v>199</v>
      </c>
      <c r="E4845" t="s">
        <v>54</v>
      </c>
      <c r="F4845" t="s">
        <v>95</v>
      </c>
      <c r="G4845" t="s">
        <v>94</v>
      </c>
      <c r="H4845">
        <v>2000.01</v>
      </c>
      <c r="I4845">
        <v>3500</v>
      </c>
      <c r="J4845">
        <f>Cálculo!$G$81</f>
        <v>6.819</v>
      </c>
      <c r="K4845">
        <f>Cálculo!$H$81</f>
        <v>1837.86</v>
      </c>
    </row>
    <row r="4846" spans="1:11">
      <c r="A4846" t="s">
        <v>56</v>
      </c>
      <c r="B4846" t="s">
        <v>198</v>
      </c>
      <c r="C4846" s="7" t="s">
        <v>346</v>
      </c>
      <c r="D4846" t="s">
        <v>199</v>
      </c>
      <c r="E4846" t="s">
        <v>54</v>
      </c>
      <c r="F4846" t="s">
        <v>95</v>
      </c>
      <c r="G4846" t="s">
        <v>94</v>
      </c>
      <c r="H4846">
        <v>3500.01</v>
      </c>
      <c r="I4846">
        <v>50000</v>
      </c>
      <c r="J4846">
        <f>Cálculo!$G$82</f>
        <v>5.3760000000000003</v>
      </c>
      <c r="K4846">
        <f>Cálculo!$H$82</f>
        <v>6892.16</v>
      </c>
    </row>
    <row r="4847" spans="1:11">
      <c r="A4847" t="s">
        <v>56</v>
      </c>
      <c r="B4847" t="s">
        <v>198</v>
      </c>
      <c r="C4847" s="7" t="s">
        <v>346</v>
      </c>
      <c r="D4847" t="s">
        <v>199</v>
      </c>
      <c r="E4847" t="s">
        <v>54</v>
      </c>
      <c r="F4847" t="s">
        <v>95</v>
      </c>
      <c r="G4847" t="s">
        <v>94</v>
      </c>
      <c r="H4847">
        <v>50000.01</v>
      </c>
      <c r="J4847">
        <f>Cálculo!$G$83</f>
        <v>5.1479999999999997</v>
      </c>
      <c r="K4847">
        <f>Cálculo!$H$83</f>
        <v>18284.09</v>
      </c>
    </row>
    <row r="4848" spans="1:11">
      <c r="A4848" t="s">
        <v>56</v>
      </c>
      <c r="B4848" t="s">
        <v>198</v>
      </c>
      <c r="C4848" s="7" t="s">
        <v>346</v>
      </c>
      <c r="D4848" t="s">
        <v>199</v>
      </c>
      <c r="E4848" t="s">
        <v>54</v>
      </c>
      <c r="F4848" t="s">
        <v>96</v>
      </c>
      <c r="G4848" t="s">
        <v>94</v>
      </c>
      <c r="H4848">
        <v>0</v>
      </c>
      <c r="I4848">
        <v>50000</v>
      </c>
      <c r="J4848">
        <f>Cálculo!$G$86</f>
        <v>4.726</v>
      </c>
      <c r="K4848">
        <f>Cálculo!$H$86</f>
        <v>387.36</v>
      </c>
    </row>
    <row r="4849" spans="1:11">
      <c r="A4849" t="s">
        <v>56</v>
      </c>
      <c r="B4849" t="s">
        <v>198</v>
      </c>
      <c r="C4849" s="7" t="s">
        <v>346</v>
      </c>
      <c r="D4849" t="s">
        <v>199</v>
      </c>
      <c r="E4849" t="s">
        <v>54</v>
      </c>
      <c r="F4849" t="s">
        <v>96</v>
      </c>
      <c r="G4849" t="s">
        <v>94</v>
      </c>
      <c r="H4849">
        <v>50000.01</v>
      </c>
      <c r="I4849">
        <v>300000</v>
      </c>
      <c r="J4849">
        <f>Cálculo!$G$87</f>
        <v>3.5019999999999998</v>
      </c>
      <c r="K4849">
        <f>Cálculo!$H$87</f>
        <v>61597.41</v>
      </c>
    </row>
    <row r="4850" spans="1:11">
      <c r="A4850" t="s">
        <v>56</v>
      </c>
      <c r="B4850" t="s">
        <v>198</v>
      </c>
      <c r="C4850" s="7" t="s">
        <v>346</v>
      </c>
      <c r="D4850" t="s">
        <v>199</v>
      </c>
      <c r="E4850" t="s">
        <v>54</v>
      </c>
      <c r="F4850" t="s">
        <v>96</v>
      </c>
      <c r="G4850" t="s">
        <v>94</v>
      </c>
      <c r="H4850">
        <v>300000.01</v>
      </c>
      <c r="I4850">
        <v>500000</v>
      </c>
      <c r="J4850">
        <f>Cálculo!$G$88</f>
        <v>3.36</v>
      </c>
      <c r="K4850">
        <f>Cálculo!$H$88</f>
        <v>110975.06</v>
      </c>
    </row>
    <row r="4851" spans="1:11">
      <c r="A4851" t="s">
        <v>56</v>
      </c>
      <c r="B4851" t="s">
        <v>198</v>
      </c>
      <c r="C4851" s="7" t="s">
        <v>346</v>
      </c>
      <c r="D4851" t="s">
        <v>199</v>
      </c>
      <c r="E4851" t="s">
        <v>54</v>
      </c>
      <c r="F4851" t="s">
        <v>96</v>
      </c>
      <c r="G4851" t="s">
        <v>94</v>
      </c>
      <c r="H4851">
        <v>500000.01</v>
      </c>
      <c r="I4851">
        <v>1000000</v>
      </c>
      <c r="J4851">
        <f>Cálculo!$G$89</f>
        <v>3.3340000000000001</v>
      </c>
      <c r="K4851">
        <f>Cálculo!$H$89</f>
        <v>124035.06</v>
      </c>
    </row>
    <row r="4852" spans="1:11">
      <c r="A4852" t="s">
        <v>56</v>
      </c>
      <c r="B4852" t="s">
        <v>198</v>
      </c>
      <c r="C4852" s="7" t="s">
        <v>346</v>
      </c>
      <c r="D4852" t="s">
        <v>199</v>
      </c>
      <c r="E4852" t="s">
        <v>54</v>
      </c>
      <c r="F4852" t="s">
        <v>96</v>
      </c>
      <c r="G4852" t="s">
        <v>94</v>
      </c>
      <c r="H4852">
        <v>1000000.01</v>
      </c>
      <c r="I4852">
        <v>2000000</v>
      </c>
      <c r="J4852">
        <f>Cálculo!$G$90</f>
        <v>3.2810000000000001</v>
      </c>
      <c r="K4852">
        <f>Cálculo!$H$90</f>
        <v>177422.21</v>
      </c>
    </row>
    <row r="4853" spans="1:11">
      <c r="A4853" t="s">
        <v>56</v>
      </c>
      <c r="B4853" t="s">
        <v>198</v>
      </c>
      <c r="C4853" s="7" t="s">
        <v>346</v>
      </c>
      <c r="D4853" t="s">
        <v>199</v>
      </c>
      <c r="E4853" t="s">
        <v>54</v>
      </c>
      <c r="F4853" t="s">
        <v>96</v>
      </c>
      <c r="G4853" t="s">
        <v>94</v>
      </c>
      <c r="H4853">
        <v>2000000.01</v>
      </c>
      <c r="J4853">
        <f>Cálculo!$G$91</f>
        <v>3.2330000000000001</v>
      </c>
      <c r="K4853">
        <f>Cálculo!$H$91</f>
        <v>316707.87</v>
      </c>
    </row>
    <row r="4854" spans="1:11">
      <c r="A4854" t="s">
        <v>56</v>
      </c>
      <c r="B4854" t="s">
        <v>198</v>
      </c>
      <c r="C4854" s="7" t="s">
        <v>346</v>
      </c>
      <c r="D4854" t="s">
        <v>199</v>
      </c>
      <c r="E4854" t="s">
        <v>54</v>
      </c>
      <c r="F4854" t="s">
        <v>97</v>
      </c>
      <c r="G4854" t="s">
        <v>98</v>
      </c>
      <c r="J4854">
        <f>Cálculo!$G$94</f>
        <v>3.2148460000000001</v>
      </c>
    </row>
    <row r="4855" spans="1:11">
      <c r="A4855" t="s">
        <v>56</v>
      </c>
      <c r="B4855" t="s">
        <v>198</v>
      </c>
      <c r="C4855" s="7" t="s">
        <v>347</v>
      </c>
      <c r="D4855" t="s">
        <v>199</v>
      </c>
      <c r="E4855" t="s">
        <v>54</v>
      </c>
      <c r="F4855" t="s">
        <v>93</v>
      </c>
      <c r="G4855" t="s">
        <v>94</v>
      </c>
      <c r="H4855">
        <v>0</v>
      </c>
      <c r="I4855">
        <v>1</v>
      </c>
      <c r="J4855">
        <f>Cálculo!$G$66</f>
        <v>3.2869999999999999</v>
      </c>
      <c r="K4855">
        <f>Cálculo!$H$66</f>
        <v>11.39</v>
      </c>
    </row>
    <row r="4856" spans="1:11">
      <c r="A4856" t="s">
        <v>56</v>
      </c>
      <c r="B4856" t="s">
        <v>198</v>
      </c>
      <c r="C4856" s="7" t="s">
        <v>347</v>
      </c>
      <c r="D4856" t="s">
        <v>199</v>
      </c>
      <c r="E4856" t="s">
        <v>54</v>
      </c>
      <c r="F4856" t="s">
        <v>93</v>
      </c>
      <c r="G4856" t="s">
        <v>94</v>
      </c>
      <c r="H4856">
        <v>1.01</v>
      </c>
      <c r="I4856">
        <v>3</v>
      </c>
      <c r="J4856">
        <f>Cálculo!$G$67</f>
        <v>10.834</v>
      </c>
      <c r="K4856">
        <f>Cálculo!$H$67</f>
        <v>14.87</v>
      </c>
    </row>
    <row r="4857" spans="1:11">
      <c r="A4857" t="s">
        <v>56</v>
      </c>
      <c r="B4857" t="s">
        <v>198</v>
      </c>
      <c r="C4857" s="7" t="s">
        <v>347</v>
      </c>
      <c r="D4857" t="s">
        <v>199</v>
      </c>
      <c r="E4857" t="s">
        <v>54</v>
      </c>
      <c r="F4857" t="s">
        <v>93</v>
      </c>
      <c r="G4857" t="s">
        <v>94</v>
      </c>
      <c r="H4857">
        <v>3.01</v>
      </c>
      <c r="I4857">
        <v>7</v>
      </c>
      <c r="J4857">
        <f>Cálculo!$G$68</f>
        <v>5.6470000000000002</v>
      </c>
      <c r="K4857">
        <f>Cálculo!$H$68</f>
        <v>14.87</v>
      </c>
    </row>
    <row r="4858" spans="1:11">
      <c r="A4858" t="s">
        <v>56</v>
      </c>
      <c r="B4858" t="s">
        <v>198</v>
      </c>
      <c r="C4858" s="7" t="s">
        <v>347</v>
      </c>
      <c r="D4858" t="s">
        <v>199</v>
      </c>
      <c r="E4858" t="s">
        <v>54</v>
      </c>
      <c r="F4858" t="s">
        <v>93</v>
      </c>
      <c r="G4858" t="s">
        <v>94</v>
      </c>
      <c r="H4858">
        <v>7.01</v>
      </c>
      <c r="I4858">
        <v>14</v>
      </c>
      <c r="J4858">
        <f>Cálculo!$G$69</f>
        <v>9.3699999999999992</v>
      </c>
      <c r="K4858">
        <f>Cálculo!$H$69</f>
        <v>16.739999999999998</v>
      </c>
    </row>
    <row r="4859" spans="1:11">
      <c r="A4859" t="s">
        <v>56</v>
      </c>
      <c r="B4859" t="s">
        <v>198</v>
      </c>
      <c r="C4859" s="7" t="s">
        <v>347</v>
      </c>
      <c r="D4859" t="s">
        <v>199</v>
      </c>
      <c r="E4859" t="s">
        <v>54</v>
      </c>
      <c r="F4859" t="s">
        <v>93</v>
      </c>
      <c r="G4859" t="s">
        <v>94</v>
      </c>
      <c r="H4859">
        <v>14.01</v>
      </c>
      <c r="I4859">
        <v>34</v>
      </c>
      <c r="J4859">
        <f>Cálculo!$G$70</f>
        <v>11.132</v>
      </c>
      <c r="K4859">
        <f>Cálculo!$H$70</f>
        <v>18.600000000000001</v>
      </c>
    </row>
    <row r="4860" spans="1:11">
      <c r="A4860" t="s">
        <v>56</v>
      </c>
      <c r="B4860" t="s">
        <v>198</v>
      </c>
      <c r="C4860" s="7" t="s">
        <v>347</v>
      </c>
      <c r="D4860" t="s">
        <v>199</v>
      </c>
      <c r="E4860" t="s">
        <v>54</v>
      </c>
      <c r="F4860" t="s">
        <v>93</v>
      </c>
      <c r="G4860" t="s">
        <v>94</v>
      </c>
      <c r="H4860">
        <v>34.01</v>
      </c>
      <c r="I4860">
        <v>600</v>
      </c>
      <c r="J4860">
        <f>Cálculo!$G$71</f>
        <v>11.92</v>
      </c>
      <c r="K4860">
        <f>Cálculo!$H$71</f>
        <v>18.600000000000001</v>
      </c>
    </row>
    <row r="4861" spans="1:11">
      <c r="A4861" t="s">
        <v>56</v>
      </c>
      <c r="B4861" t="s">
        <v>198</v>
      </c>
      <c r="C4861" s="7" t="s">
        <v>347</v>
      </c>
      <c r="D4861" t="s">
        <v>199</v>
      </c>
      <c r="E4861" t="s">
        <v>54</v>
      </c>
      <c r="F4861" t="s">
        <v>93</v>
      </c>
      <c r="G4861" t="s">
        <v>94</v>
      </c>
      <c r="H4861">
        <v>600.01</v>
      </c>
      <c r="I4861">
        <v>1000</v>
      </c>
      <c r="J4861">
        <f>Cálculo!$G$72</f>
        <v>10.324</v>
      </c>
      <c r="K4861">
        <f>Cálculo!$H$72</f>
        <v>18.600000000000001</v>
      </c>
    </row>
    <row r="4862" spans="1:11">
      <c r="A4862" t="s">
        <v>56</v>
      </c>
      <c r="B4862" t="s">
        <v>198</v>
      </c>
      <c r="C4862" s="7" t="s">
        <v>347</v>
      </c>
      <c r="D4862" t="s">
        <v>199</v>
      </c>
      <c r="E4862" t="s">
        <v>54</v>
      </c>
      <c r="F4862" t="s">
        <v>93</v>
      </c>
      <c r="G4862" t="s">
        <v>94</v>
      </c>
      <c r="H4862">
        <v>1000.01</v>
      </c>
      <c r="J4862">
        <f>Cálculo!$G$73</f>
        <v>7.2949999999999999</v>
      </c>
      <c r="K4862">
        <f>Cálculo!$H$73</f>
        <v>18.600000000000001</v>
      </c>
    </row>
    <row r="4863" spans="1:11">
      <c r="A4863" t="s">
        <v>56</v>
      </c>
      <c r="B4863" t="s">
        <v>198</v>
      </c>
      <c r="C4863" s="7" t="s">
        <v>347</v>
      </c>
      <c r="D4863" t="s">
        <v>199</v>
      </c>
      <c r="E4863" t="s">
        <v>54</v>
      </c>
      <c r="F4863" t="s">
        <v>95</v>
      </c>
      <c r="G4863" t="s">
        <v>94</v>
      </c>
      <c r="H4863">
        <v>0</v>
      </c>
      <c r="I4863">
        <v>0</v>
      </c>
      <c r="J4863">
        <f>Cálculo!$G$76</f>
        <v>0</v>
      </c>
      <c r="K4863">
        <f>Cálculo!$H$76</f>
        <v>0</v>
      </c>
    </row>
    <row r="4864" spans="1:11">
      <c r="A4864" t="s">
        <v>56</v>
      </c>
      <c r="B4864" t="s">
        <v>198</v>
      </c>
      <c r="C4864" s="7" t="s">
        <v>347</v>
      </c>
      <c r="D4864" t="s">
        <v>199</v>
      </c>
      <c r="E4864" t="s">
        <v>54</v>
      </c>
      <c r="F4864" t="s">
        <v>95</v>
      </c>
      <c r="G4864" t="s">
        <v>94</v>
      </c>
      <c r="H4864">
        <v>0.01</v>
      </c>
      <c r="I4864">
        <v>50</v>
      </c>
      <c r="J4864">
        <f>Cálculo!$G$77</f>
        <v>9.2490000000000006</v>
      </c>
      <c r="K4864">
        <f>Cálculo!$H$77</f>
        <v>60.76</v>
      </c>
    </row>
    <row r="4865" spans="1:11">
      <c r="A4865" t="s">
        <v>56</v>
      </c>
      <c r="B4865" t="s">
        <v>198</v>
      </c>
      <c r="C4865" s="7" t="s">
        <v>347</v>
      </c>
      <c r="D4865" t="s">
        <v>199</v>
      </c>
      <c r="E4865" t="s">
        <v>54</v>
      </c>
      <c r="F4865" t="s">
        <v>95</v>
      </c>
      <c r="G4865" t="s">
        <v>94</v>
      </c>
      <c r="H4865">
        <v>50.01</v>
      </c>
      <c r="I4865">
        <v>150</v>
      </c>
      <c r="J4865">
        <f>Cálculo!$G$78</f>
        <v>8.49</v>
      </c>
      <c r="K4865">
        <f>Cálculo!$H$78</f>
        <v>98.73</v>
      </c>
    </row>
    <row r="4866" spans="1:11">
      <c r="A4866" t="s">
        <v>56</v>
      </c>
      <c r="B4866" t="s">
        <v>198</v>
      </c>
      <c r="C4866" s="7" t="s">
        <v>347</v>
      </c>
      <c r="D4866" t="s">
        <v>199</v>
      </c>
      <c r="E4866" t="s">
        <v>54</v>
      </c>
      <c r="F4866" t="s">
        <v>95</v>
      </c>
      <c r="G4866" t="s">
        <v>94</v>
      </c>
      <c r="H4866">
        <v>150.01</v>
      </c>
      <c r="I4866">
        <v>500</v>
      </c>
      <c r="J4866">
        <f>Cálculo!$G$79</f>
        <v>7.9859999999999998</v>
      </c>
      <c r="K4866">
        <f>Cálculo!$H$79</f>
        <v>174.66</v>
      </c>
    </row>
    <row r="4867" spans="1:11">
      <c r="A4867" t="s">
        <v>56</v>
      </c>
      <c r="B4867" t="s">
        <v>198</v>
      </c>
      <c r="C4867" s="7" t="s">
        <v>347</v>
      </c>
      <c r="D4867" t="s">
        <v>199</v>
      </c>
      <c r="E4867" t="s">
        <v>54</v>
      </c>
      <c r="F4867" t="s">
        <v>95</v>
      </c>
      <c r="G4867" t="s">
        <v>94</v>
      </c>
      <c r="H4867">
        <v>500.01</v>
      </c>
      <c r="I4867">
        <v>2000</v>
      </c>
      <c r="J4867">
        <f>Cálculo!$G$80</f>
        <v>7.5380000000000003</v>
      </c>
      <c r="K4867">
        <f>Cálculo!$H$80</f>
        <v>398.71</v>
      </c>
    </row>
    <row r="4868" spans="1:11">
      <c r="A4868" t="s">
        <v>56</v>
      </c>
      <c r="B4868" t="s">
        <v>198</v>
      </c>
      <c r="C4868" s="7" t="s">
        <v>347</v>
      </c>
      <c r="D4868" t="s">
        <v>199</v>
      </c>
      <c r="E4868" t="s">
        <v>54</v>
      </c>
      <c r="F4868" t="s">
        <v>95</v>
      </c>
      <c r="G4868" t="s">
        <v>94</v>
      </c>
      <c r="H4868">
        <v>2000.01</v>
      </c>
      <c r="I4868">
        <v>3500</v>
      </c>
      <c r="J4868">
        <f>Cálculo!$G$81</f>
        <v>6.819</v>
      </c>
      <c r="K4868">
        <f>Cálculo!$H$81</f>
        <v>1837.86</v>
      </c>
    </row>
    <row r="4869" spans="1:11">
      <c r="A4869" t="s">
        <v>56</v>
      </c>
      <c r="B4869" t="s">
        <v>198</v>
      </c>
      <c r="C4869" s="7" t="s">
        <v>347</v>
      </c>
      <c r="D4869" t="s">
        <v>199</v>
      </c>
      <c r="E4869" t="s">
        <v>54</v>
      </c>
      <c r="F4869" t="s">
        <v>95</v>
      </c>
      <c r="G4869" t="s">
        <v>94</v>
      </c>
      <c r="H4869">
        <v>3500.01</v>
      </c>
      <c r="I4869">
        <v>50000</v>
      </c>
      <c r="J4869">
        <f>Cálculo!$G$82</f>
        <v>5.3760000000000003</v>
      </c>
      <c r="K4869">
        <f>Cálculo!$H$82</f>
        <v>6892.16</v>
      </c>
    </row>
    <row r="4870" spans="1:11">
      <c r="A4870" t="s">
        <v>56</v>
      </c>
      <c r="B4870" t="s">
        <v>198</v>
      </c>
      <c r="C4870" s="7" t="s">
        <v>347</v>
      </c>
      <c r="D4870" t="s">
        <v>199</v>
      </c>
      <c r="E4870" t="s">
        <v>54</v>
      </c>
      <c r="F4870" t="s">
        <v>95</v>
      </c>
      <c r="G4870" t="s">
        <v>94</v>
      </c>
      <c r="H4870">
        <v>50000.01</v>
      </c>
      <c r="J4870">
        <f>Cálculo!$G$83</f>
        <v>5.1479999999999997</v>
      </c>
      <c r="K4870">
        <f>Cálculo!$H$83</f>
        <v>18284.09</v>
      </c>
    </row>
    <row r="4871" spans="1:11">
      <c r="A4871" t="s">
        <v>56</v>
      </c>
      <c r="B4871" t="s">
        <v>198</v>
      </c>
      <c r="C4871" s="7" t="s">
        <v>347</v>
      </c>
      <c r="D4871" t="s">
        <v>199</v>
      </c>
      <c r="E4871" t="s">
        <v>54</v>
      </c>
      <c r="F4871" t="s">
        <v>96</v>
      </c>
      <c r="G4871" t="s">
        <v>94</v>
      </c>
      <c r="H4871">
        <v>0</v>
      </c>
      <c r="I4871">
        <v>50000</v>
      </c>
      <c r="J4871">
        <f>Cálculo!$G$86</f>
        <v>4.726</v>
      </c>
      <c r="K4871">
        <f>Cálculo!$H$86</f>
        <v>387.36</v>
      </c>
    </row>
    <row r="4872" spans="1:11">
      <c r="A4872" t="s">
        <v>56</v>
      </c>
      <c r="B4872" t="s">
        <v>198</v>
      </c>
      <c r="C4872" s="7" t="s">
        <v>347</v>
      </c>
      <c r="D4872" t="s">
        <v>199</v>
      </c>
      <c r="E4872" t="s">
        <v>54</v>
      </c>
      <c r="F4872" t="s">
        <v>96</v>
      </c>
      <c r="G4872" t="s">
        <v>94</v>
      </c>
      <c r="H4872">
        <v>50000.01</v>
      </c>
      <c r="I4872">
        <v>300000</v>
      </c>
      <c r="J4872">
        <f>Cálculo!$G$87</f>
        <v>3.5019999999999998</v>
      </c>
      <c r="K4872">
        <f>Cálculo!$H$87</f>
        <v>61597.41</v>
      </c>
    </row>
    <row r="4873" spans="1:11">
      <c r="A4873" t="s">
        <v>56</v>
      </c>
      <c r="B4873" t="s">
        <v>198</v>
      </c>
      <c r="C4873" s="7" t="s">
        <v>347</v>
      </c>
      <c r="D4873" t="s">
        <v>199</v>
      </c>
      <c r="E4873" t="s">
        <v>54</v>
      </c>
      <c r="F4873" t="s">
        <v>96</v>
      </c>
      <c r="G4873" t="s">
        <v>94</v>
      </c>
      <c r="H4873">
        <v>300000.01</v>
      </c>
      <c r="I4873">
        <v>500000</v>
      </c>
      <c r="J4873">
        <f>Cálculo!$G$88</f>
        <v>3.36</v>
      </c>
      <c r="K4873">
        <f>Cálculo!$H$88</f>
        <v>110975.06</v>
      </c>
    </row>
    <row r="4874" spans="1:11">
      <c r="A4874" t="s">
        <v>56</v>
      </c>
      <c r="B4874" t="s">
        <v>198</v>
      </c>
      <c r="C4874" s="7" t="s">
        <v>347</v>
      </c>
      <c r="D4874" t="s">
        <v>199</v>
      </c>
      <c r="E4874" t="s">
        <v>54</v>
      </c>
      <c r="F4874" t="s">
        <v>96</v>
      </c>
      <c r="G4874" t="s">
        <v>94</v>
      </c>
      <c r="H4874">
        <v>500000.01</v>
      </c>
      <c r="I4874">
        <v>1000000</v>
      </c>
      <c r="J4874">
        <f>Cálculo!$G$89</f>
        <v>3.3340000000000001</v>
      </c>
      <c r="K4874">
        <f>Cálculo!$H$89</f>
        <v>124035.06</v>
      </c>
    </row>
    <row r="4875" spans="1:11">
      <c r="A4875" t="s">
        <v>56</v>
      </c>
      <c r="B4875" t="s">
        <v>198</v>
      </c>
      <c r="C4875" s="7" t="s">
        <v>347</v>
      </c>
      <c r="D4875" t="s">
        <v>199</v>
      </c>
      <c r="E4875" t="s">
        <v>54</v>
      </c>
      <c r="F4875" t="s">
        <v>96</v>
      </c>
      <c r="G4875" t="s">
        <v>94</v>
      </c>
      <c r="H4875">
        <v>1000000.01</v>
      </c>
      <c r="I4875">
        <v>2000000</v>
      </c>
      <c r="J4875">
        <f>Cálculo!$G$90</f>
        <v>3.2810000000000001</v>
      </c>
      <c r="K4875">
        <f>Cálculo!$H$90</f>
        <v>177422.21</v>
      </c>
    </row>
    <row r="4876" spans="1:11">
      <c r="A4876" t="s">
        <v>56</v>
      </c>
      <c r="B4876" t="s">
        <v>198</v>
      </c>
      <c r="C4876" s="7" t="s">
        <v>347</v>
      </c>
      <c r="D4876" t="s">
        <v>199</v>
      </c>
      <c r="E4876" t="s">
        <v>54</v>
      </c>
      <c r="F4876" t="s">
        <v>96</v>
      </c>
      <c r="G4876" t="s">
        <v>94</v>
      </c>
      <c r="H4876">
        <v>2000000.01</v>
      </c>
      <c r="J4876">
        <f>Cálculo!$G$91</f>
        <v>3.2330000000000001</v>
      </c>
      <c r="K4876">
        <f>Cálculo!$H$91</f>
        <v>316707.87</v>
      </c>
    </row>
    <row r="4877" spans="1:11">
      <c r="A4877" t="s">
        <v>56</v>
      </c>
      <c r="B4877" t="s">
        <v>198</v>
      </c>
      <c r="C4877" s="7" t="s">
        <v>347</v>
      </c>
      <c r="D4877" t="s">
        <v>199</v>
      </c>
      <c r="E4877" t="s">
        <v>54</v>
      </c>
      <c r="F4877" t="s">
        <v>97</v>
      </c>
      <c r="G4877" t="s">
        <v>98</v>
      </c>
      <c r="J4877">
        <f>Cálculo!$G$94</f>
        <v>3.2148460000000001</v>
      </c>
    </row>
    <row r="4878" spans="1:11">
      <c r="A4878" t="s">
        <v>56</v>
      </c>
      <c r="B4878" t="s">
        <v>198</v>
      </c>
      <c r="C4878" s="7" t="s">
        <v>348</v>
      </c>
      <c r="D4878" t="s">
        <v>199</v>
      </c>
      <c r="E4878" t="s">
        <v>54</v>
      </c>
      <c r="F4878" t="s">
        <v>93</v>
      </c>
      <c r="G4878" t="s">
        <v>94</v>
      </c>
      <c r="H4878">
        <v>0</v>
      </c>
      <c r="I4878">
        <v>1</v>
      </c>
      <c r="J4878">
        <f>Cálculo!$G$66</f>
        <v>3.2869999999999999</v>
      </c>
      <c r="K4878">
        <f>Cálculo!$H$66</f>
        <v>11.39</v>
      </c>
    </row>
    <row r="4879" spans="1:11">
      <c r="A4879" t="s">
        <v>56</v>
      </c>
      <c r="B4879" t="s">
        <v>198</v>
      </c>
      <c r="C4879" s="7" t="s">
        <v>348</v>
      </c>
      <c r="D4879" t="s">
        <v>199</v>
      </c>
      <c r="E4879" t="s">
        <v>54</v>
      </c>
      <c r="F4879" t="s">
        <v>93</v>
      </c>
      <c r="G4879" t="s">
        <v>94</v>
      </c>
      <c r="H4879">
        <v>1.01</v>
      </c>
      <c r="I4879">
        <v>3</v>
      </c>
      <c r="J4879">
        <f>Cálculo!$G$67</f>
        <v>10.834</v>
      </c>
      <c r="K4879">
        <f>Cálculo!$H$67</f>
        <v>14.87</v>
      </c>
    </row>
    <row r="4880" spans="1:11">
      <c r="A4880" t="s">
        <v>56</v>
      </c>
      <c r="B4880" t="s">
        <v>198</v>
      </c>
      <c r="C4880" s="7" t="s">
        <v>348</v>
      </c>
      <c r="D4880" t="s">
        <v>199</v>
      </c>
      <c r="E4880" t="s">
        <v>54</v>
      </c>
      <c r="F4880" t="s">
        <v>93</v>
      </c>
      <c r="G4880" t="s">
        <v>94</v>
      </c>
      <c r="H4880">
        <v>3.01</v>
      </c>
      <c r="I4880">
        <v>7</v>
      </c>
      <c r="J4880">
        <f>Cálculo!$G$68</f>
        <v>5.6470000000000002</v>
      </c>
      <c r="K4880">
        <f>Cálculo!$H$68</f>
        <v>14.87</v>
      </c>
    </row>
    <row r="4881" spans="1:11">
      <c r="A4881" t="s">
        <v>56</v>
      </c>
      <c r="B4881" t="s">
        <v>198</v>
      </c>
      <c r="C4881" s="7" t="s">
        <v>348</v>
      </c>
      <c r="D4881" t="s">
        <v>199</v>
      </c>
      <c r="E4881" t="s">
        <v>54</v>
      </c>
      <c r="F4881" t="s">
        <v>93</v>
      </c>
      <c r="G4881" t="s">
        <v>94</v>
      </c>
      <c r="H4881">
        <v>7.01</v>
      </c>
      <c r="I4881">
        <v>14</v>
      </c>
      <c r="J4881">
        <f>Cálculo!$G$69</f>
        <v>9.3699999999999992</v>
      </c>
      <c r="K4881">
        <f>Cálculo!$H$69</f>
        <v>16.739999999999998</v>
      </c>
    </row>
    <row r="4882" spans="1:11">
      <c r="A4882" t="s">
        <v>56</v>
      </c>
      <c r="B4882" t="s">
        <v>198</v>
      </c>
      <c r="C4882" s="7" t="s">
        <v>348</v>
      </c>
      <c r="D4882" t="s">
        <v>199</v>
      </c>
      <c r="E4882" t="s">
        <v>54</v>
      </c>
      <c r="F4882" t="s">
        <v>93</v>
      </c>
      <c r="G4882" t="s">
        <v>94</v>
      </c>
      <c r="H4882">
        <v>14.01</v>
      </c>
      <c r="I4882">
        <v>34</v>
      </c>
      <c r="J4882">
        <f>Cálculo!$G$70</f>
        <v>11.132</v>
      </c>
      <c r="K4882">
        <f>Cálculo!$H$70</f>
        <v>18.600000000000001</v>
      </c>
    </row>
    <row r="4883" spans="1:11">
      <c r="A4883" t="s">
        <v>56</v>
      </c>
      <c r="B4883" t="s">
        <v>198</v>
      </c>
      <c r="C4883" s="7" t="s">
        <v>348</v>
      </c>
      <c r="D4883" t="s">
        <v>199</v>
      </c>
      <c r="E4883" t="s">
        <v>54</v>
      </c>
      <c r="F4883" t="s">
        <v>93</v>
      </c>
      <c r="G4883" t="s">
        <v>94</v>
      </c>
      <c r="H4883">
        <v>34.01</v>
      </c>
      <c r="I4883">
        <v>600</v>
      </c>
      <c r="J4883">
        <f>Cálculo!$G$71</f>
        <v>11.92</v>
      </c>
      <c r="K4883">
        <f>Cálculo!$H$71</f>
        <v>18.600000000000001</v>
      </c>
    </row>
    <row r="4884" spans="1:11">
      <c r="A4884" t="s">
        <v>56</v>
      </c>
      <c r="B4884" t="s">
        <v>198</v>
      </c>
      <c r="C4884" s="7" t="s">
        <v>348</v>
      </c>
      <c r="D4884" t="s">
        <v>199</v>
      </c>
      <c r="E4884" t="s">
        <v>54</v>
      </c>
      <c r="F4884" t="s">
        <v>93</v>
      </c>
      <c r="G4884" t="s">
        <v>94</v>
      </c>
      <c r="H4884">
        <v>600.01</v>
      </c>
      <c r="I4884">
        <v>1000</v>
      </c>
      <c r="J4884">
        <f>Cálculo!$G$72</f>
        <v>10.324</v>
      </c>
      <c r="K4884">
        <f>Cálculo!$H$72</f>
        <v>18.600000000000001</v>
      </c>
    </row>
    <row r="4885" spans="1:11">
      <c r="A4885" t="s">
        <v>56</v>
      </c>
      <c r="B4885" t="s">
        <v>198</v>
      </c>
      <c r="C4885" s="7" t="s">
        <v>348</v>
      </c>
      <c r="D4885" t="s">
        <v>199</v>
      </c>
      <c r="E4885" t="s">
        <v>54</v>
      </c>
      <c r="F4885" t="s">
        <v>93</v>
      </c>
      <c r="G4885" t="s">
        <v>94</v>
      </c>
      <c r="H4885">
        <v>1000.01</v>
      </c>
      <c r="J4885">
        <f>Cálculo!$G$73</f>
        <v>7.2949999999999999</v>
      </c>
      <c r="K4885">
        <f>Cálculo!$H$73</f>
        <v>18.600000000000001</v>
      </c>
    </row>
    <row r="4886" spans="1:11">
      <c r="A4886" t="s">
        <v>56</v>
      </c>
      <c r="B4886" t="s">
        <v>198</v>
      </c>
      <c r="C4886" s="7" t="s">
        <v>348</v>
      </c>
      <c r="D4886" t="s">
        <v>199</v>
      </c>
      <c r="E4886" t="s">
        <v>54</v>
      </c>
      <c r="F4886" t="s">
        <v>95</v>
      </c>
      <c r="G4886" t="s">
        <v>94</v>
      </c>
      <c r="H4886">
        <v>0</v>
      </c>
      <c r="I4886">
        <v>0</v>
      </c>
      <c r="J4886">
        <f>Cálculo!$G$76</f>
        <v>0</v>
      </c>
      <c r="K4886">
        <f>Cálculo!$H$76</f>
        <v>0</v>
      </c>
    </row>
    <row r="4887" spans="1:11">
      <c r="A4887" t="s">
        <v>56</v>
      </c>
      <c r="B4887" t="s">
        <v>198</v>
      </c>
      <c r="C4887" s="7" t="s">
        <v>348</v>
      </c>
      <c r="D4887" t="s">
        <v>199</v>
      </c>
      <c r="E4887" t="s">
        <v>54</v>
      </c>
      <c r="F4887" t="s">
        <v>95</v>
      </c>
      <c r="G4887" t="s">
        <v>94</v>
      </c>
      <c r="H4887">
        <v>0.01</v>
      </c>
      <c r="I4887">
        <v>50</v>
      </c>
      <c r="J4887">
        <f>Cálculo!$G$77</f>
        <v>9.2490000000000006</v>
      </c>
      <c r="K4887">
        <f>Cálculo!$H$77</f>
        <v>60.76</v>
      </c>
    </row>
    <row r="4888" spans="1:11">
      <c r="A4888" t="s">
        <v>56</v>
      </c>
      <c r="B4888" t="s">
        <v>198</v>
      </c>
      <c r="C4888" s="7" t="s">
        <v>348</v>
      </c>
      <c r="D4888" t="s">
        <v>199</v>
      </c>
      <c r="E4888" t="s">
        <v>54</v>
      </c>
      <c r="F4888" t="s">
        <v>95</v>
      </c>
      <c r="G4888" t="s">
        <v>94</v>
      </c>
      <c r="H4888">
        <v>50.01</v>
      </c>
      <c r="I4888">
        <v>150</v>
      </c>
      <c r="J4888">
        <f>Cálculo!$G$78</f>
        <v>8.49</v>
      </c>
      <c r="K4888">
        <f>Cálculo!$H$78</f>
        <v>98.73</v>
      </c>
    </row>
    <row r="4889" spans="1:11">
      <c r="A4889" t="s">
        <v>56</v>
      </c>
      <c r="B4889" t="s">
        <v>198</v>
      </c>
      <c r="C4889" s="7" t="s">
        <v>348</v>
      </c>
      <c r="D4889" t="s">
        <v>199</v>
      </c>
      <c r="E4889" t="s">
        <v>54</v>
      </c>
      <c r="F4889" t="s">
        <v>95</v>
      </c>
      <c r="G4889" t="s">
        <v>94</v>
      </c>
      <c r="H4889">
        <v>150.01</v>
      </c>
      <c r="I4889">
        <v>500</v>
      </c>
      <c r="J4889">
        <f>Cálculo!$G$79</f>
        <v>7.9859999999999998</v>
      </c>
      <c r="K4889">
        <f>Cálculo!$H$79</f>
        <v>174.66</v>
      </c>
    </row>
    <row r="4890" spans="1:11">
      <c r="A4890" t="s">
        <v>56</v>
      </c>
      <c r="B4890" t="s">
        <v>198</v>
      </c>
      <c r="C4890" s="7" t="s">
        <v>348</v>
      </c>
      <c r="D4890" t="s">
        <v>199</v>
      </c>
      <c r="E4890" t="s">
        <v>54</v>
      </c>
      <c r="F4890" t="s">
        <v>95</v>
      </c>
      <c r="G4890" t="s">
        <v>94</v>
      </c>
      <c r="H4890">
        <v>500.01</v>
      </c>
      <c r="I4890">
        <v>2000</v>
      </c>
      <c r="J4890">
        <f>Cálculo!$G$80</f>
        <v>7.5380000000000003</v>
      </c>
      <c r="K4890">
        <f>Cálculo!$H$80</f>
        <v>398.71</v>
      </c>
    </row>
    <row r="4891" spans="1:11">
      <c r="A4891" t="s">
        <v>56</v>
      </c>
      <c r="B4891" t="s">
        <v>198</v>
      </c>
      <c r="C4891" s="7" t="s">
        <v>348</v>
      </c>
      <c r="D4891" t="s">
        <v>199</v>
      </c>
      <c r="E4891" t="s">
        <v>54</v>
      </c>
      <c r="F4891" t="s">
        <v>95</v>
      </c>
      <c r="G4891" t="s">
        <v>94</v>
      </c>
      <c r="H4891">
        <v>2000.01</v>
      </c>
      <c r="I4891">
        <v>3500</v>
      </c>
      <c r="J4891">
        <f>Cálculo!$G$81</f>
        <v>6.819</v>
      </c>
      <c r="K4891">
        <f>Cálculo!$H$81</f>
        <v>1837.86</v>
      </c>
    </row>
    <row r="4892" spans="1:11">
      <c r="A4892" t="s">
        <v>56</v>
      </c>
      <c r="B4892" t="s">
        <v>198</v>
      </c>
      <c r="C4892" s="7" t="s">
        <v>348</v>
      </c>
      <c r="D4892" t="s">
        <v>199</v>
      </c>
      <c r="E4892" t="s">
        <v>54</v>
      </c>
      <c r="F4892" t="s">
        <v>95</v>
      </c>
      <c r="G4892" t="s">
        <v>94</v>
      </c>
      <c r="H4892">
        <v>3500.01</v>
      </c>
      <c r="I4892">
        <v>50000</v>
      </c>
      <c r="J4892">
        <f>Cálculo!$G$82</f>
        <v>5.3760000000000003</v>
      </c>
      <c r="K4892">
        <f>Cálculo!$H$82</f>
        <v>6892.16</v>
      </c>
    </row>
    <row r="4893" spans="1:11">
      <c r="A4893" t="s">
        <v>56</v>
      </c>
      <c r="B4893" t="s">
        <v>198</v>
      </c>
      <c r="C4893" s="7" t="s">
        <v>348</v>
      </c>
      <c r="D4893" t="s">
        <v>199</v>
      </c>
      <c r="E4893" t="s">
        <v>54</v>
      </c>
      <c r="F4893" t="s">
        <v>95</v>
      </c>
      <c r="G4893" t="s">
        <v>94</v>
      </c>
      <c r="H4893">
        <v>50000.01</v>
      </c>
      <c r="J4893">
        <f>Cálculo!$G$83</f>
        <v>5.1479999999999997</v>
      </c>
      <c r="K4893">
        <f>Cálculo!$H$83</f>
        <v>18284.09</v>
      </c>
    </row>
    <row r="4894" spans="1:11">
      <c r="A4894" t="s">
        <v>56</v>
      </c>
      <c r="B4894" t="s">
        <v>198</v>
      </c>
      <c r="C4894" s="7" t="s">
        <v>348</v>
      </c>
      <c r="D4894" t="s">
        <v>199</v>
      </c>
      <c r="E4894" t="s">
        <v>54</v>
      </c>
      <c r="F4894" t="s">
        <v>96</v>
      </c>
      <c r="G4894" t="s">
        <v>94</v>
      </c>
      <c r="H4894">
        <v>0</v>
      </c>
      <c r="I4894">
        <v>50000</v>
      </c>
      <c r="J4894">
        <f>Cálculo!$G$86</f>
        <v>4.726</v>
      </c>
      <c r="K4894">
        <f>Cálculo!$H$86</f>
        <v>387.36</v>
      </c>
    </row>
    <row r="4895" spans="1:11">
      <c r="A4895" t="s">
        <v>56</v>
      </c>
      <c r="B4895" t="s">
        <v>198</v>
      </c>
      <c r="C4895" s="7" t="s">
        <v>348</v>
      </c>
      <c r="D4895" t="s">
        <v>199</v>
      </c>
      <c r="E4895" t="s">
        <v>54</v>
      </c>
      <c r="F4895" t="s">
        <v>96</v>
      </c>
      <c r="G4895" t="s">
        <v>94</v>
      </c>
      <c r="H4895">
        <v>50000.01</v>
      </c>
      <c r="I4895">
        <v>300000</v>
      </c>
      <c r="J4895">
        <f>Cálculo!$G$87</f>
        <v>3.5019999999999998</v>
      </c>
      <c r="K4895">
        <f>Cálculo!$H$87</f>
        <v>61597.41</v>
      </c>
    </row>
    <row r="4896" spans="1:11">
      <c r="A4896" t="s">
        <v>56</v>
      </c>
      <c r="B4896" t="s">
        <v>198</v>
      </c>
      <c r="C4896" s="7" t="s">
        <v>348</v>
      </c>
      <c r="D4896" t="s">
        <v>199</v>
      </c>
      <c r="E4896" t="s">
        <v>54</v>
      </c>
      <c r="F4896" t="s">
        <v>96</v>
      </c>
      <c r="G4896" t="s">
        <v>94</v>
      </c>
      <c r="H4896">
        <v>300000.01</v>
      </c>
      <c r="I4896">
        <v>500000</v>
      </c>
      <c r="J4896">
        <f>Cálculo!$G$88</f>
        <v>3.36</v>
      </c>
      <c r="K4896">
        <f>Cálculo!$H$88</f>
        <v>110975.06</v>
      </c>
    </row>
    <row r="4897" spans="1:11">
      <c r="A4897" t="s">
        <v>56</v>
      </c>
      <c r="B4897" t="s">
        <v>198</v>
      </c>
      <c r="C4897" s="7" t="s">
        <v>348</v>
      </c>
      <c r="D4897" t="s">
        <v>199</v>
      </c>
      <c r="E4897" t="s">
        <v>54</v>
      </c>
      <c r="F4897" t="s">
        <v>96</v>
      </c>
      <c r="G4897" t="s">
        <v>94</v>
      </c>
      <c r="H4897">
        <v>500000.01</v>
      </c>
      <c r="I4897">
        <v>1000000</v>
      </c>
      <c r="J4897">
        <f>Cálculo!$G$89</f>
        <v>3.3340000000000001</v>
      </c>
      <c r="K4897">
        <f>Cálculo!$H$89</f>
        <v>124035.06</v>
      </c>
    </row>
    <row r="4898" spans="1:11">
      <c r="A4898" t="s">
        <v>56</v>
      </c>
      <c r="B4898" t="s">
        <v>198</v>
      </c>
      <c r="C4898" s="7" t="s">
        <v>348</v>
      </c>
      <c r="D4898" t="s">
        <v>199</v>
      </c>
      <c r="E4898" t="s">
        <v>54</v>
      </c>
      <c r="F4898" t="s">
        <v>96</v>
      </c>
      <c r="G4898" t="s">
        <v>94</v>
      </c>
      <c r="H4898">
        <v>1000000.01</v>
      </c>
      <c r="I4898">
        <v>2000000</v>
      </c>
      <c r="J4898">
        <f>Cálculo!$G$90</f>
        <v>3.2810000000000001</v>
      </c>
      <c r="K4898">
        <f>Cálculo!$H$90</f>
        <v>177422.21</v>
      </c>
    </row>
    <row r="4899" spans="1:11">
      <c r="A4899" t="s">
        <v>56</v>
      </c>
      <c r="B4899" t="s">
        <v>198</v>
      </c>
      <c r="C4899" s="7" t="s">
        <v>348</v>
      </c>
      <c r="D4899" t="s">
        <v>199</v>
      </c>
      <c r="E4899" t="s">
        <v>54</v>
      </c>
      <c r="F4899" t="s">
        <v>96</v>
      </c>
      <c r="G4899" t="s">
        <v>94</v>
      </c>
      <c r="H4899">
        <v>2000000.01</v>
      </c>
      <c r="J4899">
        <f>Cálculo!$G$91</f>
        <v>3.2330000000000001</v>
      </c>
      <c r="K4899">
        <f>Cálculo!$H$91</f>
        <v>316707.87</v>
      </c>
    </row>
    <row r="4900" spans="1:11">
      <c r="A4900" t="s">
        <v>56</v>
      </c>
      <c r="B4900" t="s">
        <v>198</v>
      </c>
      <c r="C4900" s="7" t="s">
        <v>348</v>
      </c>
      <c r="D4900" t="s">
        <v>199</v>
      </c>
      <c r="E4900" t="s">
        <v>54</v>
      </c>
      <c r="F4900" t="s">
        <v>97</v>
      </c>
      <c r="G4900" t="s">
        <v>98</v>
      </c>
      <c r="J4900">
        <f>Cálculo!$G$94</f>
        <v>3.2148460000000001</v>
      </c>
    </row>
    <row r="4901" spans="1:11">
      <c r="A4901" t="s">
        <v>56</v>
      </c>
      <c r="B4901" t="s">
        <v>198</v>
      </c>
      <c r="C4901" s="7" t="s">
        <v>349</v>
      </c>
      <c r="D4901" t="s">
        <v>199</v>
      </c>
      <c r="E4901" t="s">
        <v>54</v>
      </c>
      <c r="F4901" t="s">
        <v>93</v>
      </c>
      <c r="G4901" t="s">
        <v>94</v>
      </c>
      <c r="H4901">
        <v>0</v>
      </c>
      <c r="I4901">
        <v>1</v>
      </c>
      <c r="J4901">
        <f>Cálculo!$G$66</f>
        <v>3.2869999999999999</v>
      </c>
      <c r="K4901">
        <f>Cálculo!$H$66</f>
        <v>11.39</v>
      </c>
    </row>
    <row r="4902" spans="1:11">
      <c r="A4902" t="s">
        <v>56</v>
      </c>
      <c r="B4902" t="s">
        <v>198</v>
      </c>
      <c r="C4902" s="7" t="s">
        <v>349</v>
      </c>
      <c r="D4902" t="s">
        <v>199</v>
      </c>
      <c r="E4902" t="s">
        <v>54</v>
      </c>
      <c r="F4902" t="s">
        <v>93</v>
      </c>
      <c r="G4902" t="s">
        <v>94</v>
      </c>
      <c r="H4902">
        <v>1.01</v>
      </c>
      <c r="I4902">
        <v>3</v>
      </c>
      <c r="J4902">
        <f>Cálculo!$G$67</f>
        <v>10.834</v>
      </c>
      <c r="K4902">
        <f>Cálculo!$H$67</f>
        <v>14.87</v>
      </c>
    </row>
    <row r="4903" spans="1:11">
      <c r="A4903" t="s">
        <v>56</v>
      </c>
      <c r="B4903" t="s">
        <v>198</v>
      </c>
      <c r="C4903" s="7" t="s">
        <v>349</v>
      </c>
      <c r="D4903" t="s">
        <v>199</v>
      </c>
      <c r="E4903" t="s">
        <v>54</v>
      </c>
      <c r="F4903" t="s">
        <v>93</v>
      </c>
      <c r="G4903" t="s">
        <v>94</v>
      </c>
      <c r="H4903">
        <v>3.01</v>
      </c>
      <c r="I4903">
        <v>7</v>
      </c>
      <c r="J4903">
        <f>Cálculo!$G$68</f>
        <v>5.6470000000000002</v>
      </c>
      <c r="K4903">
        <f>Cálculo!$H$68</f>
        <v>14.87</v>
      </c>
    </row>
    <row r="4904" spans="1:11">
      <c r="A4904" t="s">
        <v>56</v>
      </c>
      <c r="B4904" t="s">
        <v>198</v>
      </c>
      <c r="C4904" s="7" t="s">
        <v>349</v>
      </c>
      <c r="D4904" t="s">
        <v>199</v>
      </c>
      <c r="E4904" t="s">
        <v>54</v>
      </c>
      <c r="F4904" t="s">
        <v>93</v>
      </c>
      <c r="G4904" t="s">
        <v>94</v>
      </c>
      <c r="H4904">
        <v>7.01</v>
      </c>
      <c r="I4904">
        <v>14</v>
      </c>
      <c r="J4904">
        <f>Cálculo!$G$69</f>
        <v>9.3699999999999992</v>
      </c>
      <c r="K4904">
        <f>Cálculo!$H$69</f>
        <v>16.739999999999998</v>
      </c>
    </row>
    <row r="4905" spans="1:11">
      <c r="A4905" t="s">
        <v>56</v>
      </c>
      <c r="B4905" t="s">
        <v>198</v>
      </c>
      <c r="C4905" s="7" t="s">
        <v>349</v>
      </c>
      <c r="D4905" t="s">
        <v>199</v>
      </c>
      <c r="E4905" t="s">
        <v>54</v>
      </c>
      <c r="F4905" t="s">
        <v>93</v>
      </c>
      <c r="G4905" t="s">
        <v>94</v>
      </c>
      <c r="H4905">
        <v>14.01</v>
      </c>
      <c r="I4905">
        <v>34</v>
      </c>
      <c r="J4905">
        <f>Cálculo!$G$70</f>
        <v>11.132</v>
      </c>
      <c r="K4905">
        <f>Cálculo!$H$70</f>
        <v>18.600000000000001</v>
      </c>
    </row>
    <row r="4906" spans="1:11">
      <c r="A4906" t="s">
        <v>56</v>
      </c>
      <c r="B4906" t="s">
        <v>198</v>
      </c>
      <c r="C4906" s="7" t="s">
        <v>349</v>
      </c>
      <c r="D4906" t="s">
        <v>199</v>
      </c>
      <c r="E4906" t="s">
        <v>54</v>
      </c>
      <c r="F4906" t="s">
        <v>93</v>
      </c>
      <c r="G4906" t="s">
        <v>94</v>
      </c>
      <c r="H4906">
        <v>34.01</v>
      </c>
      <c r="I4906">
        <v>600</v>
      </c>
      <c r="J4906">
        <f>Cálculo!$G$71</f>
        <v>11.92</v>
      </c>
      <c r="K4906">
        <f>Cálculo!$H$71</f>
        <v>18.600000000000001</v>
      </c>
    </row>
    <row r="4907" spans="1:11">
      <c r="A4907" t="s">
        <v>56</v>
      </c>
      <c r="B4907" t="s">
        <v>198</v>
      </c>
      <c r="C4907" s="7" t="s">
        <v>349</v>
      </c>
      <c r="D4907" t="s">
        <v>199</v>
      </c>
      <c r="E4907" t="s">
        <v>54</v>
      </c>
      <c r="F4907" t="s">
        <v>93</v>
      </c>
      <c r="G4907" t="s">
        <v>94</v>
      </c>
      <c r="H4907">
        <v>600.01</v>
      </c>
      <c r="I4907">
        <v>1000</v>
      </c>
      <c r="J4907">
        <f>Cálculo!$G$72</f>
        <v>10.324</v>
      </c>
      <c r="K4907">
        <f>Cálculo!$H$72</f>
        <v>18.600000000000001</v>
      </c>
    </row>
    <row r="4908" spans="1:11">
      <c r="A4908" t="s">
        <v>56</v>
      </c>
      <c r="B4908" t="s">
        <v>198</v>
      </c>
      <c r="C4908" s="7" t="s">
        <v>349</v>
      </c>
      <c r="D4908" t="s">
        <v>199</v>
      </c>
      <c r="E4908" t="s">
        <v>54</v>
      </c>
      <c r="F4908" t="s">
        <v>93</v>
      </c>
      <c r="G4908" t="s">
        <v>94</v>
      </c>
      <c r="H4908">
        <v>1000.01</v>
      </c>
      <c r="J4908">
        <f>Cálculo!$G$73</f>
        <v>7.2949999999999999</v>
      </c>
      <c r="K4908">
        <f>Cálculo!$H$73</f>
        <v>18.600000000000001</v>
      </c>
    </row>
    <row r="4909" spans="1:11">
      <c r="A4909" t="s">
        <v>56</v>
      </c>
      <c r="B4909" t="s">
        <v>198</v>
      </c>
      <c r="C4909" s="7" t="s">
        <v>349</v>
      </c>
      <c r="D4909" t="s">
        <v>199</v>
      </c>
      <c r="E4909" t="s">
        <v>54</v>
      </c>
      <c r="F4909" t="s">
        <v>95</v>
      </c>
      <c r="G4909" t="s">
        <v>94</v>
      </c>
      <c r="H4909">
        <v>0</v>
      </c>
      <c r="I4909">
        <v>0</v>
      </c>
      <c r="J4909">
        <f>Cálculo!$G$76</f>
        <v>0</v>
      </c>
      <c r="K4909">
        <f>Cálculo!$H$76</f>
        <v>0</v>
      </c>
    </row>
    <row r="4910" spans="1:11">
      <c r="A4910" t="s">
        <v>56</v>
      </c>
      <c r="B4910" t="s">
        <v>198</v>
      </c>
      <c r="C4910" s="7" t="s">
        <v>349</v>
      </c>
      <c r="D4910" t="s">
        <v>199</v>
      </c>
      <c r="E4910" t="s">
        <v>54</v>
      </c>
      <c r="F4910" t="s">
        <v>95</v>
      </c>
      <c r="G4910" t="s">
        <v>94</v>
      </c>
      <c r="H4910">
        <v>0.01</v>
      </c>
      <c r="I4910">
        <v>50</v>
      </c>
      <c r="J4910">
        <f>Cálculo!$G$77</f>
        <v>9.2490000000000006</v>
      </c>
      <c r="K4910">
        <f>Cálculo!$H$77</f>
        <v>60.76</v>
      </c>
    </row>
    <row r="4911" spans="1:11">
      <c r="A4911" t="s">
        <v>56</v>
      </c>
      <c r="B4911" t="s">
        <v>198</v>
      </c>
      <c r="C4911" s="7" t="s">
        <v>349</v>
      </c>
      <c r="D4911" t="s">
        <v>199</v>
      </c>
      <c r="E4911" t="s">
        <v>54</v>
      </c>
      <c r="F4911" t="s">
        <v>95</v>
      </c>
      <c r="G4911" t="s">
        <v>94</v>
      </c>
      <c r="H4911">
        <v>50.01</v>
      </c>
      <c r="I4911">
        <v>150</v>
      </c>
      <c r="J4911">
        <f>Cálculo!$G$78</f>
        <v>8.49</v>
      </c>
      <c r="K4911">
        <f>Cálculo!$H$78</f>
        <v>98.73</v>
      </c>
    </row>
    <row r="4912" spans="1:11">
      <c r="A4912" t="s">
        <v>56</v>
      </c>
      <c r="B4912" t="s">
        <v>198</v>
      </c>
      <c r="C4912" s="7" t="s">
        <v>349</v>
      </c>
      <c r="D4912" t="s">
        <v>199</v>
      </c>
      <c r="E4912" t="s">
        <v>54</v>
      </c>
      <c r="F4912" t="s">
        <v>95</v>
      </c>
      <c r="G4912" t="s">
        <v>94</v>
      </c>
      <c r="H4912">
        <v>150.01</v>
      </c>
      <c r="I4912">
        <v>500</v>
      </c>
      <c r="J4912">
        <f>Cálculo!$G$79</f>
        <v>7.9859999999999998</v>
      </c>
      <c r="K4912">
        <f>Cálculo!$H$79</f>
        <v>174.66</v>
      </c>
    </row>
    <row r="4913" spans="1:11">
      <c r="A4913" t="s">
        <v>56</v>
      </c>
      <c r="B4913" t="s">
        <v>198</v>
      </c>
      <c r="C4913" s="7" t="s">
        <v>349</v>
      </c>
      <c r="D4913" t="s">
        <v>199</v>
      </c>
      <c r="E4913" t="s">
        <v>54</v>
      </c>
      <c r="F4913" t="s">
        <v>95</v>
      </c>
      <c r="G4913" t="s">
        <v>94</v>
      </c>
      <c r="H4913">
        <v>500.01</v>
      </c>
      <c r="I4913">
        <v>2000</v>
      </c>
      <c r="J4913">
        <f>Cálculo!$G$80</f>
        <v>7.5380000000000003</v>
      </c>
      <c r="K4913">
        <f>Cálculo!$H$80</f>
        <v>398.71</v>
      </c>
    </row>
    <row r="4914" spans="1:11">
      <c r="A4914" t="s">
        <v>56</v>
      </c>
      <c r="B4914" t="s">
        <v>198</v>
      </c>
      <c r="C4914" s="7" t="s">
        <v>349</v>
      </c>
      <c r="D4914" t="s">
        <v>199</v>
      </c>
      <c r="E4914" t="s">
        <v>54</v>
      </c>
      <c r="F4914" t="s">
        <v>95</v>
      </c>
      <c r="G4914" t="s">
        <v>94</v>
      </c>
      <c r="H4914">
        <v>2000.01</v>
      </c>
      <c r="I4914">
        <v>3500</v>
      </c>
      <c r="J4914">
        <f>Cálculo!$G$81</f>
        <v>6.819</v>
      </c>
      <c r="K4914">
        <f>Cálculo!$H$81</f>
        <v>1837.86</v>
      </c>
    </row>
    <row r="4915" spans="1:11">
      <c r="A4915" t="s">
        <v>56</v>
      </c>
      <c r="B4915" t="s">
        <v>198</v>
      </c>
      <c r="C4915" s="7" t="s">
        <v>349</v>
      </c>
      <c r="D4915" t="s">
        <v>199</v>
      </c>
      <c r="E4915" t="s">
        <v>54</v>
      </c>
      <c r="F4915" t="s">
        <v>95</v>
      </c>
      <c r="G4915" t="s">
        <v>94</v>
      </c>
      <c r="H4915">
        <v>3500.01</v>
      </c>
      <c r="I4915">
        <v>50000</v>
      </c>
      <c r="J4915">
        <f>Cálculo!$G$82</f>
        <v>5.3760000000000003</v>
      </c>
      <c r="K4915">
        <f>Cálculo!$H$82</f>
        <v>6892.16</v>
      </c>
    </row>
    <row r="4916" spans="1:11">
      <c r="A4916" t="s">
        <v>56</v>
      </c>
      <c r="B4916" t="s">
        <v>198</v>
      </c>
      <c r="C4916" s="7" t="s">
        <v>349</v>
      </c>
      <c r="D4916" t="s">
        <v>199</v>
      </c>
      <c r="E4916" t="s">
        <v>54</v>
      </c>
      <c r="F4916" t="s">
        <v>95</v>
      </c>
      <c r="G4916" t="s">
        <v>94</v>
      </c>
      <c r="H4916">
        <v>50000.01</v>
      </c>
      <c r="J4916">
        <f>Cálculo!$G$83</f>
        <v>5.1479999999999997</v>
      </c>
      <c r="K4916">
        <f>Cálculo!$H$83</f>
        <v>18284.09</v>
      </c>
    </row>
    <row r="4917" spans="1:11">
      <c r="A4917" t="s">
        <v>56</v>
      </c>
      <c r="B4917" t="s">
        <v>198</v>
      </c>
      <c r="C4917" s="7" t="s">
        <v>349</v>
      </c>
      <c r="D4917" t="s">
        <v>199</v>
      </c>
      <c r="E4917" t="s">
        <v>54</v>
      </c>
      <c r="F4917" t="s">
        <v>96</v>
      </c>
      <c r="G4917" t="s">
        <v>94</v>
      </c>
      <c r="H4917">
        <v>0</v>
      </c>
      <c r="I4917">
        <v>50000</v>
      </c>
      <c r="J4917">
        <f>Cálculo!$G$86</f>
        <v>4.726</v>
      </c>
      <c r="K4917">
        <f>Cálculo!$H$86</f>
        <v>387.36</v>
      </c>
    </row>
    <row r="4918" spans="1:11">
      <c r="A4918" t="s">
        <v>56</v>
      </c>
      <c r="B4918" t="s">
        <v>198</v>
      </c>
      <c r="C4918" s="7" t="s">
        <v>349</v>
      </c>
      <c r="D4918" t="s">
        <v>199</v>
      </c>
      <c r="E4918" t="s">
        <v>54</v>
      </c>
      <c r="F4918" t="s">
        <v>96</v>
      </c>
      <c r="G4918" t="s">
        <v>94</v>
      </c>
      <c r="H4918">
        <v>50000.01</v>
      </c>
      <c r="I4918">
        <v>300000</v>
      </c>
      <c r="J4918">
        <f>Cálculo!$G$87</f>
        <v>3.5019999999999998</v>
      </c>
      <c r="K4918">
        <f>Cálculo!$H$87</f>
        <v>61597.41</v>
      </c>
    </row>
    <row r="4919" spans="1:11">
      <c r="A4919" t="s">
        <v>56</v>
      </c>
      <c r="B4919" t="s">
        <v>198</v>
      </c>
      <c r="C4919" s="7" t="s">
        <v>349</v>
      </c>
      <c r="D4919" t="s">
        <v>199</v>
      </c>
      <c r="E4919" t="s">
        <v>54</v>
      </c>
      <c r="F4919" t="s">
        <v>96</v>
      </c>
      <c r="G4919" t="s">
        <v>94</v>
      </c>
      <c r="H4919">
        <v>300000.01</v>
      </c>
      <c r="I4919">
        <v>500000</v>
      </c>
      <c r="J4919">
        <f>Cálculo!$G$88</f>
        <v>3.36</v>
      </c>
      <c r="K4919">
        <f>Cálculo!$H$88</f>
        <v>110975.06</v>
      </c>
    </row>
    <row r="4920" spans="1:11">
      <c r="A4920" t="s">
        <v>56</v>
      </c>
      <c r="B4920" t="s">
        <v>198</v>
      </c>
      <c r="C4920" s="7" t="s">
        <v>349</v>
      </c>
      <c r="D4920" t="s">
        <v>199</v>
      </c>
      <c r="E4920" t="s">
        <v>54</v>
      </c>
      <c r="F4920" t="s">
        <v>96</v>
      </c>
      <c r="G4920" t="s">
        <v>94</v>
      </c>
      <c r="H4920">
        <v>500000.01</v>
      </c>
      <c r="I4920">
        <v>1000000</v>
      </c>
      <c r="J4920">
        <f>Cálculo!$G$89</f>
        <v>3.3340000000000001</v>
      </c>
      <c r="K4920">
        <f>Cálculo!$H$89</f>
        <v>124035.06</v>
      </c>
    </row>
    <row r="4921" spans="1:11">
      <c r="A4921" t="s">
        <v>56</v>
      </c>
      <c r="B4921" t="s">
        <v>198</v>
      </c>
      <c r="C4921" s="7" t="s">
        <v>349</v>
      </c>
      <c r="D4921" t="s">
        <v>199</v>
      </c>
      <c r="E4921" t="s">
        <v>54</v>
      </c>
      <c r="F4921" t="s">
        <v>96</v>
      </c>
      <c r="G4921" t="s">
        <v>94</v>
      </c>
      <c r="H4921">
        <v>1000000.01</v>
      </c>
      <c r="I4921">
        <v>2000000</v>
      </c>
      <c r="J4921">
        <f>Cálculo!$G$90</f>
        <v>3.2810000000000001</v>
      </c>
      <c r="K4921">
        <f>Cálculo!$H$90</f>
        <v>177422.21</v>
      </c>
    </row>
    <row r="4922" spans="1:11">
      <c r="A4922" t="s">
        <v>56</v>
      </c>
      <c r="B4922" t="s">
        <v>198</v>
      </c>
      <c r="C4922" s="7" t="s">
        <v>349</v>
      </c>
      <c r="D4922" t="s">
        <v>199</v>
      </c>
      <c r="E4922" t="s">
        <v>54</v>
      </c>
      <c r="F4922" t="s">
        <v>96</v>
      </c>
      <c r="G4922" t="s">
        <v>94</v>
      </c>
      <c r="H4922">
        <v>2000000.01</v>
      </c>
      <c r="J4922">
        <f>Cálculo!$G$91</f>
        <v>3.2330000000000001</v>
      </c>
      <c r="K4922">
        <f>Cálculo!$H$91</f>
        <v>316707.87</v>
      </c>
    </row>
    <row r="4923" spans="1:11">
      <c r="A4923" t="s">
        <v>56</v>
      </c>
      <c r="B4923" t="s">
        <v>198</v>
      </c>
      <c r="C4923" s="7" t="s">
        <v>349</v>
      </c>
      <c r="D4923" t="s">
        <v>199</v>
      </c>
      <c r="E4923" t="s">
        <v>54</v>
      </c>
      <c r="F4923" t="s">
        <v>97</v>
      </c>
      <c r="G4923" t="s">
        <v>98</v>
      </c>
      <c r="J4923">
        <f>Cálculo!$G$94</f>
        <v>3.2148460000000001</v>
      </c>
    </row>
    <row r="4924" spans="1:11">
      <c r="A4924" t="s">
        <v>56</v>
      </c>
      <c r="B4924" t="s">
        <v>198</v>
      </c>
      <c r="C4924" s="7" t="s">
        <v>350</v>
      </c>
      <c r="D4924" t="s">
        <v>199</v>
      </c>
      <c r="E4924" t="s">
        <v>54</v>
      </c>
      <c r="F4924" t="s">
        <v>93</v>
      </c>
      <c r="G4924" t="s">
        <v>94</v>
      </c>
      <c r="H4924">
        <v>0</v>
      </c>
      <c r="I4924">
        <v>1</v>
      </c>
      <c r="J4924">
        <f>Cálculo!$G$66</f>
        <v>3.2869999999999999</v>
      </c>
      <c r="K4924">
        <f>Cálculo!$H$66</f>
        <v>11.39</v>
      </c>
    </row>
    <row r="4925" spans="1:11">
      <c r="A4925" t="s">
        <v>56</v>
      </c>
      <c r="B4925" t="s">
        <v>198</v>
      </c>
      <c r="C4925" s="7" t="s">
        <v>350</v>
      </c>
      <c r="D4925" t="s">
        <v>199</v>
      </c>
      <c r="E4925" t="s">
        <v>54</v>
      </c>
      <c r="F4925" t="s">
        <v>93</v>
      </c>
      <c r="G4925" t="s">
        <v>94</v>
      </c>
      <c r="H4925">
        <v>1.01</v>
      </c>
      <c r="I4925">
        <v>3</v>
      </c>
      <c r="J4925">
        <f>Cálculo!$G$67</f>
        <v>10.834</v>
      </c>
      <c r="K4925">
        <f>Cálculo!$H$67</f>
        <v>14.87</v>
      </c>
    </row>
    <row r="4926" spans="1:11">
      <c r="A4926" t="s">
        <v>56</v>
      </c>
      <c r="B4926" t="s">
        <v>198</v>
      </c>
      <c r="C4926" s="7" t="s">
        <v>350</v>
      </c>
      <c r="D4926" t="s">
        <v>199</v>
      </c>
      <c r="E4926" t="s">
        <v>54</v>
      </c>
      <c r="F4926" t="s">
        <v>93</v>
      </c>
      <c r="G4926" t="s">
        <v>94</v>
      </c>
      <c r="H4926">
        <v>3.01</v>
      </c>
      <c r="I4926">
        <v>7</v>
      </c>
      <c r="J4926">
        <f>Cálculo!$G$68</f>
        <v>5.6470000000000002</v>
      </c>
      <c r="K4926">
        <f>Cálculo!$H$68</f>
        <v>14.87</v>
      </c>
    </row>
    <row r="4927" spans="1:11">
      <c r="A4927" t="s">
        <v>56</v>
      </c>
      <c r="B4927" t="s">
        <v>198</v>
      </c>
      <c r="C4927" s="7" t="s">
        <v>350</v>
      </c>
      <c r="D4927" t="s">
        <v>199</v>
      </c>
      <c r="E4927" t="s">
        <v>54</v>
      </c>
      <c r="F4927" t="s">
        <v>93</v>
      </c>
      <c r="G4927" t="s">
        <v>94</v>
      </c>
      <c r="H4927">
        <v>7.01</v>
      </c>
      <c r="I4927">
        <v>14</v>
      </c>
      <c r="J4927">
        <f>Cálculo!$G$69</f>
        <v>9.3699999999999992</v>
      </c>
      <c r="K4927">
        <f>Cálculo!$H$69</f>
        <v>16.739999999999998</v>
      </c>
    </row>
    <row r="4928" spans="1:11">
      <c r="A4928" t="s">
        <v>56</v>
      </c>
      <c r="B4928" t="s">
        <v>198</v>
      </c>
      <c r="C4928" s="7" t="s">
        <v>350</v>
      </c>
      <c r="D4928" t="s">
        <v>199</v>
      </c>
      <c r="E4928" t="s">
        <v>54</v>
      </c>
      <c r="F4928" t="s">
        <v>93</v>
      </c>
      <c r="G4928" t="s">
        <v>94</v>
      </c>
      <c r="H4928">
        <v>14.01</v>
      </c>
      <c r="I4928">
        <v>34</v>
      </c>
      <c r="J4928">
        <f>Cálculo!$G$70</f>
        <v>11.132</v>
      </c>
      <c r="K4928">
        <f>Cálculo!$H$70</f>
        <v>18.600000000000001</v>
      </c>
    </row>
    <row r="4929" spans="1:11">
      <c r="A4929" t="s">
        <v>56</v>
      </c>
      <c r="B4929" t="s">
        <v>198</v>
      </c>
      <c r="C4929" s="7" t="s">
        <v>350</v>
      </c>
      <c r="D4929" t="s">
        <v>199</v>
      </c>
      <c r="E4929" t="s">
        <v>54</v>
      </c>
      <c r="F4929" t="s">
        <v>93</v>
      </c>
      <c r="G4929" t="s">
        <v>94</v>
      </c>
      <c r="H4929">
        <v>34.01</v>
      </c>
      <c r="I4929">
        <v>600</v>
      </c>
      <c r="J4929">
        <f>Cálculo!$G$71</f>
        <v>11.92</v>
      </c>
      <c r="K4929">
        <f>Cálculo!$H$71</f>
        <v>18.600000000000001</v>
      </c>
    </row>
    <row r="4930" spans="1:11">
      <c r="A4930" t="s">
        <v>56</v>
      </c>
      <c r="B4930" t="s">
        <v>198</v>
      </c>
      <c r="C4930" s="7" t="s">
        <v>350</v>
      </c>
      <c r="D4930" t="s">
        <v>199</v>
      </c>
      <c r="E4930" t="s">
        <v>54</v>
      </c>
      <c r="F4930" t="s">
        <v>93</v>
      </c>
      <c r="G4930" t="s">
        <v>94</v>
      </c>
      <c r="H4930">
        <v>600.01</v>
      </c>
      <c r="I4930">
        <v>1000</v>
      </c>
      <c r="J4930">
        <f>Cálculo!$G$72</f>
        <v>10.324</v>
      </c>
      <c r="K4930">
        <f>Cálculo!$H$72</f>
        <v>18.600000000000001</v>
      </c>
    </row>
    <row r="4931" spans="1:11">
      <c r="A4931" t="s">
        <v>56</v>
      </c>
      <c r="B4931" t="s">
        <v>198</v>
      </c>
      <c r="C4931" s="7" t="s">
        <v>350</v>
      </c>
      <c r="D4931" t="s">
        <v>199</v>
      </c>
      <c r="E4931" t="s">
        <v>54</v>
      </c>
      <c r="F4931" t="s">
        <v>93</v>
      </c>
      <c r="G4931" t="s">
        <v>94</v>
      </c>
      <c r="H4931">
        <v>1000.01</v>
      </c>
      <c r="J4931">
        <f>Cálculo!$G$73</f>
        <v>7.2949999999999999</v>
      </c>
      <c r="K4931">
        <f>Cálculo!$H$73</f>
        <v>18.600000000000001</v>
      </c>
    </row>
    <row r="4932" spans="1:11">
      <c r="A4932" t="s">
        <v>56</v>
      </c>
      <c r="B4932" t="s">
        <v>198</v>
      </c>
      <c r="C4932" s="7" t="s">
        <v>350</v>
      </c>
      <c r="D4932" t="s">
        <v>199</v>
      </c>
      <c r="E4932" t="s">
        <v>54</v>
      </c>
      <c r="F4932" t="s">
        <v>95</v>
      </c>
      <c r="G4932" t="s">
        <v>94</v>
      </c>
      <c r="H4932">
        <v>0</v>
      </c>
      <c r="I4932">
        <v>0</v>
      </c>
      <c r="J4932">
        <f>Cálculo!$G$76</f>
        <v>0</v>
      </c>
      <c r="K4932">
        <f>Cálculo!$H$76</f>
        <v>0</v>
      </c>
    </row>
    <row r="4933" spans="1:11">
      <c r="A4933" t="s">
        <v>56</v>
      </c>
      <c r="B4933" t="s">
        <v>198</v>
      </c>
      <c r="C4933" s="7" t="s">
        <v>350</v>
      </c>
      <c r="D4933" t="s">
        <v>199</v>
      </c>
      <c r="E4933" t="s">
        <v>54</v>
      </c>
      <c r="F4933" t="s">
        <v>95</v>
      </c>
      <c r="G4933" t="s">
        <v>94</v>
      </c>
      <c r="H4933">
        <v>0.01</v>
      </c>
      <c r="I4933">
        <v>50</v>
      </c>
      <c r="J4933">
        <f>Cálculo!$G$77</f>
        <v>9.2490000000000006</v>
      </c>
      <c r="K4933">
        <f>Cálculo!$H$77</f>
        <v>60.76</v>
      </c>
    </row>
    <row r="4934" spans="1:11">
      <c r="A4934" t="s">
        <v>56</v>
      </c>
      <c r="B4934" t="s">
        <v>198</v>
      </c>
      <c r="C4934" s="7" t="s">
        <v>350</v>
      </c>
      <c r="D4934" t="s">
        <v>199</v>
      </c>
      <c r="E4934" t="s">
        <v>54</v>
      </c>
      <c r="F4934" t="s">
        <v>95</v>
      </c>
      <c r="G4934" t="s">
        <v>94</v>
      </c>
      <c r="H4934">
        <v>50.01</v>
      </c>
      <c r="I4934">
        <v>150</v>
      </c>
      <c r="J4934">
        <f>Cálculo!$G$78</f>
        <v>8.49</v>
      </c>
      <c r="K4934">
        <f>Cálculo!$H$78</f>
        <v>98.73</v>
      </c>
    </row>
    <row r="4935" spans="1:11">
      <c r="A4935" t="s">
        <v>56</v>
      </c>
      <c r="B4935" t="s">
        <v>198</v>
      </c>
      <c r="C4935" s="7" t="s">
        <v>350</v>
      </c>
      <c r="D4935" t="s">
        <v>199</v>
      </c>
      <c r="E4935" t="s">
        <v>54</v>
      </c>
      <c r="F4935" t="s">
        <v>95</v>
      </c>
      <c r="G4935" t="s">
        <v>94</v>
      </c>
      <c r="H4935">
        <v>150.01</v>
      </c>
      <c r="I4935">
        <v>500</v>
      </c>
      <c r="J4935">
        <f>Cálculo!$G$79</f>
        <v>7.9859999999999998</v>
      </c>
      <c r="K4935">
        <f>Cálculo!$H$79</f>
        <v>174.66</v>
      </c>
    </row>
    <row r="4936" spans="1:11">
      <c r="A4936" t="s">
        <v>56</v>
      </c>
      <c r="B4936" t="s">
        <v>198</v>
      </c>
      <c r="C4936" s="7" t="s">
        <v>350</v>
      </c>
      <c r="D4936" t="s">
        <v>199</v>
      </c>
      <c r="E4936" t="s">
        <v>54</v>
      </c>
      <c r="F4936" t="s">
        <v>95</v>
      </c>
      <c r="G4936" t="s">
        <v>94</v>
      </c>
      <c r="H4936">
        <v>500.01</v>
      </c>
      <c r="I4936">
        <v>2000</v>
      </c>
      <c r="J4936">
        <f>Cálculo!$G$80</f>
        <v>7.5380000000000003</v>
      </c>
      <c r="K4936">
        <f>Cálculo!$H$80</f>
        <v>398.71</v>
      </c>
    </row>
    <row r="4937" spans="1:11">
      <c r="A4937" t="s">
        <v>56</v>
      </c>
      <c r="B4937" t="s">
        <v>198</v>
      </c>
      <c r="C4937" s="7" t="s">
        <v>350</v>
      </c>
      <c r="D4937" t="s">
        <v>199</v>
      </c>
      <c r="E4937" t="s">
        <v>54</v>
      </c>
      <c r="F4937" t="s">
        <v>95</v>
      </c>
      <c r="G4937" t="s">
        <v>94</v>
      </c>
      <c r="H4937">
        <v>2000.01</v>
      </c>
      <c r="I4937">
        <v>3500</v>
      </c>
      <c r="J4937">
        <f>Cálculo!$G$81</f>
        <v>6.819</v>
      </c>
      <c r="K4937">
        <f>Cálculo!$H$81</f>
        <v>1837.86</v>
      </c>
    </row>
    <row r="4938" spans="1:11">
      <c r="A4938" t="s">
        <v>56</v>
      </c>
      <c r="B4938" t="s">
        <v>198</v>
      </c>
      <c r="C4938" s="7" t="s">
        <v>350</v>
      </c>
      <c r="D4938" t="s">
        <v>199</v>
      </c>
      <c r="E4938" t="s">
        <v>54</v>
      </c>
      <c r="F4938" t="s">
        <v>95</v>
      </c>
      <c r="G4938" t="s">
        <v>94</v>
      </c>
      <c r="H4938">
        <v>3500.01</v>
      </c>
      <c r="I4938">
        <v>50000</v>
      </c>
      <c r="J4938">
        <f>Cálculo!$G$82</f>
        <v>5.3760000000000003</v>
      </c>
      <c r="K4938">
        <f>Cálculo!$H$82</f>
        <v>6892.16</v>
      </c>
    </row>
    <row r="4939" spans="1:11">
      <c r="A4939" t="s">
        <v>56</v>
      </c>
      <c r="B4939" t="s">
        <v>198</v>
      </c>
      <c r="C4939" s="7" t="s">
        <v>350</v>
      </c>
      <c r="D4939" t="s">
        <v>199</v>
      </c>
      <c r="E4939" t="s">
        <v>54</v>
      </c>
      <c r="F4939" t="s">
        <v>95</v>
      </c>
      <c r="G4939" t="s">
        <v>94</v>
      </c>
      <c r="H4939">
        <v>50000.01</v>
      </c>
      <c r="J4939">
        <f>Cálculo!$G$83</f>
        <v>5.1479999999999997</v>
      </c>
      <c r="K4939">
        <f>Cálculo!$H$83</f>
        <v>18284.09</v>
      </c>
    </row>
    <row r="4940" spans="1:11">
      <c r="A4940" t="s">
        <v>56</v>
      </c>
      <c r="B4940" t="s">
        <v>198</v>
      </c>
      <c r="C4940" s="7" t="s">
        <v>350</v>
      </c>
      <c r="D4940" t="s">
        <v>199</v>
      </c>
      <c r="E4940" t="s">
        <v>54</v>
      </c>
      <c r="F4940" t="s">
        <v>96</v>
      </c>
      <c r="G4940" t="s">
        <v>94</v>
      </c>
      <c r="H4940">
        <v>0</v>
      </c>
      <c r="I4940">
        <v>50000</v>
      </c>
      <c r="J4940">
        <f>Cálculo!$G$86</f>
        <v>4.726</v>
      </c>
      <c r="K4940">
        <f>Cálculo!$H$86</f>
        <v>387.36</v>
      </c>
    </row>
    <row r="4941" spans="1:11">
      <c r="A4941" t="s">
        <v>56</v>
      </c>
      <c r="B4941" t="s">
        <v>198</v>
      </c>
      <c r="C4941" s="7" t="s">
        <v>350</v>
      </c>
      <c r="D4941" t="s">
        <v>199</v>
      </c>
      <c r="E4941" t="s">
        <v>54</v>
      </c>
      <c r="F4941" t="s">
        <v>96</v>
      </c>
      <c r="G4941" t="s">
        <v>94</v>
      </c>
      <c r="H4941">
        <v>50000.01</v>
      </c>
      <c r="I4941">
        <v>300000</v>
      </c>
      <c r="J4941">
        <f>Cálculo!$G$87</f>
        <v>3.5019999999999998</v>
      </c>
      <c r="K4941">
        <f>Cálculo!$H$87</f>
        <v>61597.41</v>
      </c>
    </row>
    <row r="4942" spans="1:11">
      <c r="A4942" t="s">
        <v>56</v>
      </c>
      <c r="B4942" t="s">
        <v>198</v>
      </c>
      <c r="C4942" s="7" t="s">
        <v>350</v>
      </c>
      <c r="D4942" t="s">
        <v>199</v>
      </c>
      <c r="E4942" t="s">
        <v>54</v>
      </c>
      <c r="F4942" t="s">
        <v>96</v>
      </c>
      <c r="G4942" t="s">
        <v>94</v>
      </c>
      <c r="H4942">
        <v>300000.01</v>
      </c>
      <c r="I4942">
        <v>500000</v>
      </c>
      <c r="J4942">
        <f>Cálculo!$G$88</f>
        <v>3.36</v>
      </c>
      <c r="K4942">
        <f>Cálculo!$H$88</f>
        <v>110975.06</v>
      </c>
    </row>
    <row r="4943" spans="1:11">
      <c r="A4943" t="s">
        <v>56</v>
      </c>
      <c r="B4943" t="s">
        <v>198</v>
      </c>
      <c r="C4943" s="7" t="s">
        <v>350</v>
      </c>
      <c r="D4943" t="s">
        <v>199</v>
      </c>
      <c r="E4943" t="s">
        <v>54</v>
      </c>
      <c r="F4943" t="s">
        <v>96</v>
      </c>
      <c r="G4943" t="s">
        <v>94</v>
      </c>
      <c r="H4943">
        <v>500000.01</v>
      </c>
      <c r="I4943">
        <v>1000000</v>
      </c>
      <c r="J4943">
        <f>Cálculo!$G$89</f>
        <v>3.3340000000000001</v>
      </c>
      <c r="K4943">
        <f>Cálculo!$H$89</f>
        <v>124035.06</v>
      </c>
    </row>
    <row r="4944" spans="1:11">
      <c r="A4944" t="s">
        <v>56</v>
      </c>
      <c r="B4944" t="s">
        <v>198</v>
      </c>
      <c r="C4944" s="7" t="s">
        <v>350</v>
      </c>
      <c r="D4944" t="s">
        <v>199</v>
      </c>
      <c r="E4944" t="s">
        <v>54</v>
      </c>
      <c r="F4944" t="s">
        <v>96</v>
      </c>
      <c r="G4944" t="s">
        <v>94</v>
      </c>
      <c r="H4944">
        <v>1000000.01</v>
      </c>
      <c r="I4944">
        <v>2000000</v>
      </c>
      <c r="J4944">
        <f>Cálculo!$G$90</f>
        <v>3.2810000000000001</v>
      </c>
      <c r="K4944">
        <f>Cálculo!$H$90</f>
        <v>177422.21</v>
      </c>
    </row>
    <row r="4945" spans="1:11">
      <c r="A4945" t="s">
        <v>56</v>
      </c>
      <c r="B4945" t="s">
        <v>198</v>
      </c>
      <c r="C4945" s="7" t="s">
        <v>350</v>
      </c>
      <c r="D4945" t="s">
        <v>199</v>
      </c>
      <c r="E4945" t="s">
        <v>54</v>
      </c>
      <c r="F4945" t="s">
        <v>96</v>
      </c>
      <c r="G4945" t="s">
        <v>94</v>
      </c>
      <c r="H4945">
        <v>2000000.01</v>
      </c>
      <c r="J4945">
        <f>Cálculo!$G$91</f>
        <v>3.2330000000000001</v>
      </c>
      <c r="K4945">
        <f>Cálculo!$H$91</f>
        <v>316707.87</v>
      </c>
    </row>
    <row r="4946" spans="1:11">
      <c r="A4946" t="s">
        <v>56</v>
      </c>
      <c r="B4946" t="s">
        <v>198</v>
      </c>
      <c r="C4946" s="7" t="s">
        <v>350</v>
      </c>
      <c r="D4946" t="s">
        <v>199</v>
      </c>
      <c r="E4946" t="s">
        <v>54</v>
      </c>
      <c r="F4946" t="s">
        <v>97</v>
      </c>
      <c r="G4946" t="s">
        <v>98</v>
      </c>
      <c r="J4946">
        <f>Cálculo!$G$94</f>
        <v>3.2148460000000001</v>
      </c>
    </row>
    <row r="4947" spans="1:11">
      <c r="A4947" t="s">
        <v>56</v>
      </c>
      <c r="B4947" t="s">
        <v>198</v>
      </c>
      <c r="C4947" s="7" t="s">
        <v>351</v>
      </c>
      <c r="D4947" t="s">
        <v>199</v>
      </c>
      <c r="E4947" t="s">
        <v>54</v>
      </c>
      <c r="F4947" t="s">
        <v>93</v>
      </c>
      <c r="G4947" t="s">
        <v>94</v>
      </c>
      <c r="H4947">
        <v>0</v>
      </c>
      <c r="I4947">
        <v>1</v>
      </c>
      <c r="J4947">
        <f>Cálculo!$G$66</f>
        <v>3.2869999999999999</v>
      </c>
      <c r="K4947">
        <f>Cálculo!$H$66</f>
        <v>11.39</v>
      </c>
    </row>
    <row r="4948" spans="1:11">
      <c r="A4948" t="s">
        <v>56</v>
      </c>
      <c r="B4948" t="s">
        <v>198</v>
      </c>
      <c r="C4948" s="7" t="s">
        <v>351</v>
      </c>
      <c r="D4948" t="s">
        <v>199</v>
      </c>
      <c r="E4948" t="s">
        <v>54</v>
      </c>
      <c r="F4948" t="s">
        <v>93</v>
      </c>
      <c r="G4948" t="s">
        <v>94</v>
      </c>
      <c r="H4948">
        <v>1.01</v>
      </c>
      <c r="I4948">
        <v>3</v>
      </c>
      <c r="J4948">
        <f>Cálculo!$G$67</f>
        <v>10.834</v>
      </c>
      <c r="K4948">
        <f>Cálculo!$H$67</f>
        <v>14.87</v>
      </c>
    </row>
    <row r="4949" spans="1:11">
      <c r="A4949" t="s">
        <v>56</v>
      </c>
      <c r="B4949" t="s">
        <v>198</v>
      </c>
      <c r="C4949" s="7" t="s">
        <v>351</v>
      </c>
      <c r="D4949" t="s">
        <v>199</v>
      </c>
      <c r="E4949" t="s">
        <v>54</v>
      </c>
      <c r="F4949" t="s">
        <v>93</v>
      </c>
      <c r="G4949" t="s">
        <v>94</v>
      </c>
      <c r="H4949">
        <v>3.01</v>
      </c>
      <c r="I4949">
        <v>7</v>
      </c>
      <c r="J4949">
        <f>Cálculo!$G$68</f>
        <v>5.6470000000000002</v>
      </c>
      <c r="K4949">
        <f>Cálculo!$H$68</f>
        <v>14.87</v>
      </c>
    </row>
    <row r="4950" spans="1:11">
      <c r="A4950" t="s">
        <v>56</v>
      </c>
      <c r="B4950" t="s">
        <v>198</v>
      </c>
      <c r="C4950" s="7" t="s">
        <v>351</v>
      </c>
      <c r="D4950" t="s">
        <v>199</v>
      </c>
      <c r="E4950" t="s">
        <v>54</v>
      </c>
      <c r="F4950" t="s">
        <v>93</v>
      </c>
      <c r="G4950" t="s">
        <v>94</v>
      </c>
      <c r="H4950">
        <v>7.01</v>
      </c>
      <c r="I4950">
        <v>14</v>
      </c>
      <c r="J4950">
        <f>Cálculo!$G$69</f>
        <v>9.3699999999999992</v>
      </c>
      <c r="K4950">
        <f>Cálculo!$H$69</f>
        <v>16.739999999999998</v>
      </c>
    </row>
    <row r="4951" spans="1:11">
      <c r="A4951" t="s">
        <v>56</v>
      </c>
      <c r="B4951" t="s">
        <v>198</v>
      </c>
      <c r="C4951" s="7" t="s">
        <v>351</v>
      </c>
      <c r="D4951" t="s">
        <v>199</v>
      </c>
      <c r="E4951" t="s">
        <v>54</v>
      </c>
      <c r="F4951" t="s">
        <v>93</v>
      </c>
      <c r="G4951" t="s">
        <v>94</v>
      </c>
      <c r="H4951">
        <v>14.01</v>
      </c>
      <c r="I4951">
        <v>34</v>
      </c>
      <c r="J4951">
        <f>Cálculo!$G$70</f>
        <v>11.132</v>
      </c>
      <c r="K4951">
        <f>Cálculo!$H$70</f>
        <v>18.600000000000001</v>
      </c>
    </row>
    <row r="4952" spans="1:11">
      <c r="A4952" t="s">
        <v>56</v>
      </c>
      <c r="B4952" t="s">
        <v>198</v>
      </c>
      <c r="C4952" s="7" t="s">
        <v>351</v>
      </c>
      <c r="D4952" t="s">
        <v>199</v>
      </c>
      <c r="E4952" t="s">
        <v>54</v>
      </c>
      <c r="F4952" t="s">
        <v>93</v>
      </c>
      <c r="G4952" t="s">
        <v>94</v>
      </c>
      <c r="H4952">
        <v>34.01</v>
      </c>
      <c r="I4952">
        <v>600</v>
      </c>
      <c r="J4952">
        <f>Cálculo!$G$71</f>
        <v>11.92</v>
      </c>
      <c r="K4952">
        <f>Cálculo!$H$71</f>
        <v>18.600000000000001</v>
      </c>
    </row>
    <row r="4953" spans="1:11">
      <c r="A4953" t="s">
        <v>56</v>
      </c>
      <c r="B4953" t="s">
        <v>198</v>
      </c>
      <c r="C4953" s="7" t="s">
        <v>351</v>
      </c>
      <c r="D4953" t="s">
        <v>199</v>
      </c>
      <c r="E4953" t="s">
        <v>54</v>
      </c>
      <c r="F4953" t="s">
        <v>93</v>
      </c>
      <c r="G4953" t="s">
        <v>94</v>
      </c>
      <c r="H4953">
        <v>600.01</v>
      </c>
      <c r="I4953">
        <v>1000</v>
      </c>
      <c r="J4953">
        <f>Cálculo!$G$72</f>
        <v>10.324</v>
      </c>
      <c r="K4953">
        <f>Cálculo!$H$72</f>
        <v>18.600000000000001</v>
      </c>
    </row>
    <row r="4954" spans="1:11">
      <c r="A4954" t="s">
        <v>56</v>
      </c>
      <c r="B4954" t="s">
        <v>198</v>
      </c>
      <c r="C4954" s="7" t="s">
        <v>351</v>
      </c>
      <c r="D4954" t="s">
        <v>199</v>
      </c>
      <c r="E4954" t="s">
        <v>54</v>
      </c>
      <c r="F4954" t="s">
        <v>93</v>
      </c>
      <c r="G4954" t="s">
        <v>94</v>
      </c>
      <c r="H4954">
        <v>1000.01</v>
      </c>
      <c r="J4954">
        <f>Cálculo!$G$73</f>
        <v>7.2949999999999999</v>
      </c>
      <c r="K4954">
        <f>Cálculo!$H$73</f>
        <v>18.600000000000001</v>
      </c>
    </row>
    <row r="4955" spans="1:11">
      <c r="A4955" t="s">
        <v>56</v>
      </c>
      <c r="B4955" t="s">
        <v>198</v>
      </c>
      <c r="C4955" s="7" t="s">
        <v>351</v>
      </c>
      <c r="D4955" t="s">
        <v>199</v>
      </c>
      <c r="E4955" t="s">
        <v>54</v>
      </c>
      <c r="F4955" t="s">
        <v>95</v>
      </c>
      <c r="G4955" t="s">
        <v>94</v>
      </c>
      <c r="H4955">
        <v>0</v>
      </c>
      <c r="I4955">
        <v>0</v>
      </c>
      <c r="J4955">
        <f>Cálculo!$G$76</f>
        <v>0</v>
      </c>
      <c r="K4955">
        <f>Cálculo!$H$76</f>
        <v>0</v>
      </c>
    </row>
    <row r="4956" spans="1:11">
      <c r="A4956" t="s">
        <v>56</v>
      </c>
      <c r="B4956" t="s">
        <v>198</v>
      </c>
      <c r="C4956" s="7" t="s">
        <v>351</v>
      </c>
      <c r="D4956" t="s">
        <v>199</v>
      </c>
      <c r="E4956" t="s">
        <v>54</v>
      </c>
      <c r="F4956" t="s">
        <v>95</v>
      </c>
      <c r="G4956" t="s">
        <v>94</v>
      </c>
      <c r="H4956">
        <v>0.01</v>
      </c>
      <c r="I4956">
        <v>50</v>
      </c>
      <c r="J4956">
        <f>Cálculo!$G$77</f>
        <v>9.2490000000000006</v>
      </c>
      <c r="K4956">
        <f>Cálculo!$H$77</f>
        <v>60.76</v>
      </c>
    </row>
    <row r="4957" spans="1:11">
      <c r="A4957" t="s">
        <v>56</v>
      </c>
      <c r="B4957" t="s">
        <v>198</v>
      </c>
      <c r="C4957" s="7" t="s">
        <v>351</v>
      </c>
      <c r="D4957" t="s">
        <v>199</v>
      </c>
      <c r="E4957" t="s">
        <v>54</v>
      </c>
      <c r="F4957" t="s">
        <v>95</v>
      </c>
      <c r="G4957" t="s">
        <v>94</v>
      </c>
      <c r="H4957">
        <v>50.01</v>
      </c>
      <c r="I4957">
        <v>150</v>
      </c>
      <c r="J4957">
        <f>Cálculo!$G$78</f>
        <v>8.49</v>
      </c>
      <c r="K4957">
        <f>Cálculo!$H$78</f>
        <v>98.73</v>
      </c>
    </row>
    <row r="4958" spans="1:11">
      <c r="A4958" t="s">
        <v>56</v>
      </c>
      <c r="B4958" t="s">
        <v>198</v>
      </c>
      <c r="C4958" s="7" t="s">
        <v>351</v>
      </c>
      <c r="D4958" t="s">
        <v>199</v>
      </c>
      <c r="E4958" t="s">
        <v>54</v>
      </c>
      <c r="F4958" t="s">
        <v>95</v>
      </c>
      <c r="G4958" t="s">
        <v>94</v>
      </c>
      <c r="H4958">
        <v>150.01</v>
      </c>
      <c r="I4958">
        <v>500</v>
      </c>
      <c r="J4958">
        <f>Cálculo!$G$79</f>
        <v>7.9859999999999998</v>
      </c>
      <c r="K4958">
        <f>Cálculo!$H$79</f>
        <v>174.66</v>
      </c>
    </row>
    <row r="4959" spans="1:11">
      <c r="A4959" t="s">
        <v>56</v>
      </c>
      <c r="B4959" t="s">
        <v>198</v>
      </c>
      <c r="C4959" s="7" t="s">
        <v>351</v>
      </c>
      <c r="D4959" t="s">
        <v>199</v>
      </c>
      <c r="E4959" t="s">
        <v>54</v>
      </c>
      <c r="F4959" t="s">
        <v>95</v>
      </c>
      <c r="G4959" t="s">
        <v>94</v>
      </c>
      <c r="H4959">
        <v>500.01</v>
      </c>
      <c r="I4959">
        <v>2000</v>
      </c>
      <c r="J4959">
        <f>Cálculo!$G$80</f>
        <v>7.5380000000000003</v>
      </c>
      <c r="K4959">
        <f>Cálculo!$H$80</f>
        <v>398.71</v>
      </c>
    </row>
    <row r="4960" spans="1:11">
      <c r="A4960" t="s">
        <v>56</v>
      </c>
      <c r="B4960" t="s">
        <v>198</v>
      </c>
      <c r="C4960" s="7" t="s">
        <v>351</v>
      </c>
      <c r="D4960" t="s">
        <v>199</v>
      </c>
      <c r="E4960" t="s">
        <v>54</v>
      </c>
      <c r="F4960" t="s">
        <v>95</v>
      </c>
      <c r="G4960" t="s">
        <v>94</v>
      </c>
      <c r="H4960">
        <v>2000.01</v>
      </c>
      <c r="I4960">
        <v>3500</v>
      </c>
      <c r="J4960">
        <f>Cálculo!$G$81</f>
        <v>6.819</v>
      </c>
      <c r="K4960">
        <f>Cálculo!$H$81</f>
        <v>1837.86</v>
      </c>
    </row>
    <row r="4961" spans="1:11">
      <c r="A4961" t="s">
        <v>56</v>
      </c>
      <c r="B4961" t="s">
        <v>198</v>
      </c>
      <c r="C4961" s="7" t="s">
        <v>351</v>
      </c>
      <c r="D4961" t="s">
        <v>199</v>
      </c>
      <c r="E4961" t="s">
        <v>54</v>
      </c>
      <c r="F4961" t="s">
        <v>95</v>
      </c>
      <c r="G4961" t="s">
        <v>94</v>
      </c>
      <c r="H4961">
        <v>3500.01</v>
      </c>
      <c r="I4961">
        <v>50000</v>
      </c>
      <c r="J4961">
        <f>Cálculo!$G$82</f>
        <v>5.3760000000000003</v>
      </c>
      <c r="K4961">
        <f>Cálculo!$H$82</f>
        <v>6892.16</v>
      </c>
    </row>
    <row r="4962" spans="1:11">
      <c r="A4962" t="s">
        <v>56</v>
      </c>
      <c r="B4962" t="s">
        <v>198</v>
      </c>
      <c r="C4962" s="7" t="s">
        <v>351</v>
      </c>
      <c r="D4962" t="s">
        <v>199</v>
      </c>
      <c r="E4962" t="s">
        <v>54</v>
      </c>
      <c r="F4962" t="s">
        <v>95</v>
      </c>
      <c r="G4962" t="s">
        <v>94</v>
      </c>
      <c r="H4962">
        <v>50000.01</v>
      </c>
      <c r="J4962">
        <f>Cálculo!$G$83</f>
        <v>5.1479999999999997</v>
      </c>
      <c r="K4962">
        <f>Cálculo!$H$83</f>
        <v>18284.09</v>
      </c>
    </row>
    <row r="4963" spans="1:11">
      <c r="A4963" t="s">
        <v>56</v>
      </c>
      <c r="B4963" t="s">
        <v>198</v>
      </c>
      <c r="C4963" s="7" t="s">
        <v>351</v>
      </c>
      <c r="D4963" t="s">
        <v>199</v>
      </c>
      <c r="E4963" t="s">
        <v>54</v>
      </c>
      <c r="F4963" t="s">
        <v>96</v>
      </c>
      <c r="G4963" t="s">
        <v>94</v>
      </c>
      <c r="H4963">
        <v>0</v>
      </c>
      <c r="I4963">
        <v>50000</v>
      </c>
      <c r="J4963">
        <f>Cálculo!$G$86</f>
        <v>4.726</v>
      </c>
      <c r="K4963">
        <f>Cálculo!$H$86</f>
        <v>387.36</v>
      </c>
    </row>
    <row r="4964" spans="1:11">
      <c r="A4964" t="s">
        <v>56</v>
      </c>
      <c r="B4964" t="s">
        <v>198</v>
      </c>
      <c r="C4964" s="7" t="s">
        <v>351</v>
      </c>
      <c r="D4964" t="s">
        <v>199</v>
      </c>
      <c r="E4964" t="s">
        <v>54</v>
      </c>
      <c r="F4964" t="s">
        <v>96</v>
      </c>
      <c r="G4964" t="s">
        <v>94</v>
      </c>
      <c r="H4964">
        <v>50000.01</v>
      </c>
      <c r="I4964">
        <v>300000</v>
      </c>
      <c r="J4964">
        <f>Cálculo!$G$87</f>
        <v>3.5019999999999998</v>
      </c>
      <c r="K4964">
        <f>Cálculo!$H$87</f>
        <v>61597.41</v>
      </c>
    </row>
    <row r="4965" spans="1:11">
      <c r="A4965" t="s">
        <v>56</v>
      </c>
      <c r="B4965" t="s">
        <v>198</v>
      </c>
      <c r="C4965" s="7" t="s">
        <v>351</v>
      </c>
      <c r="D4965" t="s">
        <v>199</v>
      </c>
      <c r="E4965" t="s">
        <v>54</v>
      </c>
      <c r="F4965" t="s">
        <v>96</v>
      </c>
      <c r="G4965" t="s">
        <v>94</v>
      </c>
      <c r="H4965">
        <v>300000.01</v>
      </c>
      <c r="I4965">
        <v>500000</v>
      </c>
      <c r="J4965">
        <f>Cálculo!$G$88</f>
        <v>3.36</v>
      </c>
      <c r="K4965">
        <f>Cálculo!$H$88</f>
        <v>110975.06</v>
      </c>
    </row>
    <row r="4966" spans="1:11">
      <c r="A4966" t="s">
        <v>56</v>
      </c>
      <c r="B4966" t="s">
        <v>198</v>
      </c>
      <c r="C4966" s="7" t="s">
        <v>351</v>
      </c>
      <c r="D4966" t="s">
        <v>199</v>
      </c>
      <c r="E4966" t="s">
        <v>54</v>
      </c>
      <c r="F4966" t="s">
        <v>96</v>
      </c>
      <c r="G4966" t="s">
        <v>94</v>
      </c>
      <c r="H4966">
        <v>500000.01</v>
      </c>
      <c r="I4966">
        <v>1000000</v>
      </c>
      <c r="J4966">
        <f>Cálculo!$G$89</f>
        <v>3.3340000000000001</v>
      </c>
      <c r="K4966">
        <f>Cálculo!$H$89</f>
        <v>124035.06</v>
      </c>
    </row>
    <row r="4967" spans="1:11">
      <c r="A4967" t="s">
        <v>56</v>
      </c>
      <c r="B4967" t="s">
        <v>198</v>
      </c>
      <c r="C4967" s="7" t="s">
        <v>351</v>
      </c>
      <c r="D4967" t="s">
        <v>199</v>
      </c>
      <c r="E4967" t="s">
        <v>54</v>
      </c>
      <c r="F4967" t="s">
        <v>96</v>
      </c>
      <c r="G4967" t="s">
        <v>94</v>
      </c>
      <c r="H4967">
        <v>1000000.01</v>
      </c>
      <c r="I4967">
        <v>2000000</v>
      </c>
      <c r="J4967">
        <f>Cálculo!$G$90</f>
        <v>3.2810000000000001</v>
      </c>
      <c r="K4967">
        <f>Cálculo!$H$90</f>
        <v>177422.21</v>
      </c>
    </row>
    <row r="4968" spans="1:11">
      <c r="A4968" t="s">
        <v>56</v>
      </c>
      <c r="B4968" t="s">
        <v>198</v>
      </c>
      <c r="C4968" s="7" t="s">
        <v>351</v>
      </c>
      <c r="D4968" t="s">
        <v>199</v>
      </c>
      <c r="E4968" t="s">
        <v>54</v>
      </c>
      <c r="F4968" t="s">
        <v>96</v>
      </c>
      <c r="G4968" t="s">
        <v>94</v>
      </c>
      <c r="H4968">
        <v>2000000.01</v>
      </c>
      <c r="J4968">
        <f>Cálculo!$G$91</f>
        <v>3.2330000000000001</v>
      </c>
      <c r="K4968">
        <f>Cálculo!$H$91</f>
        <v>316707.87</v>
      </c>
    </row>
    <row r="4969" spans="1:11">
      <c r="A4969" t="s">
        <v>56</v>
      </c>
      <c r="B4969" t="s">
        <v>198</v>
      </c>
      <c r="C4969" s="7" t="s">
        <v>351</v>
      </c>
      <c r="D4969" t="s">
        <v>199</v>
      </c>
      <c r="E4969" t="s">
        <v>54</v>
      </c>
      <c r="F4969" t="s">
        <v>97</v>
      </c>
      <c r="G4969" t="s">
        <v>98</v>
      </c>
      <c r="J4969">
        <f>Cálculo!$G$94</f>
        <v>3.2148460000000001</v>
      </c>
    </row>
    <row r="4970" spans="1:11">
      <c r="A4970" t="s">
        <v>56</v>
      </c>
      <c r="B4970" t="s">
        <v>198</v>
      </c>
      <c r="C4970" s="7" t="s">
        <v>352</v>
      </c>
      <c r="D4970" t="s">
        <v>199</v>
      </c>
      <c r="E4970" t="s">
        <v>54</v>
      </c>
      <c r="F4970" t="s">
        <v>93</v>
      </c>
      <c r="G4970" t="s">
        <v>94</v>
      </c>
      <c r="H4970">
        <v>0</v>
      </c>
      <c r="I4970">
        <v>1</v>
      </c>
      <c r="J4970">
        <f>Cálculo!$G$66</f>
        <v>3.2869999999999999</v>
      </c>
      <c r="K4970">
        <f>Cálculo!$H$66</f>
        <v>11.39</v>
      </c>
    </row>
    <row r="4971" spans="1:11">
      <c r="A4971" t="s">
        <v>56</v>
      </c>
      <c r="B4971" t="s">
        <v>198</v>
      </c>
      <c r="C4971" s="7" t="s">
        <v>352</v>
      </c>
      <c r="D4971" t="s">
        <v>199</v>
      </c>
      <c r="E4971" t="s">
        <v>54</v>
      </c>
      <c r="F4971" t="s">
        <v>93</v>
      </c>
      <c r="G4971" t="s">
        <v>94</v>
      </c>
      <c r="H4971">
        <v>1.01</v>
      </c>
      <c r="I4971">
        <v>3</v>
      </c>
      <c r="J4971">
        <f>Cálculo!$G$67</f>
        <v>10.834</v>
      </c>
      <c r="K4971">
        <f>Cálculo!$H$67</f>
        <v>14.87</v>
      </c>
    </row>
    <row r="4972" spans="1:11">
      <c r="A4972" t="s">
        <v>56</v>
      </c>
      <c r="B4972" t="s">
        <v>198</v>
      </c>
      <c r="C4972" s="7" t="s">
        <v>352</v>
      </c>
      <c r="D4972" t="s">
        <v>199</v>
      </c>
      <c r="E4972" t="s">
        <v>54</v>
      </c>
      <c r="F4972" t="s">
        <v>93</v>
      </c>
      <c r="G4972" t="s">
        <v>94</v>
      </c>
      <c r="H4972">
        <v>3.01</v>
      </c>
      <c r="I4972">
        <v>7</v>
      </c>
      <c r="J4972">
        <f>Cálculo!$G$68</f>
        <v>5.6470000000000002</v>
      </c>
      <c r="K4972">
        <f>Cálculo!$H$68</f>
        <v>14.87</v>
      </c>
    </row>
    <row r="4973" spans="1:11">
      <c r="A4973" t="s">
        <v>56</v>
      </c>
      <c r="B4973" t="s">
        <v>198</v>
      </c>
      <c r="C4973" s="7" t="s">
        <v>352</v>
      </c>
      <c r="D4973" t="s">
        <v>199</v>
      </c>
      <c r="E4973" t="s">
        <v>54</v>
      </c>
      <c r="F4973" t="s">
        <v>93</v>
      </c>
      <c r="G4973" t="s">
        <v>94</v>
      </c>
      <c r="H4973">
        <v>7.01</v>
      </c>
      <c r="I4973">
        <v>14</v>
      </c>
      <c r="J4973">
        <f>Cálculo!$G$69</f>
        <v>9.3699999999999992</v>
      </c>
      <c r="K4973">
        <f>Cálculo!$H$69</f>
        <v>16.739999999999998</v>
      </c>
    </row>
    <row r="4974" spans="1:11">
      <c r="A4974" t="s">
        <v>56</v>
      </c>
      <c r="B4974" t="s">
        <v>198</v>
      </c>
      <c r="C4974" s="7" t="s">
        <v>352</v>
      </c>
      <c r="D4974" t="s">
        <v>199</v>
      </c>
      <c r="E4974" t="s">
        <v>54</v>
      </c>
      <c r="F4974" t="s">
        <v>93</v>
      </c>
      <c r="G4974" t="s">
        <v>94</v>
      </c>
      <c r="H4974">
        <v>14.01</v>
      </c>
      <c r="I4974">
        <v>34</v>
      </c>
      <c r="J4974">
        <f>Cálculo!$G$70</f>
        <v>11.132</v>
      </c>
      <c r="K4974">
        <f>Cálculo!$H$70</f>
        <v>18.600000000000001</v>
      </c>
    </row>
    <row r="4975" spans="1:11">
      <c r="A4975" t="s">
        <v>56</v>
      </c>
      <c r="B4975" t="s">
        <v>198</v>
      </c>
      <c r="C4975" s="7" t="s">
        <v>352</v>
      </c>
      <c r="D4975" t="s">
        <v>199</v>
      </c>
      <c r="E4975" t="s">
        <v>54</v>
      </c>
      <c r="F4975" t="s">
        <v>93</v>
      </c>
      <c r="G4975" t="s">
        <v>94</v>
      </c>
      <c r="H4975">
        <v>34.01</v>
      </c>
      <c r="I4975">
        <v>600</v>
      </c>
      <c r="J4975">
        <f>Cálculo!$G$71</f>
        <v>11.92</v>
      </c>
      <c r="K4975">
        <f>Cálculo!$H$71</f>
        <v>18.600000000000001</v>
      </c>
    </row>
    <row r="4976" spans="1:11">
      <c r="A4976" t="s">
        <v>56</v>
      </c>
      <c r="B4976" t="s">
        <v>198</v>
      </c>
      <c r="C4976" s="7" t="s">
        <v>352</v>
      </c>
      <c r="D4976" t="s">
        <v>199</v>
      </c>
      <c r="E4976" t="s">
        <v>54</v>
      </c>
      <c r="F4976" t="s">
        <v>93</v>
      </c>
      <c r="G4976" t="s">
        <v>94</v>
      </c>
      <c r="H4976">
        <v>600.01</v>
      </c>
      <c r="I4976">
        <v>1000</v>
      </c>
      <c r="J4976">
        <f>Cálculo!$G$72</f>
        <v>10.324</v>
      </c>
      <c r="K4976">
        <f>Cálculo!$H$72</f>
        <v>18.600000000000001</v>
      </c>
    </row>
    <row r="4977" spans="1:11">
      <c r="A4977" t="s">
        <v>56</v>
      </c>
      <c r="B4977" t="s">
        <v>198</v>
      </c>
      <c r="C4977" s="7" t="s">
        <v>352</v>
      </c>
      <c r="D4977" t="s">
        <v>199</v>
      </c>
      <c r="E4977" t="s">
        <v>54</v>
      </c>
      <c r="F4977" t="s">
        <v>93</v>
      </c>
      <c r="G4977" t="s">
        <v>94</v>
      </c>
      <c r="H4977">
        <v>1000.01</v>
      </c>
      <c r="J4977">
        <f>Cálculo!$G$73</f>
        <v>7.2949999999999999</v>
      </c>
      <c r="K4977">
        <f>Cálculo!$H$73</f>
        <v>18.600000000000001</v>
      </c>
    </row>
    <row r="4978" spans="1:11">
      <c r="A4978" t="s">
        <v>56</v>
      </c>
      <c r="B4978" t="s">
        <v>198</v>
      </c>
      <c r="C4978" s="7" t="s">
        <v>352</v>
      </c>
      <c r="D4978" t="s">
        <v>199</v>
      </c>
      <c r="E4978" t="s">
        <v>54</v>
      </c>
      <c r="F4978" t="s">
        <v>95</v>
      </c>
      <c r="G4978" t="s">
        <v>94</v>
      </c>
      <c r="H4978">
        <v>0</v>
      </c>
      <c r="I4978">
        <v>0</v>
      </c>
      <c r="J4978">
        <f>Cálculo!$G$76</f>
        <v>0</v>
      </c>
      <c r="K4978">
        <f>Cálculo!$H$76</f>
        <v>0</v>
      </c>
    </row>
    <row r="4979" spans="1:11">
      <c r="A4979" t="s">
        <v>56</v>
      </c>
      <c r="B4979" t="s">
        <v>198</v>
      </c>
      <c r="C4979" s="7" t="s">
        <v>352</v>
      </c>
      <c r="D4979" t="s">
        <v>199</v>
      </c>
      <c r="E4979" t="s">
        <v>54</v>
      </c>
      <c r="F4979" t="s">
        <v>95</v>
      </c>
      <c r="G4979" t="s">
        <v>94</v>
      </c>
      <c r="H4979">
        <v>0.01</v>
      </c>
      <c r="I4979">
        <v>50</v>
      </c>
      <c r="J4979">
        <f>Cálculo!$G$77</f>
        <v>9.2490000000000006</v>
      </c>
      <c r="K4979">
        <f>Cálculo!$H$77</f>
        <v>60.76</v>
      </c>
    </row>
    <row r="4980" spans="1:11">
      <c r="A4980" t="s">
        <v>56</v>
      </c>
      <c r="B4980" t="s">
        <v>198</v>
      </c>
      <c r="C4980" s="7" t="s">
        <v>352</v>
      </c>
      <c r="D4980" t="s">
        <v>199</v>
      </c>
      <c r="E4980" t="s">
        <v>54</v>
      </c>
      <c r="F4980" t="s">
        <v>95</v>
      </c>
      <c r="G4980" t="s">
        <v>94</v>
      </c>
      <c r="H4980">
        <v>50.01</v>
      </c>
      <c r="I4980">
        <v>150</v>
      </c>
      <c r="J4980">
        <f>Cálculo!$G$78</f>
        <v>8.49</v>
      </c>
      <c r="K4980">
        <f>Cálculo!$H$78</f>
        <v>98.73</v>
      </c>
    </row>
    <row r="4981" spans="1:11">
      <c r="A4981" t="s">
        <v>56</v>
      </c>
      <c r="B4981" t="s">
        <v>198</v>
      </c>
      <c r="C4981" s="7" t="s">
        <v>352</v>
      </c>
      <c r="D4981" t="s">
        <v>199</v>
      </c>
      <c r="E4981" t="s">
        <v>54</v>
      </c>
      <c r="F4981" t="s">
        <v>95</v>
      </c>
      <c r="G4981" t="s">
        <v>94</v>
      </c>
      <c r="H4981">
        <v>150.01</v>
      </c>
      <c r="I4981">
        <v>500</v>
      </c>
      <c r="J4981">
        <f>Cálculo!$G$79</f>
        <v>7.9859999999999998</v>
      </c>
      <c r="K4981">
        <f>Cálculo!$H$79</f>
        <v>174.66</v>
      </c>
    </row>
    <row r="4982" spans="1:11">
      <c r="A4982" t="s">
        <v>56</v>
      </c>
      <c r="B4982" t="s">
        <v>198</v>
      </c>
      <c r="C4982" s="7" t="s">
        <v>352</v>
      </c>
      <c r="D4982" t="s">
        <v>199</v>
      </c>
      <c r="E4982" t="s">
        <v>54</v>
      </c>
      <c r="F4982" t="s">
        <v>95</v>
      </c>
      <c r="G4982" t="s">
        <v>94</v>
      </c>
      <c r="H4982">
        <v>500.01</v>
      </c>
      <c r="I4982">
        <v>2000</v>
      </c>
      <c r="J4982">
        <f>Cálculo!$G$80</f>
        <v>7.5380000000000003</v>
      </c>
      <c r="K4982">
        <f>Cálculo!$H$80</f>
        <v>398.71</v>
      </c>
    </row>
    <row r="4983" spans="1:11">
      <c r="A4983" t="s">
        <v>56</v>
      </c>
      <c r="B4983" t="s">
        <v>198</v>
      </c>
      <c r="C4983" s="7" t="s">
        <v>352</v>
      </c>
      <c r="D4983" t="s">
        <v>199</v>
      </c>
      <c r="E4983" t="s">
        <v>54</v>
      </c>
      <c r="F4983" t="s">
        <v>95</v>
      </c>
      <c r="G4983" t="s">
        <v>94</v>
      </c>
      <c r="H4983">
        <v>2000.01</v>
      </c>
      <c r="I4983">
        <v>3500</v>
      </c>
      <c r="J4983">
        <f>Cálculo!$G$81</f>
        <v>6.819</v>
      </c>
      <c r="K4983">
        <f>Cálculo!$H$81</f>
        <v>1837.86</v>
      </c>
    </row>
    <row r="4984" spans="1:11">
      <c r="A4984" t="s">
        <v>56</v>
      </c>
      <c r="B4984" t="s">
        <v>198</v>
      </c>
      <c r="C4984" s="7" t="s">
        <v>352</v>
      </c>
      <c r="D4984" t="s">
        <v>199</v>
      </c>
      <c r="E4984" t="s">
        <v>54</v>
      </c>
      <c r="F4984" t="s">
        <v>95</v>
      </c>
      <c r="G4984" t="s">
        <v>94</v>
      </c>
      <c r="H4984">
        <v>3500.01</v>
      </c>
      <c r="I4984">
        <v>50000</v>
      </c>
      <c r="J4984">
        <f>Cálculo!$G$82</f>
        <v>5.3760000000000003</v>
      </c>
      <c r="K4984">
        <f>Cálculo!$H$82</f>
        <v>6892.16</v>
      </c>
    </row>
    <row r="4985" spans="1:11">
      <c r="A4985" t="s">
        <v>56</v>
      </c>
      <c r="B4985" t="s">
        <v>198</v>
      </c>
      <c r="C4985" s="7" t="s">
        <v>352</v>
      </c>
      <c r="D4985" t="s">
        <v>199</v>
      </c>
      <c r="E4985" t="s">
        <v>54</v>
      </c>
      <c r="F4985" t="s">
        <v>95</v>
      </c>
      <c r="G4985" t="s">
        <v>94</v>
      </c>
      <c r="H4985">
        <v>50000.01</v>
      </c>
      <c r="J4985">
        <f>Cálculo!$G$83</f>
        <v>5.1479999999999997</v>
      </c>
      <c r="K4985">
        <f>Cálculo!$H$83</f>
        <v>18284.09</v>
      </c>
    </row>
    <row r="4986" spans="1:11">
      <c r="A4986" t="s">
        <v>56</v>
      </c>
      <c r="B4986" t="s">
        <v>198</v>
      </c>
      <c r="C4986" s="7" t="s">
        <v>352</v>
      </c>
      <c r="D4986" t="s">
        <v>199</v>
      </c>
      <c r="E4986" t="s">
        <v>54</v>
      </c>
      <c r="F4986" t="s">
        <v>96</v>
      </c>
      <c r="G4986" t="s">
        <v>94</v>
      </c>
      <c r="H4986">
        <v>0</v>
      </c>
      <c r="I4986">
        <v>50000</v>
      </c>
      <c r="J4986">
        <f>Cálculo!$G$86</f>
        <v>4.726</v>
      </c>
      <c r="K4986">
        <f>Cálculo!$H$86</f>
        <v>387.36</v>
      </c>
    </row>
    <row r="4987" spans="1:11">
      <c r="A4987" t="s">
        <v>56</v>
      </c>
      <c r="B4987" t="s">
        <v>198</v>
      </c>
      <c r="C4987" s="7" t="s">
        <v>352</v>
      </c>
      <c r="D4987" t="s">
        <v>199</v>
      </c>
      <c r="E4987" t="s">
        <v>54</v>
      </c>
      <c r="F4987" t="s">
        <v>96</v>
      </c>
      <c r="G4987" t="s">
        <v>94</v>
      </c>
      <c r="H4987">
        <v>50000.01</v>
      </c>
      <c r="I4987">
        <v>300000</v>
      </c>
      <c r="J4987">
        <f>Cálculo!$G$87</f>
        <v>3.5019999999999998</v>
      </c>
      <c r="K4987">
        <f>Cálculo!$H$87</f>
        <v>61597.41</v>
      </c>
    </row>
    <row r="4988" spans="1:11">
      <c r="A4988" t="s">
        <v>56</v>
      </c>
      <c r="B4988" t="s">
        <v>198</v>
      </c>
      <c r="C4988" s="7" t="s">
        <v>352</v>
      </c>
      <c r="D4988" t="s">
        <v>199</v>
      </c>
      <c r="E4988" t="s">
        <v>54</v>
      </c>
      <c r="F4988" t="s">
        <v>96</v>
      </c>
      <c r="G4988" t="s">
        <v>94</v>
      </c>
      <c r="H4988">
        <v>300000.01</v>
      </c>
      <c r="I4988">
        <v>500000</v>
      </c>
      <c r="J4988">
        <f>Cálculo!$G$88</f>
        <v>3.36</v>
      </c>
      <c r="K4988">
        <f>Cálculo!$H$88</f>
        <v>110975.06</v>
      </c>
    </row>
    <row r="4989" spans="1:11">
      <c r="A4989" t="s">
        <v>56</v>
      </c>
      <c r="B4989" t="s">
        <v>198</v>
      </c>
      <c r="C4989" s="7" t="s">
        <v>352</v>
      </c>
      <c r="D4989" t="s">
        <v>199</v>
      </c>
      <c r="E4989" t="s">
        <v>54</v>
      </c>
      <c r="F4989" t="s">
        <v>96</v>
      </c>
      <c r="G4989" t="s">
        <v>94</v>
      </c>
      <c r="H4989">
        <v>500000.01</v>
      </c>
      <c r="I4989">
        <v>1000000</v>
      </c>
      <c r="J4989">
        <f>Cálculo!$G$89</f>
        <v>3.3340000000000001</v>
      </c>
      <c r="K4989">
        <f>Cálculo!$H$89</f>
        <v>124035.06</v>
      </c>
    </row>
    <row r="4990" spans="1:11">
      <c r="A4990" t="s">
        <v>56</v>
      </c>
      <c r="B4990" t="s">
        <v>198</v>
      </c>
      <c r="C4990" s="7" t="s">
        <v>352</v>
      </c>
      <c r="D4990" t="s">
        <v>199</v>
      </c>
      <c r="E4990" t="s">
        <v>54</v>
      </c>
      <c r="F4990" t="s">
        <v>96</v>
      </c>
      <c r="G4990" t="s">
        <v>94</v>
      </c>
      <c r="H4990">
        <v>1000000.01</v>
      </c>
      <c r="I4990">
        <v>2000000</v>
      </c>
      <c r="J4990">
        <f>Cálculo!$G$90</f>
        <v>3.2810000000000001</v>
      </c>
      <c r="K4990">
        <f>Cálculo!$H$90</f>
        <v>177422.21</v>
      </c>
    </row>
    <row r="4991" spans="1:11">
      <c r="A4991" t="s">
        <v>56</v>
      </c>
      <c r="B4991" t="s">
        <v>198</v>
      </c>
      <c r="C4991" s="7" t="s">
        <v>352</v>
      </c>
      <c r="D4991" t="s">
        <v>199</v>
      </c>
      <c r="E4991" t="s">
        <v>54</v>
      </c>
      <c r="F4991" t="s">
        <v>96</v>
      </c>
      <c r="G4991" t="s">
        <v>94</v>
      </c>
      <c r="H4991">
        <v>2000000.01</v>
      </c>
      <c r="J4991">
        <f>Cálculo!$G$91</f>
        <v>3.2330000000000001</v>
      </c>
      <c r="K4991">
        <f>Cálculo!$H$91</f>
        <v>316707.87</v>
      </c>
    </row>
    <row r="4992" spans="1:11">
      <c r="A4992" t="s">
        <v>56</v>
      </c>
      <c r="B4992" t="s">
        <v>198</v>
      </c>
      <c r="C4992" s="7" t="s">
        <v>352</v>
      </c>
      <c r="D4992" t="s">
        <v>199</v>
      </c>
      <c r="E4992" t="s">
        <v>54</v>
      </c>
      <c r="F4992" t="s">
        <v>97</v>
      </c>
      <c r="G4992" t="s">
        <v>98</v>
      </c>
      <c r="J4992">
        <f>Cálculo!$G$94</f>
        <v>3.2148460000000001</v>
      </c>
    </row>
    <row r="4993" spans="1:11">
      <c r="A4993" t="s">
        <v>56</v>
      </c>
      <c r="B4993" t="s">
        <v>198</v>
      </c>
      <c r="C4993" s="7" t="s">
        <v>353</v>
      </c>
      <c r="D4993" t="s">
        <v>199</v>
      </c>
      <c r="E4993" t="s">
        <v>54</v>
      </c>
      <c r="F4993" t="s">
        <v>93</v>
      </c>
      <c r="G4993" t="s">
        <v>94</v>
      </c>
      <c r="H4993">
        <v>0</v>
      </c>
      <c r="I4993">
        <v>1</v>
      </c>
      <c r="J4993">
        <f>Cálculo!$G$66</f>
        <v>3.2869999999999999</v>
      </c>
      <c r="K4993">
        <f>Cálculo!$H$66</f>
        <v>11.39</v>
      </c>
    </row>
    <row r="4994" spans="1:11">
      <c r="A4994" t="s">
        <v>56</v>
      </c>
      <c r="B4994" t="s">
        <v>198</v>
      </c>
      <c r="C4994" s="7" t="s">
        <v>353</v>
      </c>
      <c r="D4994" t="s">
        <v>199</v>
      </c>
      <c r="E4994" t="s">
        <v>54</v>
      </c>
      <c r="F4994" t="s">
        <v>93</v>
      </c>
      <c r="G4994" t="s">
        <v>94</v>
      </c>
      <c r="H4994">
        <v>1.01</v>
      </c>
      <c r="I4994">
        <v>3</v>
      </c>
      <c r="J4994">
        <f>Cálculo!$G$67</f>
        <v>10.834</v>
      </c>
      <c r="K4994">
        <f>Cálculo!$H$67</f>
        <v>14.87</v>
      </c>
    </row>
    <row r="4995" spans="1:11">
      <c r="A4995" t="s">
        <v>56</v>
      </c>
      <c r="B4995" t="s">
        <v>198</v>
      </c>
      <c r="C4995" s="7" t="s">
        <v>353</v>
      </c>
      <c r="D4995" t="s">
        <v>199</v>
      </c>
      <c r="E4995" t="s">
        <v>54</v>
      </c>
      <c r="F4995" t="s">
        <v>93</v>
      </c>
      <c r="G4995" t="s">
        <v>94</v>
      </c>
      <c r="H4995">
        <v>3.01</v>
      </c>
      <c r="I4995">
        <v>7</v>
      </c>
      <c r="J4995">
        <f>Cálculo!$G$68</f>
        <v>5.6470000000000002</v>
      </c>
      <c r="K4995">
        <f>Cálculo!$H$68</f>
        <v>14.87</v>
      </c>
    </row>
    <row r="4996" spans="1:11">
      <c r="A4996" t="s">
        <v>56</v>
      </c>
      <c r="B4996" t="s">
        <v>198</v>
      </c>
      <c r="C4996" s="7" t="s">
        <v>353</v>
      </c>
      <c r="D4996" t="s">
        <v>199</v>
      </c>
      <c r="E4996" t="s">
        <v>54</v>
      </c>
      <c r="F4996" t="s">
        <v>93</v>
      </c>
      <c r="G4996" t="s">
        <v>94</v>
      </c>
      <c r="H4996">
        <v>7.01</v>
      </c>
      <c r="I4996">
        <v>14</v>
      </c>
      <c r="J4996">
        <f>Cálculo!$G$69</f>
        <v>9.3699999999999992</v>
      </c>
      <c r="K4996">
        <f>Cálculo!$H$69</f>
        <v>16.739999999999998</v>
      </c>
    </row>
    <row r="4997" spans="1:11">
      <c r="A4997" t="s">
        <v>56</v>
      </c>
      <c r="B4997" t="s">
        <v>198</v>
      </c>
      <c r="C4997" s="7" t="s">
        <v>353</v>
      </c>
      <c r="D4997" t="s">
        <v>199</v>
      </c>
      <c r="E4997" t="s">
        <v>54</v>
      </c>
      <c r="F4997" t="s">
        <v>93</v>
      </c>
      <c r="G4997" t="s">
        <v>94</v>
      </c>
      <c r="H4997">
        <v>14.01</v>
      </c>
      <c r="I4997">
        <v>34</v>
      </c>
      <c r="J4997">
        <f>Cálculo!$G$70</f>
        <v>11.132</v>
      </c>
      <c r="K4997">
        <f>Cálculo!$H$70</f>
        <v>18.600000000000001</v>
      </c>
    </row>
    <row r="4998" spans="1:11">
      <c r="A4998" t="s">
        <v>56</v>
      </c>
      <c r="B4998" t="s">
        <v>198</v>
      </c>
      <c r="C4998" s="7" t="s">
        <v>353</v>
      </c>
      <c r="D4998" t="s">
        <v>199</v>
      </c>
      <c r="E4998" t="s">
        <v>54</v>
      </c>
      <c r="F4998" t="s">
        <v>93</v>
      </c>
      <c r="G4998" t="s">
        <v>94</v>
      </c>
      <c r="H4998">
        <v>34.01</v>
      </c>
      <c r="I4998">
        <v>600</v>
      </c>
      <c r="J4998">
        <f>Cálculo!$G$71</f>
        <v>11.92</v>
      </c>
      <c r="K4998">
        <f>Cálculo!$H$71</f>
        <v>18.600000000000001</v>
      </c>
    </row>
    <row r="4999" spans="1:11">
      <c r="A4999" t="s">
        <v>56</v>
      </c>
      <c r="B4999" t="s">
        <v>198</v>
      </c>
      <c r="C4999" s="7" t="s">
        <v>353</v>
      </c>
      <c r="D4999" t="s">
        <v>199</v>
      </c>
      <c r="E4999" t="s">
        <v>54</v>
      </c>
      <c r="F4999" t="s">
        <v>93</v>
      </c>
      <c r="G4999" t="s">
        <v>94</v>
      </c>
      <c r="H4999">
        <v>600.01</v>
      </c>
      <c r="I4999">
        <v>1000</v>
      </c>
      <c r="J4999">
        <f>Cálculo!$G$72</f>
        <v>10.324</v>
      </c>
      <c r="K4999">
        <f>Cálculo!$H$72</f>
        <v>18.600000000000001</v>
      </c>
    </row>
    <row r="5000" spans="1:11">
      <c r="A5000" t="s">
        <v>56</v>
      </c>
      <c r="B5000" t="s">
        <v>198</v>
      </c>
      <c r="C5000" s="7" t="s">
        <v>353</v>
      </c>
      <c r="D5000" t="s">
        <v>199</v>
      </c>
      <c r="E5000" t="s">
        <v>54</v>
      </c>
      <c r="F5000" t="s">
        <v>93</v>
      </c>
      <c r="G5000" t="s">
        <v>94</v>
      </c>
      <c r="H5000">
        <v>1000.01</v>
      </c>
      <c r="J5000">
        <f>Cálculo!$G$73</f>
        <v>7.2949999999999999</v>
      </c>
      <c r="K5000">
        <f>Cálculo!$H$73</f>
        <v>18.600000000000001</v>
      </c>
    </row>
    <row r="5001" spans="1:11">
      <c r="A5001" t="s">
        <v>56</v>
      </c>
      <c r="B5001" t="s">
        <v>198</v>
      </c>
      <c r="C5001" s="7" t="s">
        <v>353</v>
      </c>
      <c r="D5001" t="s">
        <v>199</v>
      </c>
      <c r="E5001" t="s">
        <v>54</v>
      </c>
      <c r="F5001" t="s">
        <v>95</v>
      </c>
      <c r="G5001" t="s">
        <v>94</v>
      </c>
      <c r="H5001">
        <v>0</v>
      </c>
      <c r="I5001">
        <v>0</v>
      </c>
      <c r="J5001">
        <f>Cálculo!$G$76</f>
        <v>0</v>
      </c>
      <c r="K5001">
        <f>Cálculo!$H$76</f>
        <v>0</v>
      </c>
    </row>
    <row r="5002" spans="1:11">
      <c r="A5002" t="s">
        <v>56</v>
      </c>
      <c r="B5002" t="s">
        <v>198</v>
      </c>
      <c r="C5002" s="7" t="s">
        <v>353</v>
      </c>
      <c r="D5002" t="s">
        <v>199</v>
      </c>
      <c r="E5002" t="s">
        <v>54</v>
      </c>
      <c r="F5002" t="s">
        <v>95</v>
      </c>
      <c r="G5002" t="s">
        <v>94</v>
      </c>
      <c r="H5002">
        <v>0.01</v>
      </c>
      <c r="I5002">
        <v>50</v>
      </c>
      <c r="J5002">
        <f>Cálculo!$G$77</f>
        <v>9.2490000000000006</v>
      </c>
      <c r="K5002">
        <f>Cálculo!$H$77</f>
        <v>60.76</v>
      </c>
    </row>
    <row r="5003" spans="1:11">
      <c r="A5003" t="s">
        <v>56</v>
      </c>
      <c r="B5003" t="s">
        <v>198</v>
      </c>
      <c r="C5003" s="7" t="s">
        <v>353</v>
      </c>
      <c r="D5003" t="s">
        <v>199</v>
      </c>
      <c r="E5003" t="s">
        <v>54</v>
      </c>
      <c r="F5003" t="s">
        <v>95</v>
      </c>
      <c r="G5003" t="s">
        <v>94</v>
      </c>
      <c r="H5003">
        <v>50.01</v>
      </c>
      <c r="I5003">
        <v>150</v>
      </c>
      <c r="J5003">
        <f>Cálculo!$G$78</f>
        <v>8.49</v>
      </c>
      <c r="K5003">
        <f>Cálculo!$H$78</f>
        <v>98.73</v>
      </c>
    </row>
    <row r="5004" spans="1:11">
      <c r="A5004" t="s">
        <v>56</v>
      </c>
      <c r="B5004" t="s">
        <v>198</v>
      </c>
      <c r="C5004" s="7" t="s">
        <v>353</v>
      </c>
      <c r="D5004" t="s">
        <v>199</v>
      </c>
      <c r="E5004" t="s">
        <v>54</v>
      </c>
      <c r="F5004" t="s">
        <v>95</v>
      </c>
      <c r="G5004" t="s">
        <v>94</v>
      </c>
      <c r="H5004">
        <v>150.01</v>
      </c>
      <c r="I5004">
        <v>500</v>
      </c>
      <c r="J5004">
        <f>Cálculo!$G$79</f>
        <v>7.9859999999999998</v>
      </c>
      <c r="K5004">
        <f>Cálculo!$H$79</f>
        <v>174.66</v>
      </c>
    </row>
    <row r="5005" spans="1:11">
      <c r="A5005" t="s">
        <v>56</v>
      </c>
      <c r="B5005" t="s">
        <v>198</v>
      </c>
      <c r="C5005" s="7" t="s">
        <v>353</v>
      </c>
      <c r="D5005" t="s">
        <v>199</v>
      </c>
      <c r="E5005" t="s">
        <v>54</v>
      </c>
      <c r="F5005" t="s">
        <v>95</v>
      </c>
      <c r="G5005" t="s">
        <v>94</v>
      </c>
      <c r="H5005">
        <v>500.01</v>
      </c>
      <c r="I5005">
        <v>2000</v>
      </c>
      <c r="J5005">
        <f>Cálculo!$G$80</f>
        <v>7.5380000000000003</v>
      </c>
      <c r="K5005">
        <f>Cálculo!$H$80</f>
        <v>398.71</v>
      </c>
    </row>
    <row r="5006" spans="1:11">
      <c r="A5006" t="s">
        <v>56</v>
      </c>
      <c r="B5006" t="s">
        <v>198</v>
      </c>
      <c r="C5006" s="7" t="s">
        <v>353</v>
      </c>
      <c r="D5006" t="s">
        <v>199</v>
      </c>
      <c r="E5006" t="s">
        <v>54</v>
      </c>
      <c r="F5006" t="s">
        <v>95</v>
      </c>
      <c r="G5006" t="s">
        <v>94</v>
      </c>
      <c r="H5006">
        <v>2000.01</v>
      </c>
      <c r="I5006">
        <v>3500</v>
      </c>
      <c r="J5006">
        <f>Cálculo!$G$81</f>
        <v>6.819</v>
      </c>
      <c r="K5006">
        <f>Cálculo!$H$81</f>
        <v>1837.86</v>
      </c>
    </row>
    <row r="5007" spans="1:11">
      <c r="A5007" t="s">
        <v>56</v>
      </c>
      <c r="B5007" t="s">
        <v>198</v>
      </c>
      <c r="C5007" s="7" t="s">
        <v>353</v>
      </c>
      <c r="D5007" t="s">
        <v>199</v>
      </c>
      <c r="E5007" t="s">
        <v>54</v>
      </c>
      <c r="F5007" t="s">
        <v>95</v>
      </c>
      <c r="G5007" t="s">
        <v>94</v>
      </c>
      <c r="H5007">
        <v>3500.01</v>
      </c>
      <c r="I5007">
        <v>50000</v>
      </c>
      <c r="J5007">
        <f>Cálculo!$G$82</f>
        <v>5.3760000000000003</v>
      </c>
      <c r="K5007">
        <f>Cálculo!$H$82</f>
        <v>6892.16</v>
      </c>
    </row>
    <row r="5008" spans="1:11">
      <c r="A5008" t="s">
        <v>56</v>
      </c>
      <c r="B5008" t="s">
        <v>198</v>
      </c>
      <c r="C5008" s="7" t="s">
        <v>353</v>
      </c>
      <c r="D5008" t="s">
        <v>199</v>
      </c>
      <c r="E5008" t="s">
        <v>54</v>
      </c>
      <c r="F5008" t="s">
        <v>95</v>
      </c>
      <c r="G5008" t="s">
        <v>94</v>
      </c>
      <c r="H5008">
        <v>50000.01</v>
      </c>
      <c r="J5008">
        <f>Cálculo!$G$83</f>
        <v>5.1479999999999997</v>
      </c>
      <c r="K5008">
        <f>Cálculo!$H$83</f>
        <v>18284.09</v>
      </c>
    </row>
    <row r="5009" spans="1:11">
      <c r="A5009" t="s">
        <v>56</v>
      </c>
      <c r="B5009" t="s">
        <v>198</v>
      </c>
      <c r="C5009" s="7" t="s">
        <v>353</v>
      </c>
      <c r="D5009" t="s">
        <v>199</v>
      </c>
      <c r="E5009" t="s">
        <v>54</v>
      </c>
      <c r="F5009" t="s">
        <v>96</v>
      </c>
      <c r="G5009" t="s">
        <v>94</v>
      </c>
      <c r="H5009">
        <v>0</v>
      </c>
      <c r="I5009">
        <v>50000</v>
      </c>
      <c r="J5009">
        <f>Cálculo!$G$86</f>
        <v>4.726</v>
      </c>
      <c r="K5009">
        <f>Cálculo!$H$86</f>
        <v>387.36</v>
      </c>
    </row>
    <row r="5010" spans="1:11">
      <c r="A5010" t="s">
        <v>56</v>
      </c>
      <c r="B5010" t="s">
        <v>198</v>
      </c>
      <c r="C5010" s="7" t="s">
        <v>353</v>
      </c>
      <c r="D5010" t="s">
        <v>199</v>
      </c>
      <c r="E5010" t="s">
        <v>54</v>
      </c>
      <c r="F5010" t="s">
        <v>96</v>
      </c>
      <c r="G5010" t="s">
        <v>94</v>
      </c>
      <c r="H5010">
        <v>50000.01</v>
      </c>
      <c r="I5010">
        <v>300000</v>
      </c>
      <c r="J5010">
        <f>Cálculo!$G$87</f>
        <v>3.5019999999999998</v>
      </c>
      <c r="K5010">
        <f>Cálculo!$H$87</f>
        <v>61597.41</v>
      </c>
    </row>
    <row r="5011" spans="1:11">
      <c r="A5011" t="s">
        <v>56</v>
      </c>
      <c r="B5011" t="s">
        <v>198</v>
      </c>
      <c r="C5011" s="7" t="s">
        <v>353</v>
      </c>
      <c r="D5011" t="s">
        <v>199</v>
      </c>
      <c r="E5011" t="s">
        <v>54</v>
      </c>
      <c r="F5011" t="s">
        <v>96</v>
      </c>
      <c r="G5011" t="s">
        <v>94</v>
      </c>
      <c r="H5011">
        <v>300000.01</v>
      </c>
      <c r="I5011">
        <v>500000</v>
      </c>
      <c r="J5011">
        <f>Cálculo!$G$88</f>
        <v>3.36</v>
      </c>
      <c r="K5011">
        <f>Cálculo!$H$88</f>
        <v>110975.06</v>
      </c>
    </row>
    <row r="5012" spans="1:11">
      <c r="A5012" t="s">
        <v>56</v>
      </c>
      <c r="B5012" t="s">
        <v>198</v>
      </c>
      <c r="C5012" s="7" t="s">
        <v>353</v>
      </c>
      <c r="D5012" t="s">
        <v>199</v>
      </c>
      <c r="E5012" t="s">
        <v>54</v>
      </c>
      <c r="F5012" t="s">
        <v>96</v>
      </c>
      <c r="G5012" t="s">
        <v>94</v>
      </c>
      <c r="H5012">
        <v>500000.01</v>
      </c>
      <c r="I5012">
        <v>1000000</v>
      </c>
      <c r="J5012">
        <f>Cálculo!$G$89</f>
        <v>3.3340000000000001</v>
      </c>
      <c r="K5012">
        <f>Cálculo!$H$89</f>
        <v>124035.06</v>
      </c>
    </row>
    <row r="5013" spans="1:11">
      <c r="A5013" t="s">
        <v>56</v>
      </c>
      <c r="B5013" t="s">
        <v>198</v>
      </c>
      <c r="C5013" s="7" t="s">
        <v>353</v>
      </c>
      <c r="D5013" t="s">
        <v>199</v>
      </c>
      <c r="E5013" t="s">
        <v>54</v>
      </c>
      <c r="F5013" t="s">
        <v>96</v>
      </c>
      <c r="G5013" t="s">
        <v>94</v>
      </c>
      <c r="H5013">
        <v>1000000.01</v>
      </c>
      <c r="I5013">
        <v>2000000</v>
      </c>
      <c r="J5013">
        <f>Cálculo!$G$90</f>
        <v>3.2810000000000001</v>
      </c>
      <c r="K5013">
        <f>Cálculo!$H$90</f>
        <v>177422.21</v>
      </c>
    </row>
    <row r="5014" spans="1:11">
      <c r="A5014" t="s">
        <v>56</v>
      </c>
      <c r="B5014" t="s">
        <v>198</v>
      </c>
      <c r="C5014" s="7" t="s">
        <v>353</v>
      </c>
      <c r="D5014" t="s">
        <v>199</v>
      </c>
      <c r="E5014" t="s">
        <v>54</v>
      </c>
      <c r="F5014" t="s">
        <v>96</v>
      </c>
      <c r="G5014" t="s">
        <v>94</v>
      </c>
      <c r="H5014">
        <v>2000000.01</v>
      </c>
      <c r="J5014">
        <f>Cálculo!$G$91</f>
        <v>3.2330000000000001</v>
      </c>
      <c r="K5014">
        <f>Cálculo!$H$91</f>
        <v>316707.87</v>
      </c>
    </row>
    <row r="5015" spans="1:11">
      <c r="A5015" t="s">
        <v>56</v>
      </c>
      <c r="B5015" t="s">
        <v>198</v>
      </c>
      <c r="C5015" s="7" t="s">
        <v>353</v>
      </c>
      <c r="D5015" t="s">
        <v>199</v>
      </c>
      <c r="E5015" t="s">
        <v>54</v>
      </c>
      <c r="F5015" t="s">
        <v>97</v>
      </c>
      <c r="G5015" t="s">
        <v>98</v>
      </c>
      <c r="J5015">
        <f>Cálculo!$G$94</f>
        <v>3.2148460000000001</v>
      </c>
    </row>
    <row r="5016" spans="1:11">
      <c r="A5016" t="s">
        <v>56</v>
      </c>
      <c r="B5016" t="s">
        <v>198</v>
      </c>
      <c r="C5016" s="7" t="s">
        <v>354</v>
      </c>
      <c r="D5016" t="s">
        <v>199</v>
      </c>
      <c r="E5016" t="s">
        <v>54</v>
      </c>
      <c r="F5016" t="s">
        <v>93</v>
      </c>
      <c r="G5016" t="s">
        <v>94</v>
      </c>
      <c r="H5016">
        <v>0</v>
      </c>
      <c r="I5016">
        <v>1</v>
      </c>
      <c r="J5016">
        <f>Cálculo!$G$66</f>
        <v>3.2869999999999999</v>
      </c>
      <c r="K5016">
        <f>Cálculo!$H$66</f>
        <v>11.39</v>
      </c>
    </row>
    <row r="5017" spans="1:11">
      <c r="A5017" t="s">
        <v>56</v>
      </c>
      <c r="B5017" t="s">
        <v>198</v>
      </c>
      <c r="C5017" s="7" t="s">
        <v>354</v>
      </c>
      <c r="D5017" t="s">
        <v>199</v>
      </c>
      <c r="E5017" t="s">
        <v>54</v>
      </c>
      <c r="F5017" t="s">
        <v>93</v>
      </c>
      <c r="G5017" t="s">
        <v>94</v>
      </c>
      <c r="H5017">
        <v>1.01</v>
      </c>
      <c r="I5017">
        <v>3</v>
      </c>
      <c r="J5017">
        <f>Cálculo!$G$67</f>
        <v>10.834</v>
      </c>
      <c r="K5017">
        <f>Cálculo!$H$67</f>
        <v>14.87</v>
      </c>
    </row>
    <row r="5018" spans="1:11">
      <c r="A5018" t="s">
        <v>56</v>
      </c>
      <c r="B5018" t="s">
        <v>198</v>
      </c>
      <c r="C5018" s="7" t="s">
        <v>354</v>
      </c>
      <c r="D5018" t="s">
        <v>199</v>
      </c>
      <c r="E5018" t="s">
        <v>54</v>
      </c>
      <c r="F5018" t="s">
        <v>93</v>
      </c>
      <c r="G5018" t="s">
        <v>94</v>
      </c>
      <c r="H5018">
        <v>3.01</v>
      </c>
      <c r="I5018">
        <v>7</v>
      </c>
      <c r="J5018">
        <f>Cálculo!$G$68</f>
        <v>5.6470000000000002</v>
      </c>
      <c r="K5018">
        <f>Cálculo!$H$68</f>
        <v>14.87</v>
      </c>
    </row>
    <row r="5019" spans="1:11">
      <c r="A5019" t="s">
        <v>56</v>
      </c>
      <c r="B5019" t="s">
        <v>198</v>
      </c>
      <c r="C5019" s="7" t="s">
        <v>354</v>
      </c>
      <c r="D5019" t="s">
        <v>199</v>
      </c>
      <c r="E5019" t="s">
        <v>54</v>
      </c>
      <c r="F5019" t="s">
        <v>93</v>
      </c>
      <c r="G5019" t="s">
        <v>94</v>
      </c>
      <c r="H5019">
        <v>7.01</v>
      </c>
      <c r="I5019">
        <v>14</v>
      </c>
      <c r="J5019">
        <f>Cálculo!$G$69</f>
        <v>9.3699999999999992</v>
      </c>
      <c r="K5019">
        <f>Cálculo!$H$69</f>
        <v>16.739999999999998</v>
      </c>
    </row>
    <row r="5020" spans="1:11">
      <c r="A5020" t="s">
        <v>56</v>
      </c>
      <c r="B5020" t="s">
        <v>198</v>
      </c>
      <c r="C5020" s="7" t="s">
        <v>354</v>
      </c>
      <c r="D5020" t="s">
        <v>199</v>
      </c>
      <c r="E5020" t="s">
        <v>54</v>
      </c>
      <c r="F5020" t="s">
        <v>93</v>
      </c>
      <c r="G5020" t="s">
        <v>94</v>
      </c>
      <c r="H5020">
        <v>14.01</v>
      </c>
      <c r="I5020">
        <v>34</v>
      </c>
      <c r="J5020">
        <f>Cálculo!$G$70</f>
        <v>11.132</v>
      </c>
      <c r="K5020">
        <f>Cálculo!$H$70</f>
        <v>18.600000000000001</v>
      </c>
    </row>
    <row r="5021" spans="1:11">
      <c r="A5021" t="s">
        <v>56</v>
      </c>
      <c r="B5021" t="s">
        <v>198</v>
      </c>
      <c r="C5021" s="7" t="s">
        <v>354</v>
      </c>
      <c r="D5021" t="s">
        <v>199</v>
      </c>
      <c r="E5021" t="s">
        <v>54</v>
      </c>
      <c r="F5021" t="s">
        <v>93</v>
      </c>
      <c r="G5021" t="s">
        <v>94</v>
      </c>
      <c r="H5021">
        <v>34.01</v>
      </c>
      <c r="I5021">
        <v>600</v>
      </c>
      <c r="J5021">
        <f>Cálculo!$G$71</f>
        <v>11.92</v>
      </c>
      <c r="K5021">
        <f>Cálculo!$H$71</f>
        <v>18.600000000000001</v>
      </c>
    </row>
    <row r="5022" spans="1:11">
      <c r="A5022" t="s">
        <v>56</v>
      </c>
      <c r="B5022" t="s">
        <v>198</v>
      </c>
      <c r="C5022" s="7" t="s">
        <v>354</v>
      </c>
      <c r="D5022" t="s">
        <v>199</v>
      </c>
      <c r="E5022" t="s">
        <v>54</v>
      </c>
      <c r="F5022" t="s">
        <v>93</v>
      </c>
      <c r="G5022" t="s">
        <v>94</v>
      </c>
      <c r="H5022">
        <v>600.01</v>
      </c>
      <c r="I5022">
        <v>1000</v>
      </c>
      <c r="J5022">
        <f>Cálculo!$G$72</f>
        <v>10.324</v>
      </c>
      <c r="K5022">
        <f>Cálculo!$H$72</f>
        <v>18.600000000000001</v>
      </c>
    </row>
    <row r="5023" spans="1:11">
      <c r="A5023" t="s">
        <v>56</v>
      </c>
      <c r="B5023" t="s">
        <v>198</v>
      </c>
      <c r="C5023" s="7" t="s">
        <v>354</v>
      </c>
      <c r="D5023" t="s">
        <v>199</v>
      </c>
      <c r="E5023" t="s">
        <v>54</v>
      </c>
      <c r="F5023" t="s">
        <v>93</v>
      </c>
      <c r="G5023" t="s">
        <v>94</v>
      </c>
      <c r="H5023">
        <v>1000.01</v>
      </c>
      <c r="J5023">
        <f>Cálculo!$G$73</f>
        <v>7.2949999999999999</v>
      </c>
      <c r="K5023">
        <f>Cálculo!$H$73</f>
        <v>18.600000000000001</v>
      </c>
    </row>
    <row r="5024" spans="1:11">
      <c r="A5024" t="s">
        <v>56</v>
      </c>
      <c r="B5024" t="s">
        <v>198</v>
      </c>
      <c r="C5024" s="7" t="s">
        <v>354</v>
      </c>
      <c r="D5024" t="s">
        <v>199</v>
      </c>
      <c r="E5024" t="s">
        <v>54</v>
      </c>
      <c r="F5024" t="s">
        <v>95</v>
      </c>
      <c r="G5024" t="s">
        <v>94</v>
      </c>
      <c r="H5024">
        <v>0</v>
      </c>
      <c r="I5024">
        <v>0</v>
      </c>
      <c r="J5024">
        <f>Cálculo!$G$76</f>
        <v>0</v>
      </c>
      <c r="K5024">
        <f>Cálculo!$H$76</f>
        <v>0</v>
      </c>
    </row>
    <row r="5025" spans="1:11">
      <c r="A5025" t="s">
        <v>56</v>
      </c>
      <c r="B5025" t="s">
        <v>198</v>
      </c>
      <c r="C5025" s="7" t="s">
        <v>354</v>
      </c>
      <c r="D5025" t="s">
        <v>199</v>
      </c>
      <c r="E5025" t="s">
        <v>54</v>
      </c>
      <c r="F5025" t="s">
        <v>95</v>
      </c>
      <c r="G5025" t="s">
        <v>94</v>
      </c>
      <c r="H5025">
        <v>0.01</v>
      </c>
      <c r="I5025">
        <v>50</v>
      </c>
      <c r="J5025">
        <f>Cálculo!$G$77</f>
        <v>9.2490000000000006</v>
      </c>
      <c r="K5025">
        <f>Cálculo!$H$77</f>
        <v>60.76</v>
      </c>
    </row>
    <row r="5026" spans="1:11">
      <c r="A5026" t="s">
        <v>56</v>
      </c>
      <c r="B5026" t="s">
        <v>198</v>
      </c>
      <c r="C5026" s="7" t="s">
        <v>354</v>
      </c>
      <c r="D5026" t="s">
        <v>199</v>
      </c>
      <c r="E5026" t="s">
        <v>54</v>
      </c>
      <c r="F5026" t="s">
        <v>95</v>
      </c>
      <c r="G5026" t="s">
        <v>94</v>
      </c>
      <c r="H5026">
        <v>50.01</v>
      </c>
      <c r="I5026">
        <v>150</v>
      </c>
      <c r="J5026">
        <f>Cálculo!$G$78</f>
        <v>8.49</v>
      </c>
      <c r="K5026">
        <f>Cálculo!$H$78</f>
        <v>98.73</v>
      </c>
    </row>
    <row r="5027" spans="1:11">
      <c r="A5027" t="s">
        <v>56</v>
      </c>
      <c r="B5027" t="s">
        <v>198</v>
      </c>
      <c r="C5027" s="7" t="s">
        <v>354</v>
      </c>
      <c r="D5027" t="s">
        <v>199</v>
      </c>
      <c r="E5027" t="s">
        <v>54</v>
      </c>
      <c r="F5027" t="s">
        <v>95</v>
      </c>
      <c r="G5027" t="s">
        <v>94</v>
      </c>
      <c r="H5027">
        <v>150.01</v>
      </c>
      <c r="I5027">
        <v>500</v>
      </c>
      <c r="J5027">
        <f>Cálculo!$G$79</f>
        <v>7.9859999999999998</v>
      </c>
      <c r="K5027">
        <f>Cálculo!$H$79</f>
        <v>174.66</v>
      </c>
    </row>
    <row r="5028" spans="1:11">
      <c r="A5028" t="s">
        <v>56</v>
      </c>
      <c r="B5028" t="s">
        <v>198</v>
      </c>
      <c r="C5028" s="7" t="s">
        <v>354</v>
      </c>
      <c r="D5028" t="s">
        <v>199</v>
      </c>
      <c r="E5028" t="s">
        <v>54</v>
      </c>
      <c r="F5028" t="s">
        <v>95</v>
      </c>
      <c r="G5028" t="s">
        <v>94</v>
      </c>
      <c r="H5028">
        <v>500.01</v>
      </c>
      <c r="I5028">
        <v>2000</v>
      </c>
      <c r="J5028">
        <f>Cálculo!$G$80</f>
        <v>7.5380000000000003</v>
      </c>
      <c r="K5028">
        <f>Cálculo!$H$80</f>
        <v>398.71</v>
      </c>
    </row>
    <row r="5029" spans="1:11">
      <c r="A5029" t="s">
        <v>56</v>
      </c>
      <c r="B5029" t="s">
        <v>198</v>
      </c>
      <c r="C5029" s="7" t="s">
        <v>354</v>
      </c>
      <c r="D5029" t="s">
        <v>199</v>
      </c>
      <c r="E5029" t="s">
        <v>54</v>
      </c>
      <c r="F5029" t="s">
        <v>95</v>
      </c>
      <c r="G5029" t="s">
        <v>94</v>
      </c>
      <c r="H5029">
        <v>2000.01</v>
      </c>
      <c r="I5029">
        <v>3500</v>
      </c>
      <c r="J5029">
        <f>Cálculo!$G$81</f>
        <v>6.819</v>
      </c>
      <c r="K5029">
        <f>Cálculo!$H$81</f>
        <v>1837.86</v>
      </c>
    </row>
    <row r="5030" spans="1:11">
      <c r="A5030" t="s">
        <v>56</v>
      </c>
      <c r="B5030" t="s">
        <v>198</v>
      </c>
      <c r="C5030" s="7" t="s">
        <v>354</v>
      </c>
      <c r="D5030" t="s">
        <v>199</v>
      </c>
      <c r="E5030" t="s">
        <v>54</v>
      </c>
      <c r="F5030" t="s">
        <v>95</v>
      </c>
      <c r="G5030" t="s">
        <v>94</v>
      </c>
      <c r="H5030">
        <v>3500.01</v>
      </c>
      <c r="I5030">
        <v>50000</v>
      </c>
      <c r="J5030">
        <f>Cálculo!$G$82</f>
        <v>5.3760000000000003</v>
      </c>
      <c r="K5030">
        <f>Cálculo!$H$82</f>
        <v>6892.16</v>
      </c>
    </row>
    <row r="5031" spans="1:11">
      <c r="A5031" t="s">
        <v>56</v>
      </c>
      <c r="B5031" t="s">
        <v>198</v>
      </c>
      <c r="C5031" s="7" t="s">
        <v>354</v>
      </c>
      <c r="D5031" t="s">
        <v>199</v>
      </c>
      <c r="E5031" t="s">
        <v>54</v>
      </c>
      <c r="F5031" t="s">
        <v>95</v>
      </c>
      <c r="G5031" t="s">
        <v>94</v>
      </c>
      <c r="H5031">
        <v>50000.01</v>
      </c>
      <c r="J5031">
        <f>Cálculo!$G$83</f>
        <v>5.1479999999999997</v>
      </c>
      <c r="K5031">
        <f>Cálculo!$H$83</f>
        <v>18284.09</v>
      </c>
    </row>
    <row r="5032" spans="1:11">
      <c r="A5032" t="s">
        <v>56</v>
      </c>
      <c r="B5032" t="s">
        <v>198</v>
      </c>
      <c r="C5032" s="7" t="s">
        <v>354</v>
      </c>
      <c r="D5032" t="s">
        <v>199</v>
      </c>
      <c r="E5032" t="s">
        <v>54</v>
      </c>
      <c r="F5032" t="s">
        <v>96</v>
      </c>
      <c r="G5032" t="s">
        <v>94</v>
      </c>
      <c r="H5032">
        <v>0</v>
      </c>
      <c r="I5032">
        <v>50000</v>
      </c>
      <c r="J5032">
        <f>Cálculo!$G$86</f>
        <v>4.726</v>
      </c>
      <c r="K5032">
        <f>Cálculo!$H$86</f>
        <v>387.36</v>
      </c>
    </row>
    <row r="5033" spans="1:11">
      <c r="A5033" t="s">
        <v>56</v>
      </c>
      <c r="B5033" t="s">
        <v>198</v>
      </c>
      <c r="C5033" s="7" t="s">
        <v>354</v>
      </c>
      <c r="D5033" t="s">
        <v>199</v>
      </c>
      <c r="E5033" t="s">
        <v>54</v>
      </c>
      <c r="F5033" t="s">
        <v>96</v>
      </c>
      <c r="G5033" t="s">
        <v>94</v>
      </c>
      <c r="H5033">
        <v>50000.01</v>
      </c>
      <c r="I5033">
        <v>300000</v>
      </c>
      <c r="J5033">
        <f>Cálculo!$G$87</f>
        <v>3.5019999999999998</v>
      </c>
      <c r="K5033">
        <f>Cálculo!$H$87</f>
        <v>61597.41</v>
      </c>
    </row>
    <row r="5034" spans="1:11">
      <c r="A5034" t="s">
        <v>56</v>
      </c>
      <c r="B5034" t="s">
        <v>198</v>
      </c>
      <c r="C5034" s="7" t="s">
        <v>354</v>
      </c>
      <c r="D5034" t="s">
        <v>199</v>
      </c>
      <c r="E5034" t="s">
        <v>54</v>
      </c>
      <c r="F5034" t="s">
        <v>96</v>
      </c>
      <c r="G5034" t="s">
        <v>94</v>
      </c>
      <c r="H5034">
        <v>300000.01</v>
      </c>
      <c r="I5034">
        <v>500000</v>
      </c>
      <c r="J5034">
        <f>Cálculo!$G$88</f>
        <v>3.36</v>
      </c>
      <c r="K5034">
        <f>Cálculo!$H$88</f>
        <v>110975.06</v>
      </c>
    </row>
    <row r="5035" spans="1:11">
      <c r="A5035" t="s">
        <v>56</v>
      </c>
      <c r="B5035" t="s">
        <v>198</v>
      </c>
      <c r="C5035" s="7" t="s">
        <v>354</v>
      </c>
      <c r="D5035" t="s">
        <v>199</v>
      </c>
      <c r="E5035" t="s">
        <v>54</v>
      </c>
      <c r="F5035" t="s">
        <v>96</v>
      </c>
      <c r="G5035" t="s">
        <v>94</v>
      </c>
      <c r="H5035">
        <v>500000.01</v>
      </c>
      <c r="I5035">
        <v>1000000</v>
      </c>
      <c r="J5035">
        <f>Cálculo!$G$89</f>
        <v>3.3340000000000001</v>
      </c>
      <c r="K5035">
        <f>Cálculo!$H$89</f>
        <v>124035.06</v>
      </c>
    </row>
    <row r="5036" spans="1:11">
      <c r="A5036" t="s">
        <v>56</v>
      </c>
      <c r="B5036" t="s">
        <v>198</v>
      </c>
      <c r="C5036" s="7" t="s">
        <v>354</v>
      </c>
      <c r="D5036" t="s">
        <v>199</v>
      </c>
      <c r="E5036" t="s">
        <v>54</v>
      </c>
      <c r="F5036" t="s">
        <v>96</v>
      </c>
      <c r="G5036" t="s">
        <v>94</v>
      </c>
      <c r="H5036">
        <v>1000000.01</v>
      </c>
      <c r="I5036">
        <v>2000000</v>
      </c>
      <c r="J5036">
        <f>Cálculo!$G$90</f>
        <v>3.2810000000000001</v>
      </c>
      <c r="K5036">
        <f>Cálculo!$H$90</f>
        <v>177422.21</v>
      </c>
    </row>
    <row r="5037" spans="1:11">
      <c r="A5037" t="s">
        <v>56</v>
      </c>
      <c r="B5037" t="s">
        <v>198</v>
      </c>
      <c r="C5037" s="7" t="s">
        <v>354</v>
      </c>
      <c r="D5037" t="s">
        <v>199</v>
      </c>
      <c r="E5037" t="s">
        <v>54</v>
      </c>
      <c r="F5037" t="s">
        <v>96</v>
      </c>
      <c r="G5037" t="s">
        <v>94</v>
      </c>
      <c r="H5037">
        <v>2000000.01</v>
      </c>
      <c r="J5037">
        <f>Cálculo!$G$91</f>
        <v>3.2330000000000001</v>
      </c>
      <c r="K5037">
        <f>Cálculo!$H$91</f>
        <v>316707.87</v>
      </c>
    </row>
    <row r="5038" spans="1:11">
      <c r="A5038" t="s">
        <v>56</v>
      </c>
      <c r="B5038" t="s">
        <v>198</v>
      </c>
      <c r="C5038" s="7" t="s">
        <v>354</v>
      </c>
      <c r="D5038" t="s">
        <v>199</v>
      </c>
      <c r="E5038" t="s">
        <v>54</v>
      </c>
      <c r="F5038" t="s">
        <v>97</v>
      </c>
      <c r="G5038" t="s">
        <v>98</v>
      </c>
      <c r="J5038">
        <f>Cálculo!$G$94</f>
        <v>3.2148460000000001</v>
      </c>
    </row>
    <row r="5039" spans="1:11">
      <c r="A5039" t="s">
        <v>56</v>
      </c>
      <c r="B5039" t="s">
        <v>198</v>
      </c>
      <c r="C5039" s="7" t="s">
        <v>355</v>
      </c>
      <c r="D5039" t="s">
        <v>199</v>
      </c>
      <c r="E5039" t="s">
        <v>54</v>
      </c>
      <c r="F5039" t="s">
        <v>93</v>
      </c>
      <c r="G5039" t="s">
        <v>94</v>
      </c>
      <c r="H5039">
        <v>0</v>
      </c>
      <c r="I5039">
        <v>1</v>
      </c>
      <c r="J5039">
        <f>Cálculo!$G$66</f>
        <v>3.2869999999999999</v>
      </c>
      <c r="K5039">
        <f>Cálculo!$H$66</f>
        <v>11.39</v>
      </c>
    </row>
    <row r="5040" spans="1:11">
      <c r="A5040" t="s">
        <v>56</v>
      </c>
      <c r="B5040" t="s">
        <v>198</v>
      </c>
      <c r="C5040" s="7" t="s">
        <v>355</v>
      </c>
      <c r="D5040" t="s">
        <v>199</v>
      </c>
      <c r="E5040" t="s">
        <v>54</v>
      </c>
      <c r="F5040" t="s">
        <v>93</v>
      </c>
      <c r="G5040" t="s">
        <v>94</v>
      </c>
      <c r="H5040">
        <v>1.01</v>
      </c>
      <c r="I5040">
        <v>3</v>
      </c>
      <c r="J5040">
        <f>Cálculo!$G$67</f>
        <v>10.834</v>
      </c>
      <c r="K5040">
        <f>Cálculo!$H$67</f>
        <v>14.87</v>
      </c>
    </row>
    <row r="5041" spans="1:11">
      <c r="A5041" t="s">
        <v>56</v>
      </c>
      <c r="B5041" t="s">
        <v>198</v>
      </c>
      <c r="C5041" s="7" t="s">
        <v>355</v>
      </c>
      <c r="D5041" t="s">
        <v>199</v>
      </c>
      <c r="E5041" t="s">
        <v>54</v>
      </c>
      <c r="F5041" t="s">
        <v>93</v>
      </c>
      <c r="G5041" t="s">
        <v>94</v>
      </c>
      <c r="H5041">
        <v>3.01</v>
      </c>
      <c r="I5041">
        <v>7</v>
      </c>
      <c r="J5041">
        <f>Cálculo!$G$68</f>
        <v>5.6470000000000002</v>
      </c>
      <c r="K5041">
        <f>Cálculo!$H$68</f>
        <v>14.87</v>
      </c>
    </row>
    <row r="5042" spans="1:11">
      <c r="A5042" t="s">
        <v>56</v>
      </c>
      <c r="B5042" t="s">
        <v>198</v>
      </c>
      <c r="C5042" s="7" t="s">
        <v>355</v>
      </c>
      <c r="D5042" t="s">
        <v>199</v>
      </c>
      <c r="E5042" t="s">
        <v>54</v>
      </c>
      <c r="F5042" t="s">
        <v>93</v>
      </c>
      <c r="G5042" t="s">
        <v>94</v>
      </c>
      <c r="H5042">
        <v>7.01</v>
      </c>
      <c r="I5042">
        <v>14</v>
      </c>
      <c r="J5042">
        <f>Cálculo!$G$69</f>
        <v>9.3699999999999992</v>
      </c>
      <c r="K5042">
        <f>Cálculo!$H$69</f>
        <v>16.739999999999998</v>
      </c>
    </row>
    <row r="5043" spans="1:11">
      <c r="A5043" t="s">
        <v>56</v>
      </c>
      <c r="B5043" t="s">
        <v>198</v>
      </c>
      <c r="C5043" s="7" t="s">
        <v>355</v>
      </c>
      <c r="D5043" t="s">
        <v>199</v>
      </c>
      <c r="E5043" t="s">
        <v>54</v>
      </c>
      <c r="F5043" t="s">
        <v>93</v>
      </c>
      <c r="G5043" t="s">
        <v>94</v>
      </c>
      <c r="H5043">
        <v>14.01</v>
      </c>
      <c r="I5043">
        <v>34</v>
      </c>
      <c r="J5043">
        <f>Cálculo!$G$70</f>
        <v>11.132</v>
      </c>
      <c r="K5043">
        <f>Cálculo!$H$70</f>
        <v>18.600000000000001</v>
      </c>
    </row>
    <row r="5044" spans="1:11">
      <c r="A5044" t="s">
        <v>56</v>
      </c>
      <c r="B5044" t="s">
        <v>198</v>
      </c>
      <c r="C5044" s="7" t="s">
        <v>355</v>
      </c>
      <c r="D5044" t="s">
        <v>199</v>
      </c>
      <c r="E5044" t="s">
        <v>54</v>
      </c>
      <c r="F5044" t="s">
        <v>93</v>
      </c>
      <c r="G5044" t="s">
        <v>94</v>
      </c>
      <c r="H5044">
        <v>34.01</v>
      </c>
      <c r="I5044">
        <v>600</v>
      </c>
      <c r="J5044">
        <f>Cálculo!$G$71</f>
        <v>11.92</v>
      </c>
      <c r="K5044">
        <f>Cálculo!$H$71</f>
        <v>18.600000000000001</v>
      </c>
    </row>
    <row r="5045" spans="1:11">
      <c r="A5045" t="s">
        <v>56</v>
      </c>
      <c r="B5045" t="s">
        <v>198</v>
      </c>
      <c r="C5045" s="7" t="s">
        <v>355</v>
      </c>
      <c r="D5045" t="s">
        <v>199</v>
      </c>
      <c r="E5045" t="s">
        <v>54</v>
      </c>
      <c r="F5045" t="s">
        <v>93</v>
      </c>
      <c r="G5045" t="s">
        <v>94</v>
      </c>
      <c r="H5045">
        <v>600.01</v>
      </c>
      <c r="I5045">
        <v>1000</v>
      </c>
      <c r="J5045">
        <f>Cálculo!$G$72</f>
        <v>10.324</v>
      </c>
      <c r="K5045">
        <f>Cálculo!$H$72</f>
        <v>18.600000000000001</v>
      </c>
    </row>
    <row r="5046" spans="1:11">
      <c r="A5046" t="s">
        <v>56</v>
      </c>
      <c r="B5046" t="s">
        <v>198</v>
      </c>
      <c r="C5046" s="7" t="s">
        <v>355</v>
      </c>
      <c r="D5046" t="s">
        <v>199</v>
      </c>
      <c r="E5046" t="s">
        <v>54</v>
      </c>
      <c r="F5046" t="s">
        <v>93</v>
      </c>
      <c r="G5046" t="s">
        <v>94</v>
      </c>
      <c r="H5046">
        <v>1000.01</v>
      </c>
      <c r="J5046">
        <f>Cálculo!$G$73</f>
        <v>7.2949999999999999</v>
      </c>
      <c r="K5046">
        <f>Cálculo!$H$73</f>
        <v>18.600000000000001</v>
      </c>
    </row>
    <row r="5047" spans="1:11">
      <c r="A5047" t="s">
        <v>56</v>
      </c>
      <c r="B5047" t="s">
        <v>198</v>
      </c>
      <c r="C5047" s="7" t="s">
        <v>355</v>
      </c>
      <c r="D5047" t="s">
        <v>199</v>
      </c>
      <c r="E5047" t="s">
        <v>54</v>
      </c>
      <c r="F5047" t="s">
        <v>95</v>
      </c>
      <c r="G5047" t="s">
        <v>94</v>
      </c>
      <c r="H5047">
        <v>0</v>
      </c>
      <c r="I5047">
        <v>0</v>
      </c>
      <c r="J5047">
        <f>Cálculo!$G$76</f>
        <v>0</v>
      </c>
      <c r="K5047">
        <f>Cálculo!$H$76</f>
        <v>0</v>
      </c>
    </row>
    <row r="5048" spans="1:11">
      <c r="A5048" t="s">
        <v>56</v>
      </c>
      <c r="B5048" t="s">
        <v>198</v>
      </c>
      <c r="C5048" s="7" t="s">
        <v>355</v>
      </c>
      <c r="D5048" t="s">
        <v>199</v>
      </c>
      <c r="E5048" t="s">
        <v>54</v>
      </c>
      <c r="F5048" t="s">
        <v>95</v>
      </c>
      <c r="G5048" t="s">
        <v>94</v>
      </c>
      <c r="H5048">
        <v>0.01</v>
      </c>
      <c r="I5048">
        <v>50</v>
      </c>
      <c r="J5048">
        <f>Cálculo!$G$77</f>
        <v>9.2490000000000006</v>
      </c>
      <c r="K5048">
        <f>Cálculo!$H$77</f>
        <v>60.76</v>
      </c>
    </row>
    <row r="5049" spans="1:11">
      <c r="A5049" t="s">
        <v>56</v>
      </c>
      <c r="B5049" t="s">
        <v>198</v>
      </c>
      <c r="C5049" s="7" t="s">
        <v>355</v>
      </c>
      <c r="D5049" t="s">
        <v>199</v>
      </c>
      <c r="E5049" t="s">
        <v>54</v>
      </c>
      <c r="F5049" t="s">
        <v>95</v>
      </c>
      <c r="G5049" t="s">
        <v>94</v>
      </c>
      <c r="H5049">
        <v>50.01</v>
      </c>
      <c r="I5049">
        <v>150</v>
      </c>
      <c r="J5049">
        <f>Cálculo!$G$78</f>
        <v>8.49</v>
      </c>
      <c r="K5049">
        <f>Cálculo!$H$78</f>
        <v>98.73</v>
      </c>
    </row>
    <row r="5050" spans="1:11">
      <c r="A5050" t="s">
        <v>56</v>
      </c>
      <c r="B5050" t="s">
        <v>198</v>
      </c>
      <c r="C5050" s="7" t="s">
        <v>355</v>
      </c>
      <c r="D5050" t="s">
        <v>199</v>
      </c>
      <c r="E5050" t="s">
        <v>54</v>
      </c>
      <c r="F5050" t="s">
        <v>95</v>
      </c>
      <c r="G5050" t="s">
        <v>94</v>
      </c>
      <c r="H5050">
        <v>150.01</v>
      </c>
      <c r="I5050">
        <v>500</v>
      </c>
      <c r="J5050">
        <f>Cálculo!$G$79</f>
        <v>7.9859999999999998</v>
      </c>
      <c r="K5050">
        <f>Cálculo!$H$79</f>
        <v>174.66</v>
      </c>
    </row>
    <row r="5051" spans="1:11">
      <c r="A5051" t="s">
        <v>56</v>
      </c>
      <c r="B5051" t="s">
        <v>198</v>
      </c>
      <c r="C5051" s="7" t="s">
        <v>355</v>
      </c>
      <c r="D5051" t="s">
        <v>199</v>
      </c>
      <c r="E5051" t="s">
        <v>54</v>
      </c>
      <c r="F5051" t="s">
        <v>95</v>
      </c>
      <c r="G5051" t="s">
        <v>94</v>
      </c>
      <c r="H5051">
        <v>500.01</v>
      </c>
      <c r="I5051">
        <v>2000</v>
      </c>
      <c r="J5051">
        <f>Cálculo!$G$80</f>
        <v>7.5380000000000003</v>
      </c>
      <c r="K5051">
        <f>Cálculo!$H$80</f>
        <v>398.71</v>
      </c>
    </row>
    <row r="5052" spans="1:11">
      <c r="A5052" t="s">
        <v>56</v>
      </c>
      <c r="B5052" t="s">
        <v>198</v>
      </c>
      <c r="C5052" s="7" t="s">
        <v>355</v>
      </c>
      <c r="D5052" t="s">
        <v>199</v>
      </c>
      <c r="E5052" t="s">
        <v>54</v>
      </c>
      <c r="F5052" t="s">
        <v>95</v>
      </c>
      <c r="G5052" t="s">
        <v>94</v>
      </c>
      <c r="H5052">
        <v>2000.01</v>
      </c>
      <c r="I5052">
        <v>3500</v>
      </c>
      <c r="J5052">
        <f>Cálculo!$G$81</f>
        <v>6.819</v>
      </c>
      <c r="K5052">
        <f>Cálculo!$H$81</f>
        <v>1837.86</v>
      </c>
    </row>
    <row r="5053" spans="1:11">
      <c r="A5053" t="s">
        <v>56</v>
      </c>
      <c r="B5053" t="s">
        <v>198</v>
      </c>
      <c r="C5053" s="7" t="s">
        <v>355</v>
      </c>
      <c r="D5053" t="s">
        <v>199</v>
      </c>
      <c r="E5053" t="s">
        <v>54</v>
      </c>
      <c r="F5053" t="s">
        <v>95</v>
      </c>
      <c r="G5053" t="s">
        <v>94</v>
      </c>
      <c r="H5053">
        <v>3500.01</v>
      </c>
      <c r="I5053">
        <v>50000</v>
      </c>
      <c r="J5053">
        <f>Cálculo!$G$82</f>
        <v>5.3760000000000003</v>
      </c>
      <c r="K5053">
        <f>Cálculo!$H$82</f>
        <v>6892.16</v>
      </c>
    </row>
    <row r="5054" spans="1:11">
      <c r="A5054" t="s">
        <v>56</v>
      </c>
      <c r="B5054" t="s">
        <v>198</v>
      </c>
      <c r="C5054" s="7" t="s">
        <v>355</v>
      </c>
      <c r="D5054" t="s">
        <v>199</v>
      </c>
      <c r="E5054" t="s">
        <v>54</v>
      </c>
      <c r="F5054" t="s">
        <v>95</v>
      </c>
      <c r="G5054" t="s">
        <v>94</v>
      </c>
      <c r="H5054">
        <v>50000.01</v>
      </c>
      <c r="J5054">
        <f>Cálculo!$G$83</f>
        <v>5.1479999999999997</v>
      </c>
      <c r="K5054">
        <f>Cálculo!$H$83</f>
        <v>18284.09</v>
      </c>
    </row>
    <row r="5055" spans="1:11">
      <c r="A5055" t="s">
        <v>56</v>
      </c>
      <c r="B5055" t="s">
        <v>198</v>
      </c>
      <c r="C5055" s="7" t="s">
        <v>355</v>
      </c>
      <c r="D5055" t="s">
        <v>199</v>
      </c>
      <c r="E5055" t="s">
        <v>54</v>
      </c>
      <c r="F5055" t="s">
        <v>96</v>
      </c>
      <c r="G5055" t="s">
        <v>94</v>
      </c>
      <c r="H5055">
        <v>0</v>
      </c>
      <c r="I5055">
        <v>50000</v>
      </c>
      <c r="J5055">
        <f>Cálculo!$G$86</f>
        <v>4.726</v>
      </c>
      <c r="K5055">
        <f>Cálculo!$H$86</f>
        <v>387.36</v>
      </c>
    </row>
    <row r="5056" spans="1:11">
      <c r="A5056" t="s">
        <v>56</v>
      </c>
      <c r="B5056" t="s">
        <v>198</v>
      </c>
      <c r="C5056" s="7" t="s">
        <v>355</v>
      </c>
      <c r="D5056" t="s">
        <v>199</v>
      </c>
      <c r="E5056" t="s">
        <v>54</v>
      </c>
      <c r="F5056" t="s">
        <v>96</v>
      </c>
      <c r="G5056" t="s">
        <v>94</v>
      </c>
      <c r="H5056">
        <v>50000.01</v>
      </c>
      <c r="I5056">
        <v>300000</v>
      </c>
      <c r="J5056">
        <f>Cálculo!$G$87</f>
        <v>3.5019999999999998</v>
      </c>
      <c r="K5056">
        <f>Cálculo!$H$87</f>
        <v>61597.41</v>
      </c>
    </row>
    <row r="5057" spans="1:11">
      <c r="A5057" t="s">
        <v>56</v>
      </c>
      <c r="B5057" t="s">
        <v>198</v>
      </c>
      <c r="C5057" s="7" t="s">
        <v>355</v>
      </c>
      <c r="D5057" t="s">
        <v>199</v>
      </c>
      <c r="E5057" t="s">
        <v>54</v>
      </c>
      <c r="F5057" t="s">
        <v>96</v>
      </c>
      <c r="G5057" t="s">
        <v>94</v>
      </c>
      <c r="H5057">
        <v>300000.01</v>
      </c>
      <c r="I5057">
        <v>500000</v>
      </c>
      <c r="J5057">
        <f>Cálculo!$G$88</f>
        <v>3.36</v>
      </c>
      <c r="K5057">
        <f>Cálculo!$H$88</f>
        <v>110975.06</v>
      </c>
    </row>
    <row r="5058" spans="1:11">
      <c r="A5058" t="s">
        <v>56</v>
      </c>
      <c r="B5058" t="s">
        <v>198</v>
      </c>
      <c r="C5058" s="7" t="s">
        <v>355</v>
      </c>
      <c r="D5058" t="s">
        <v>199</v>
      </c>
      <c r="E5058" t="s">
        <v>54</v>
      </c>
      <c r="F5058" t="s">
        <v>96</v>
      </c>
      <c r="G5058" t="s">
        <v>94</v>
      </c>
      <c r="H5058">
        <v>500000.01</v>
      </c>
      <c r="I5058">
        <v>1000000</v>
      </c>
      <c r="J5058">
        <f>Cálculo!$G$89</f>
        <v>3.3340000000000001</v>
      </c>
      <c r="K5058">
        <f>Cálculo!$H$89</f>
        <v>124035.06</v>
      </c>
    </row>
    <row r="5059" spans="1:11">
      <c r="A5059" t="s">
        <v>56</v>
      </c>
      <c r="B5059" t="s">
        <v>198</v>
      </c>
      <c r="C5059" s="7" t="s">
        <v>355</v>
      </c>
      <c r="D5059" t="s">
        <v>199</v>
      </c>
      <c r="E5059" t="s">
        <v>54</v>
      </c>
      <c r="F5059" t="s">
        <v>96</v>
      </c>
      <c r="G5059" t="s">
        <v>94</v>
      </c>
      <c r="H5059">
        <v>1000000.01</v>
      </c>
      <c r="I5059">
        <v>2000000</v>
      </c>
      <c r="J5059">
        <f>Cálculo!$G$90</f>
        <v>3.2810000000000001</v>
      </c>
      <c r="K5059">
        <f>Cálculo!$H$90</f>
        <v>177422.21</v>
      </c>
    </row>
    <row r="5060" spans="1:11">
      <c r="A5060" t="s">
        <v>56</v>
      </c>
      <c r="B5060" t="s">
        <v>198</v>
      </c>
      <c r="C5060" s="7" t="s">
        <v>355</v>
      </c>
      <c r="D5060" t="s">
        <v>199</v>
      </c>
      <c r="E5060" t="s">
        <v>54</v>
      </c>
      <c r="F5060" t="s">
        <v>96</v>
      </c>
      <c r="G5060" t="s">
        <v>94</v>
      </c>
      <c r="H5060">
        <v>2000000.01</v>
      </c>
      <c r="J5060">
        <f>Cálculo!$G$91</f>
        <v>3.2330000000000001</v>
      </c>
      <c r="K5060">
        <f>Cálculo!$H$91</f>
        <v>316707.87</v>
      </c>
    </row>
    <row r="5061" spans="1:11">
      <c r="A5061" t="s">
        <v>56</v>
      </c>
      <c r="B5061" t="s">
        <v>198</v>
      </c>
      <c r="C5061" s="7" t="s">
        <v>355</v>
      </c>
      <c r="D5061" t="s">
        <v>199</v>
      </c>
      <c r="E5061" t="s">
        <v>54</v>
      </c>
      <c r="F5061" t="s">
        <v>97</v>
      </c>
      <c r="G5061" t="s">
        <v>98</v>
      </c>
      <c r="J5061">
        <f>Cálculo!$G$94</f>
        <v>3.2148460000000001</v>
      </c>
    </row>
    <row r="5062" spans="1:11">
      <c r="A5062" t="s">
        <v>56</v>
      </c>
      <c r="B5062" t="s">
        <v>198</v>
      </c>
      <c r="C5062" s="7" t="s">
        <v>356</v>
      </c>
      <c r="D5062" t="s">
        <v>199</v>
      </c>
      <c r="E5062" t="s">
        <v>54</v>
      </c>
      <c r="F5062" t="s">
        <v>93</v>
      </c>
      <c r="G5062" t="s">
        <v>94</v>
      </c>
      <c r="H5062">
        <v>0</v>
      </c>
      <c r="I5062">
        <v>1</v>
      </c>
      <c r="J5062">
        <f>Cálculo!$G$66</f>
        <v>3.2869999999999999</v>
      </c>
      <c r="K5062">
        <f>Cálculo!$H$66</f>
        <v>11.39</v>
      </c>
    </row>
    <row r="5063" spans="1:11">
      <c r="A5063" t="s">
        <v>56</v>
      </c>
      <c r="B5063" t="s">
        <v>198</v>
      </c>
      <c r="C5063" s="7" t="s">
        <v>356</v>
      </c>
      <c r="D5063" t="s">
        <v>199</v>
      </c>
      <c r="E5063" t="s">
        <v>54</v>
      </c>
      <c r="F5063" t="s">
        <v>93</v>
      </c>
      <c r="G5063" t="s">
        <v>94</v>
      </c>
      <c r="H5063">
        <v>1.01</v>
      </c>
      <c r="I5063">
        <v>3</v>
      </c>
      <c r="J5063">
        <f>Cálculo!$G$67</f>
        <v>10.834</v>
      </c>
      <c r="K5063">
        <f>Cálculo!$H$67</f>
        <v>14.87</v>
      </c>
    </row>
    <row r="5064" spans="1:11">
      <c r="A5064" t="s">
        <v>56</v>
      </c>
      <c r="B5064" t="s">
        <v>198</v>
      </c>
      <c r="C5064" s="7" t="s">
        <v>356</v>
      </c>
      <c r="D5064" t="s">
        <v>199</v>
      </c>
      <c r="E5064" t="s">
        <v>54</v>
      </c>
      <c r="F5064" t="s">
        <v>93</v>
      </c>
      <c r="G5064" t="s">
        <v>94</v>
      </c>
      <c r="H5064">
        <v>3.01</v>
      </c>
      <c r="I5064">
        <v>7</v>
      </c>
      <c r="J5064">
        <f>Cálculo!$G$68</f>
        <v>5.6470000000000002</v>
      </c>
      <c r="K5064">
        <f>Cálculo!$H$68</f>
        <v>14.87</v>
      </c>
    </row>
    <row r="5065" spans="1:11">
      <c r="A5065" t="s">
        <v>56</v>
      </c>
      <c r="B5065" t="s">
        <v>198</v>
      </c>
      <c r="C5065" s="7" t="s">
        <v>356</v>
      </c>
      <c r="D5065" t="s">
        <v>199</v>
      </c>
      <c r="E5065" t="s">
        <v>54</v>
      </c>
      <c r="F5065" t="s">
        <v>93</v>
      </c>
      <c r="G5065" t="s">
        <v>94</v>
      </c>
      <c r="H5065">
        <v>7.01</v>
      </c>
      <c r="I5065">
        <v>14</v>
      </c>
      <c r="J5065">
        <f>Cálculo!$G$69</f>
        <v>9.3699999999999992</v>
      </c>
      <c r="K5065">
        <f>Cálculo!$H$69</f>
        <v>16.739999999999998</v>
      </c>
    </row>
    <row r="5066" spans="1:11">
      <c r="A5066" t="s">
        <v>56</v>
      </c>
      <c r="B5066" t="s">
        <v>198</v>
      </c>
      <c r="C5066" s="7" t="s">
        <v>356</v>
      </c>
      <c r="D5066" t="s">
        <v>199</v>
      </c>
      <c r="E5066" t="s">
        <v>54</v>
      </c>
      <c r="F5066" t="s">
        <v>93</v>
      </c>
      <c r="G5066" t="s">
        <v>94</v>
      </c>
      <c r="H5066">
        <v>14.01</v>
      </c>
      <c r="I5066">
        <v>34</v>
      </c>
      <c r="J5066">
        <f>Cálculo!$G$70</f>
        <v>11.132</v>
      </c>
      <c r="K5066">
        <f>Cálculo!$H$70</f>
        <v>18.600000000000001</v>
      </c>
    </row>
    <row r="5067" spans="1:11">
      <c r="A5067" t="s">
        <v>56</v>
      </c>
      <c r="B5067" t="s">
        <v>198</v>
      </c>
      <c r="C5067" s="7" t="s">
        <v>356</v>
      </c>
      <c r="D5067" t="s">
        <v>199</v>
      </c>
      <c r="E5067" t="s">
        <v>54</v>
      </c>
      <c r="F5067" t="s">
        <v>93</v>
      </c>
      <c r="G5067" t="s">
        <v>94</v>
      </c>
      <c r="H5067">
        <v>34.01</v>
      </c>
      <c r="I5067">
        <v>600</v>
      </c>
      <c r="J5067">
        <f>Cálculo!$G$71</f>
        <v>11.92</v>
      </c>
      <c r="K5067">
        <f>Cálculo!$H$71</f>
        <v>18.600000000000001</v>
      </c>
    </row>
    <row r="5068" spans="1:11">
      <c r="A5068" t="s">
        <v>56</v>
      </c>
      <c r="B5068" t="s">
        <v>198</v>
      </c>
      <c r="C5068" s="7" t="s">
        <v>356</v>
      </c>
      <c r="D5068" t="s">
        <v>199</v>
      </c>
      <c r="E5068" t="s">
        <v>54</v>
      </c>
      <c r="F5068" t="s">
        <v>93</v>
      </c>
      <c r="G5068" t="s">
        <v>94</v>
      </c>
      <c r="H5068">
        <v>600.01</v>
      </c>
      <c r="I5068">
        <v>1000</v>
      </c>
      <c r="J5068">
        <f>Cálculo!$G$72</f>
        <v>10.324</v>
      </c>
      <c r="K5068">
        <f>Cálculo!$H$72</f>
        <v>18.600000000000001</v>
      </c>
    </row>
    <row r="5069" spans="1:11">
      <c r="A5069" t="s">
        <v>56</v>
      </c>
      <c r="B5069" t="s">
        <v>198</v>
      </c>
      <c r="C5069" s="7" t="s">
        <v>356</v>
      </c>
      <c r="D5069" t="s">
        <v>199</v>
      </c>
      <c r="E5069" t="s">
        <v>54</v>
      </c>
      <c r="F5069" t="s">
        <v>93</v>
      </c>
      <c r="G5069" t="s">
        <v>94</v>
      </c>
      <c r="H5069">
        <v>1000.01</v>
      </c>
      <c r="J5069">
        <f>Cálculo!$G$73</f>
        <v>7.2949999999999999</v>
      </c>
      <c r="K5069">
        <f>Cálculo!$H$73</f>
        <v>18.600000000000001</v>
      </c>
    </row>
    <row r="5070" spans="1:11">
      <c r="A5070" t="s">
        <v>56</v>
      </c>
      <c r="B5070" t="s">
        <v>198</v>
      </c>
      <c r="C5070" s="7" t="s">
        <v>356</v>
      </c>
      <c r="D5070" t="s">
        <v>199</v>
      </c>
      <c r="E5070" t="s">
        <v>54</v>
      </c>
      <c r="F5070" t="s">
        <v>95</v>
      </c>
      <c r="G5070" t="s">
        <v>94</v>
      </c>
      <c r="H5070">
        <v>0</v>
      </c>
      <c r="I5070">
        <v>0</v>
      </c>
      <c r="J5070">
        <f>Cálculo!$G$76</f>
        <v>0</v>
      </c>
      <c r="K5070">
        <f>Cálculo!$H$76</f>
        <v>0</v>
      </c>
    </row>
    <row r="5071" spans="1:11">
      <c r="A5071" t="s">
        <v>56</v>
      </c>
      <c r="B5071" t="s">
        <v>198</v>
      </c>
      <c r="C5071" s="7" t="s">
        <v>356</v>
      </c>
      <c r="D5071" t="s">
        <v>199</v>
      </c>
      <c r="E5071" t="s">
        <v>54</v>
      </c>
      <c r="F5071" t="s">
        <v>95</v>
      </c>
      <c r="G5071" t="s">
        <v>94</v>
      </c>
      <c r="H5071">
        <v>0.01</v>
      </c>
      <c r="I5071">
        <v>50</v>
      </c>
      <c r="J5071">
        <f>Cálculo!$G$77</f>
        <v>9.2490000000000006</v>
      </c>
      <c r="K5071">
        <f>Cálculo!$H$77</f>
        <v>60.76</v>
      </c>
    </row>
    <row r="5072" spans="1:11">
      <c r="A5072" t="s">
        <v>56</v>
      </c>
      <c r="B5072" t="s">
        <v>198</v>
      </c>
      <c r="C5072" s="7" t="s">
        <v>356</v>
      </c>
      <c r="D5072" t="s">
        <v>199</v>
      </c>
      <c r="E5072" t="s">
        <v>54</v>
      </c>
      <c r="F5072" t="s">
        <v>95</v>
      </c>
      <c r="G5072" t="s">
        <v>94</v>
      </c>
      <c r="H5072">
        <v>50.01</v>
      </c>
      <c r="I5072">
        <v>150</v>
      </c>
      <c r="J5072">
        <f>Cálculo!$G$78</f>
        <v>8.49</v>
      </c>
      <c r="K5072">
        <f>Cálculo!$H$78</f>
        <v>98.73</v>
      </c>
    </row>
    <row r="5073" spans="1:11">
      <c r="A5073" t="s">
        <v>56</v>
      </c>
      <c r="B5073" t="s">
        <v>198</v>
      </c>
      <c r="C5073" s="7" t="s">
        <v>356</v>
      </c>
      <c r="D5073" t="s">
        <v>199</v>
      </c>
      <c r="E5073" t="s">
        <v>54</v>
      </c>
      <c r="F5073" t="s">
        <v>95</v>
      </c>
      <c r="G5073" t="s">
        <v>94</v>
      </c>
      <c r="H5073">
        <v>150.01</v>
      </c>
      <c r="I5073">
        <v>500</v>
      </c>
      <c r="J5073">
        <f>Cálculo!$G$79</f>
        <v>7.9859999999999998</v>
      </c>
      <c r="K5073">
        <f>Cálculo!$H$79</f>
        <v>174.66</v>
      </c>
    </row>
    <row r="5074" spans="1:11">
      <c r="A5074" t="s">
        <v>56</v>
      </c>
      <c r="B5074" t="s">
        <v>198</v>
      </c>
      <c r="C5074" s="7" t="s">
        <v>356</v>
      </c>
      <c r="D5074" t="s">
        <v>199</v>
      </c>
      <c r="E5074" t="s">
        <v>54</v>
      </c>
      <c r="F5074" t="s">
        <v>95</v>
      </c>
      <c r="G5074" t="s">
        <v>94</v>
      </c>
      <c r="H5074">
        <v>500.01</v>
      </c>
      <c r="I5074">
        <v>2000</v>
      </c>
      <c r="J5074">
        <f>Cálculo!$G$80</f>
        <v>7.5380000000000003</v>
      </c>
      <c r="K5074">
        <f>Cálculo!$H$80</f>
        <v>398.71</v>
      </c>
    </row>
    <row r="5075" spans="1:11">
      <c r="A5075" t="s">
        <v>56</v>
      </c>
      <c r="B5075" t="s">
        <v>198</v>
      </c>
      <c r="C5075" s="7" t="s">
        <v>356</v>
      </c>
      <c r="D5075" t="s">
        <v>199</v>
      </c>
      <c r="E5075" t="s">
        <v>54</v>
      </c>
      <c r="F5075" t="s">
        <v>95</v>
      </c>
      <c r="G5075" t="s">
        <v>94</v>
      </c>
      <c r="H5075">
        <v>2000.01</v>
      </c>
      <c r="I5075">
        <v>3500</v>
      </c>
      <c r="J5075">
        <f>Cálculo!$G$81</f>
        <v>6.819</v>
      </c>
      <c r="K5075">
        <f>Cálculo!$H$81</f>
        <v>1837.86</v>
      </c>
    </row>
    <row r="5076" spans="1:11">
      <c r="A5076" t="s">
        <v>56</v>
      </c>
      <c r="B5076" t="s">
        <v>198</v>
      </c>
      <c r="C5076" s="7" t="s">
        <v>356</v>
      </c>
      <c r="D5076" t="s">
        <v>199</v>
      </c>
      <c r="E5076" t="s">
        <v>54</v>
      </c>
      <c r="F5076" t="s">
        <v>95</v>
      </c>
      <c r="G5076" t="s">
        <v>94</v>
      </c>
      <c r="H5076">
        <v>3500.01</v>
      </c>
      <c r="I5076">
        <v>50000</v>
      </c>
      <c r="J5076">
        <f>Cálculo!$G$82</f>
        <v>5.3760000000000003</v>
      </c>
      <c r="K5076">
        <f>Cálculo!$H$82</f>
        <v>6892.16</v>
      </c>
    </row>
    <row r="5077" spans="1:11">
      <c r="A5077" t="s">
        <v>56</v>
      </c>
      <c r="B5077" t="s">
        <v>198</v>
      </c>
      <c r="C5077" s="7" t="s">
        <v>356</v>
      </c>
      <c r="D5077" t="s">
        <v>199</v>
      </c>
      <c r="E5077" t="s">
        <v>54</v>
      </c>
      <c r="F5077" t="s">
        <v>95</v>
      </c>
      <c r="G5077" t="s">
        <v>94</v>
      </c>
      <c r="H5077">
        <v>50000.01</v>
      </c>
      <c r="J5077">
        <f>Cálculo!$G$83</f>
        <v>5.1479999999999997</v>
      </c>
      <c r="K5077">
        <f>Cálculo!$H$83</f>
        <v>18284.09</v>
      </c>
    </row>
    <row r="5078" spans="1:11">
      <c r="A5078" t="s">
        <v>56</v>
      </c>
      <c r="B5078" t="s">
        <v>198</v>
      </c>
      <c r="C5078" s="7" t="s">
        <v>356</v>
      </c>
      <c r="D5078" t="s">
        <v>199</v>
      </c>
      <c r="E5078" t="s">
        <v>54</v>
      </c>
      <c r="F5078" t="s">
        <v>96</v>
      </c>
      <c r="G5078" t="s">
        <v>94</v>
      </c>
      <c r="H5078">
        <v>0</v>
      </c>
      <c r="I5078">
        <v>50000</v>
      </c>
      <c r="J5078">
        <f>Cálculo!$G$86</f>
        <v>4.726</v>
      </c>
      <c r="K5078">
        <f>Cálculo!$H$86</f>
        <v>387.36</v>
      </c>
    </row>
    <row r="5079" spans="1:11">
      <c r="A5079" t="s">
        <v>56</v>
      </c>
      <c r="B5079" t="s">
        <v>198</v>
      </c>
      <c r="C5079" s="7" t="s">
        <v>356</v>
      </c>
      <c r="D5079" t="s">
        <v>199</v>
      </c>
      <c r="E5079" t="s">
        <v>54</v>
      </c>
      <c r="F5079" t="s">
        <v>96</v>
      </c>
      <c r="G5079" t="s">
        <v>94</v>
      </c>
      <c r="H5079">
        <v>50000.01</v>
      </c>
      <c r="I5079">
        <v>300000</v>
      </c>
      <c r="J5079">
        <f>Cálculo!$G$87</f>
        <v>3.5019999999999998</v>
      </c>
      <c r="K5079">
        <f>Cálculo!$H$87</f>
        <v>61597.41</v>
      </c>
    </row>
    <row r="5080" spans="1:11">
      <c r="A5080" t="s">
        <v>56</v>
      </c>
      <c r="B5080" t="s">
        <v>198</v>
      </c>
      <c r="C5080" s="7" t="s">
        <v>356</v>
      </c>
      <c r="D5080" t="s">
        <v>199</v>
      </c>
      <c r="E5080" t="s">
        <v>54</v>
      </c>
      <c r="F5080" t="s">
        <v>96</v>
      </c>
      <c r="G5080" t="s">
        <v>94</v>
      </c>
      <c r="H5080">
        <v>300000.01</v>
      </c>
      <c r="I5080">
        <v>500000</v>
      </c>
      <c r="J5080">
        <f>Cálculo!$G$88</f>
        <v>3.36</v>
      </c>
      <c r="K5080">
        <f>Cálculo!$H$88</f>
        <v>110975.06</v>
      </c>
    </row>
    <row r="5081" spans="1:11">
      <c r="A5081" t="s">
        <v>56</v>
      </c>
      <c r="B5081" t="s">
        <v>198</v>
      </c>
      <c r="C5081" s="7" t="s">
        <v>356</v>
      </c>
      <c r="D5081" t="s">
        <v>199</v>
      </c>
      <c r="E5081" t="s">
        <v>54</v>
      </c>
      <c r="F5081" t="s">
        <v>96</v>
      </c>
      <c r="G5081" t="s">
        <v>94</v>
      </c>
      <c r="H5081">
        <v>500000.01</v>
      </c>
      <c r="I5081">
        <v>1000000</v>
      </c>
      <c r="J5081">
        <f>Cálculo!$G$89</f>
        <v>3.3340000000000001</v>
      </c>
      <c r="K5081">
        <f>Cálculo!$H$89</f>
        <v>124035.06</v>
      </c>
    </row>
    <row r="5082" spans="1:11">
      <c r="A5082" t="s">
        <v>56</v>
      </c>
      <c r="B5082" t="s">
        <v>198</v>
      </c>
      <c r="C5082" s="7" t="s">
        <v>356</v>
      </c>
      <c r="D5082" t="s">
        <v>199</v>
      </c>
      <c r="E5082" t="s">
        <v>54</v>
      </c>
      <c r="F5082" t="s">
        <v>96</v>
      </c>
      <c r="G5082" t="s">
        <v>94</v>
      </c>
      <c r="H5082">
        <v>1000000.01</v>
      </c>
      <c r="I5082">
        <v>2000000</v>
      </c>
      <c r="J5082">
        <f>Cálculo!$G$90</f>
        <v>3.2810000000000001</v>
      </c>
      <c r="K5082">
        <f>Cálculo!$H$90</f>
        <v>177422.21</v>
      </c>
    </row>
    <row r="5083" spans="1:11">
      <c r="A5083" t="s">
        <v>56</v>
      </c>
      <c r="B5083" t="s">
        <v>198</v>
      </c>
      <c r="C5083" s="7" t="s">
        <v>356</v>
      </c>
      <c r="D5083" t="s">
        <v>199</v>
      </c>
      <c r="E5083" t="s">
        <v>54</v>
      </c>
      <c r="F5083" t="s">
        <v>96</v>
      </c>
      <c r="G5083" t="s">
        <v>94</v>
      </c>
      <c r="H5083">
        <v>2000000.01</v>
      </c>
      <c r="J5083">
        <f>Cálculo!$G$91</f>
        <v>3.2330000000000001</v>
      </c>
      <c r="K5083">
        <f>Cálculo!$H$91</f>
        <v>316707.87</v>
      </c>
    </row>
    <row r="5084" spans="1:11">
      <c r="A5084" t="s">
        <v>56</v>
      </c>
      <c r="B5084" t="s">
        <v>198</v>
      </c>
      <c r="C5084" s="7" t="s">
        <v>356</v>
      </c>
      <c r="D5084" t="s">
        <v>199</v>
      </c>
      <c r="E5084" t="s">
        <v>54</v>
      </c>
      <c r="F5084" t="s">
        <v>97</v>
      </c>
      <c r="G5084" t="s">
        <v>98</v>
      </c>
      <c r="J5084">
        <f>Cálculo!$G$94</f>
        <v>3.2148460000000001</v>
      </c>
    </row>
    <row r="5085" spans="1:11">
      <c r="A5085" t="s">
        <v>56</v>
      </c>
      <c r="B5085" t="s">
        <v>198</v>
      </c>
      <c r="C5085" s="7" t="s">
        <v>357</v>
      </c>
      <c r="D5085" t="s">
        <v>199</v>
      </c>
      <c r="E5085" t="s">
        <v>54</v>
      </c>
      <c r="F5085" t="s">
        <v>93</v>
      </c>
      <c r="G5085" t="s">
        <v>94</v>
      </c>
      <c r="H5085">
        <v>0</v>
      </c>
      <c r="I5085">
        <v>1</v>
      </c>
      <c r="J5085">
        <f>Cálculo!$G$66</f>
        <v>3.2869999999999999</v>
      </c>
      <c r="K5085">
        <f>Cálculo!$H$66</f>
        <v>11.39</v>
      </c>
    </row>
    <row r="5086" spans="1:11">
      <c r="A5086" t="s">
        <v>56</v>
      </c>
      <c r="B5086" t="s">
        <v>198</v>
      </c>
      <c r="C5086" s="7" t="s">
        <v>357</v>
      </c>
      <c r="D5086" t="s">
        <v>199</v>
      </c>
      <c r="E5086" t="s">
        <v>54</v>
      </c>
      <c r="F5086" t="s">
        <v>93</v>
      </c>
      <c r="G5086" t="s">
        <v>94</v>
      </c>
      <c r="H5086">
        <v>1.01</v>
      </c>
      <c r="I5086">
        <v>3</v>
      </c>
      <c r="J5086">
        <f>Cálculo!$G$67</f>
        <v>10.834</v>
      </c>
      <c r="K5086">
        <f>Cálculo!$H$67</f>
        <v>14.87</v>
      </c>
    </row>
    <row r="5087" spans="1:11">
      <c r="A5087" t="s">
        <v>56</v>
      </c>
      <c r="B5087" t="s">
        <v>198</v>
      </c>
      <c r="C5087" s="7" t="s">
        <v>357</v>
      </c>
      <c r="D5087" t="s">
        <v>199</v>
      </c>
      <c r="E5087" t="s">
        <v>54</v>
      </c>
      <c r="F5087" t="s">
        <v>93</v>
      </c>
      <c r="G5087" t="s">
        <v>94</v>
      </c>
      <c r="H5087">
        <v>3.01</v>
      </c>
      <c r="I5087">
        <v>7</v>
      </c>
      <c r="J5087">
        <f>Cálculo!$G$68</f>
        <v>5.6470000000000002</v>
      </c>
      <c r="K5087">
        <f>Cálculo!$H$68</f>
        <v>14.87</v>
      </c>
    </row>
    <row r="5088" spans="1:11">
      <c r="A5088" t="s">
        <v>56</v>
      </c>
      <c r="B5088" t="s">
        <v>198</v>
      </c>
      <c r="C5088" s="7" t="s">
        <v>357</v>
      </c>
      <c r="D5088" t="s">
        <v>199</v>
      </c>
      <c r="E5088" t="s">
        <v>54</v>
      </c>
      <c r="F5088" t="s">
        <v>93</v>
      </c>
      <c r="G5088" t="s">
        <v>94</v>
      </c>
      <c r="H5088">
        <v>7.01</v>
      </c>
      <c r="I5088">
        <v>14</v>
      </c>
      <c r="J5088">
        <f>Cálculo!$G$69</f>
        <v>9.3699999999999992</v>
      </c>
      <c r="K5088">
        <f>Cálculo!$H$69</f>
        <v>16.739999999999998</v>
      </c>
    </row>
    <row r="5089" spans="1:11">
      <c r="A5089" t="s">
        <v>56</v>
      </c>
      <c r="B5089" t="s">
        <v>198</v>
      </c>
      <c r="C5089" s="7" t="s">
        <v>357</v>
      </c>
      <c r="D5089" t="s">
        <v>199</v>
      </c>
      <c r="E5089" t="s">
        <v>54</v>
      </c>
      <c r="F5089" t="s">
        <v>93</v>
      </c>
      <c r="G5089" t="s">
        <v>94</v>
      </c>
      <c r="H5089">
        <v>14.01</v>
      </c>
      <c r="I5089">
        <v>34</v>
      </c>
      <c r="J5089">
        <f>Cálculo!$G$70</f>
        <v>11.132</v>
      </c>
      <c r="K5089">
        <f>Cálculo!$H$70</f>
        <v>18.600000000000001</v>
      </c>
    </row>
    <row r="5090" spans="1:11">
      <c r="A5090" t="s">
        <v>56</v>
      </c>
      <c r="B5090" t="s">
        <v>198</v>
      </c>
      <c r="C5090" s="7" t="s">
        <v>357</v>
      </c>
      <c r="D5090" t="s">
        <v>199</v>
      </c>
      <c r="E5090" t="s">
        <v>54</v>
      </c>
      <c r="F5090" t="s">
        <v>93</v>
      </c>
      <c r="G5090" t="s">
        <v>94</v>
      </c>
      <c r="H5090">
        <v>34.01</v>
      </c>
      <c r="I5090">
        <v>600</v>
      </c>
      <c r="J5090">
        <f>Cálculo!$G$71</f>
        <v>11.92</v>
      </c>
      <c r="K5090">
        <f>Cálculo!$H$71</f>
        <v>18.600000000000001</v>
      </c>
    </row>
    <row r="5091" spans="1:11">
      <c r="A5091" t="s">
        <v>56</v>
      </c>
      <c r="B5091" t="s">
        <v>198</v>
      </c>
      <c r="C5091" s="7" t="s">
        <v>357</v>
      </c>
      <c r="D5091" t="s">
        <v>199</v>
      </c>
      <c r="E5091" t="s">
        <v>54</v>
      </c>
      <c r="F5091" t="s">
        <v>93</v>
      </c>
      <c r="G5091" t="s">
        <v>94</v>
      </c>
      <c r="H5091">
        <v>600.01</v>
      </c>
      <c r="I5091">
        <v>1000</v>
      </c>
      <c r="J5091">
        <f>Cálculo!$G$72</f>
        <v>10.324</v>
      </c>
      <c r="K5091">
        <f>Cálculo!$H$72</f>
        <v>18.600000000000001</v>
      </c>
    </row>
    <row r="5092" spans="1:11">
      <c r="A5092" t="s">
        <v>56</v>
      </c>
      <c r="B5092" t="s">
        <v>198</v>
      </c>
      <c r="C5092" s="7" t="s">
        <v>357</v>
      </c>
      <c r="D5092" t="s">
        <v>199</v>
      </c>
      <c r="E5092" t="s">
        <v>54</v>
      </c>
      <c r="F5092" t="s">
        <v>93</v>
      </c>
      <c r="G5092" t="s">
        <v>94</v>
      </c>
      <c r="H5092">
        <v>1000.01</v>
      </c>
      <c r="J5092">
        <f>Cálculo!$G$73</f>
        <v>7.2949999999999999</v>
      </c>
      <c r="K5092">
        <f>Cálculo!$H$73</f>
        <v>18.600000000000001</v>
      </c>
    </row>
    <row r="5093" spans="1:11">
      <c r="A5093" t="s">
        <v>56</v>
      </c>
      <c r="B5093" t="s">
        <v>198</v>
      </c>
      <c r="C5093" s="7" t="s">
        <v>357</v>
      </c>
      <c r="D5093" t="s">
        <v>199</v>
      </c>
      <c r="E5093" t="s">
        <v>54</v>
      </c>
      <c r="F5093" t="s">
        <v>95</v>
      </c>
      <c r="G5093" t="s">
        <v>94</v>
      </c>
      <c r="H5093">
        <v>0</v>
      </c>
      <c r="I5093">
        <v>0</v>
      </c>
      <c r="J5093">
        <f>Cálculo!$G$76</f>
        <v>0</v>
      </c>
      <c r="K5093">
        <f>Cálculo!$H$76</f>
        <v>0</v>
      </c>
    </row>
    <row r="5094" spans="1:11">
      <c r="A5094" t="s">
        <v>56</v>
      </c>
      <c r="B5094" t="s">
        <v>198</v>
      </c>
      <c r="C5094" s="7" t="s">
        <v>357</v>
      </c>
      <c r="D5094" t="s">
        <v>199</v>
      </c>
      <c r="E5094" t="s">
        <v>54</v>
      </c>
      <c r="F5094" t="s">
        <v>95</v>
      </c>
      <c r="G5094" t="s">
        <v>94</v>
      </c>
      <c r="H5094">
        <v>0.01</v>
      </c>
      <c r="I5094">
        <v>50</v>
      </c>
      <c r="J5094">
        <f>Cálculo!$G$77</f>
        <v>9.2490000000000006</v>
      </c>
      <c r="K5094">
        <f>Cálculo!$H$77</f>
        <v>60.76</v>
      </c>
    </row>
    <row r="5095" spans="1:11">
      <c r="A5095" t="s">
        <v>56</v>
      </c>
      <c r="B5095" t="s">
        <v>198</v>
      </c>
      <c r="C5095" s="7" t="s">
        <v>357</v>
      </c>
      <c r="D5095" t="s">
        <v>199</v>
      </c>
      <c r="E5095" t="s">
        <v>54</v>
      </c>
      <c r="F5095" t="s">
        <v>95</v>
      </c>
      <c r="G5095" t="s">
        <v>94</v>
      </c>
      <c r="H5095">
        <v>50.01</v>
      </c>
      <c r="I5095">
        <v>150</v>
      </c>
      <c r="J5095">
        <f>Cálculo!$G$78</f>
        <v>8.49</v>
      </c>
      <c r="K5095">
        <f>Cálculo!$H$78</f>
        <v>98.73</v>
      </c>
    </row>
    <row r="5096" spans="1:11">
      <c r="A5096" t="s">
        <v>56</v>
      </c>
      <c r="B5096" t="s">
        <v>198</v>
      </c>
      <c r="C5096" s="7" t="s">
        <v>357</v>
      </c>
      <c r="D5096" t="s">
        <v>199</v>
      </c>
      <c r="E5096" t="s">
        <v>54</v>
      </c>
      <c r="F5096" t="s">
        <v>95</v>
      </c>
      <c r="G5096" t="s">
        <v>94</v>
      </c>
      <c r="H5096">
        <v>150.01</v>
      </c>
      <c r="I5096">
        <v>500</v>
      </c>
      <c r="J5096">
        <f>Cálculo!$G$79</f>
        <v>7.9859999999999998</v>
      </c>
      <c r="K5096">
        <f>Cálculo!$H$79</f>
        <v>174.66</v>
      </c>
    </row>
    <row r="5097" spans="1:11">
      <c r="A5097" t="s">
        <v>56</v>
      </c>
      <c r="B5097" t="s">
        <v>198</v>
      </c>
      <c r="C5097" s="7" t="s">
        <v>357</v>
      </c>
      <c r="D5097" t="s">
        <v>199</v>
      </c>
      <c r="E5097" t="s">
        <v>54</v>
      </c>
      <c r="F5097" t="s">
        <v>95</v>
      </c>
      <c r="G5097" t="s">
        <v>94</v>
      </c>
      <c r="H5097">
        <v>500.01</v>
      </c>
      <c r="I5097">
        <v>2000</v>
      </c>
      <c r="J5097">
        <f>Cálculo!$G$80</f>
        <v>7.5380000000000003</v>
      </c>
      <c r="K5097">
        <f>Cálculo!$H$80</f>
        <v>398.71</v>
      </c>
    </row>
    <row r="5098" spans="1:11">
      <c r="A5098" t="s">
        <v>56</v>
      </c>
      <c r="B5098" t="s">
        <v>198</v>
      </c>
      <c r="C5098" s="7" t="s">
        <v>357</v>
      </c>
      <c r="D5098" t="s">
        <v>199</v>
      </c>
      <c r="E5098" t="s">
        <v>54</v>
      </c>
      <c r="F5098" t="s">
        <v>95</v>
      </c>
      <c r="G5098" t="s">
        <v>94</v>
      </c>
      <c r="H5098">
        <v>2000.01</v>
      </c>
      <c r="I5098">
        <v>3500</v>
      </c>
      <c r="J5098">
        <f>Cálculo!$G$81</f>
        <v>6.819</v>
      </c>
      <c r="K5098">
        <f>Cálculo!$H$81</f>
        <v>1837.86</v>
      </c>
    </row>
    <row r="5099" spans="1:11">
      <c r="A5099" t="s">
        <v>56</v>
      </c>
      <c r="B5099" t="s">
        <v>198</v>
      </c>
      <c r="C5099" s="7" t="s">
        <v>357</v>
      </c>
      <c r="D5099" t="s">
        <v>199</v>
      </c>
      <c r="E5099" t="s">
        <v>54</v>
      </c>
      <c r="F5099" t="s">
        <v>95</v>
      </c>
      <c r="G5099" t="s">
        <v>94</v>
      </c>
      <c r="H5099">
        <v>3500.01</v>
      </c>
      <c r="I5099">
        <v>50000</v>
      </c>
      <c r="J5099">
        <f>Cálculo!$G$82</f>
        <v>5.3760000000000003</v>
      </c>
      <c r="K5099">
        <f>Cálculo!$H$82</f>
        <v>6892.16</v>
      </c>
    </row>
    <row r="5100" spans="1:11">
      <c r="A5100" t="s">
        <v>56</v>
      </c>
      <c r="B5100" t="s">
        <v>198</v>
      </c>
      <c r="C5100" s="7" t="s">
        <v>357</v>
      </c>
      <c r="D5100" t="s">
        <v>199</v>
      </c>
      <c r="E5100" t="s">
        <v>54</v>
      </c>
      <c r="F5100" t="s">
        <v>95</v>
      </c>
      <c r="G5100" t="s">
        <v>94</v>
      </c>
      <c r="H5100">
        <v>50000.01</v>
      </c>
      <c r="J5100">
        <f>Cálculo!$G$83</f>
        <v>5.1479999999999997</v>
      </c>
      <c r="K5100">
        <f>Cálculo!$H$83</f>
        <v>18284.09</v>
      </c>
    </row>
    <row r="5101" spans="1:11">
      <c r="A5101" t="s">
        <v>56</v>
      </c>
      <c r="B5101" t="s">
        <v>198</v>
      </c>
      <c r="C5101" s="7" t="s">
        <v>357</v>
      </c>
      <c r="D5101" t="s">
        <v>199</v>
      </c>
      <c r="E5101" t="s">
        <v>54</v>
      </c>
      <c r="F5101" t="s">
        <v>96</v>
      </c>
      <c r="G5101" t="s">
        <v>94</v>
      </c>
      <c r="H5101">
        <v>0</v>
      </c>
      <c r="I5101">
        <v>50000</v>
      </c>
      <c r="J5101">
        <f>Cálculo!$G$86</f>
        <v>4.726</v>
      </c>
      <c r="K5101">
        <f>Cálculo!$H$86</f>
        <v>387.36</v>
      </c>
    </row>
    <row r="5102" spans="1:11">
      <c r="A5102" t="s">
        <v>56</v>
      </c>
      <c r="B5102" t="s">
        <v>198</v>
      </c>
      <c r="C5102" s="7" t="s">
        <v>357</v>
      </c>
      <c r="D5102" t="s">
        <v>199</v>
      </c>
      <c r="E5102" t="s">
        <v>54</v>
      </c>
      <c r="F5102" t="s">
        <v>96</v>
      </c>
      <c r="G5102" t="s">
        <v>94</v>
      </c>
      <c r="H5102">
        <v>50000.01</v>
      </c>
      <c r="I5102">
        <v>300000</v>
      </c>
      <c r="J5102">
        <f>Cálculo!$G$87</f>
        <v>3.5019999999999998</v>
      </c>
      <c r="K5102">
        <f>Cálculo!$H$87</f>
        <v>61597.41</v>
      </c>
    </row>
    <row r="5103" spans="1:11">
      <c r="A5103" t="s">
        <v>56</v>
      </c>
      <c r="B5103" t="s">
        <v>198</v>
      </c>
      <c r="C5103" s="7" t="s">
        <v>357</v>
      </c>
      <c r="D5103" t="s">
        <v>199</v>
      </c>
      <c r="E5103" t="s">
        <v>54</v>
      </c>
      <c r="F5103" t="s">
        <v>96</v>
      </c>
      <c r="G5103" t="s">
        <v>94</v>
      </c>
      <c r="H5103">
        <v>300000.01</v>
      </c>
      <c r="I5103">
        <v>500000</v>
      </c>
      <c r="J5103">
        <f>Cálculo!$G$88</f>
        <v>3.36</v>
      </c>
      <c r="K5103">
        <f>Cálculo!$H$88</f>
        <v>110975.06</v>
      </c>
    </row>
    <row r="5104" spans="1:11">
      <c r="A5104" t="s">
        <v>56</v>
      </c>
      <c r="B5104" t="s">
        <v>198</v>
      </c>
      <c r="C5104" s="7" t="s">
        <v>357</v>
      </c>
      <c r="D5104" t="s">
        <v>199</v>
      </c>
      <c r="E5104" t="s">
        <v>54</v>
      </c>
      <c r="F5104" t="s">
        <v>96</v>
      </c>
      <c r="G5104" t="s">
        <v>94</v>
      </c>
      <c r="H5104">
        <v>500000.01</v>
      </c>
      <c r="I5104">
        <v>1000000</v>
      </c>
      <c r="J5104">
        <f>Cálculo!$G$89</f>
        <v>3.3340000000000001</v>
      </c>
      <c r="K5104">
        <f>Cálculo!$H$89</f>
        <v>124035.06</v>
      </c>
    </row>
    <row r="5105" spans="1:11">
      <c r="A5105" t="s">
        <v>56</v>
      </c>
      <c r="B5105" t="s">
        <v>198</v>
      </c>
      <c r="C5105" s="7" t="s">
        <v>357</v>
      </c>
      <c r="D5105" t="s">
        <v>199</v>
      </c>
      <c r="E5105" t="s">
        <v>54</v>
      </c>
      <c r="F5105" t="s">
        <v>96</v>
      </c>
      <c r="G5105" t="s">
        <v>94</v>
      </c>
      <c r="H5105">
        <v>1000000.01</v>
      </c>
      <c r="I5105">
        <v>2000000</v>
      </c>
      <c r="J5105">
        <f>Cálculo!$G$90</f>
        <v>3.2810000000000001</v>
      </c>
      <c r="K5105">
        <f>Cálculo!$H$90</f>
        <v>177422.21</v>
      </c>
    </row>
    <row r="5106" spans="1:11">
      <c r="A5106" t="s">
        <v>56</v>
      </c>
      <c r="B5106" t="s">
        <v>198</v>
      </c>
      <c r="C5106" s="7" t="s">
        <v>357</v>
      </c>
      <c r="D5106" t="s">
        <v>199</v>
      </c>
      <c r="E5106" t="s">
        <v>54</v>
      </c>
      <c r="F5106" t="s">
        <v>96</v>
      </c>
      <c r="G5106" t="s">
        <v>94</v>
      </c>
      <c r="H5106">
        <v>2000000.01</v>
      </c>
      <c r="J5106">
        <f>Cálculo!$G$91</f>
        <v>3.2330000000000001</v>
      </c>
      <c r="K5106">
        <f>Cálculo!$H$91</f>
        <v>316707.87</v>
      </c>
    </row>
    <row r="5107" spans="1:11">
      <c r="A5107" t="s">
        <v>56</v>
      </c>
      <c r="B5107" t="s">
        <v>198</v>
      </c>
      <c r="C5107" s="7" t="s">
        <v>357</v>
      </c>
      <c r="D5107" t="s">
        <v>199</v>
      </c>
      <c r="E5107" t="s">
        <v>54</v>
      </c>
      <c r="F5107" t="s">
        <v>97</v>
      </c>
      <c r="G5107" t="s">
        <v>98</v>
      </c>
      <c r="J5107">
        <f>Cálculo!$G$94</f>
        <v>3.2148460000000001</v>
      </c>
    </row>
    <row r="5108" spans="1:11">
      <c r="A5108" t="s">
        <v>56</v>
      </c>
      <c r="B5108" t="s">
        <v>198</v>
      </c>
      <c r="C5108" s="7" t="s">
        <v>358</v>
      </c>
      <c r="D5108" t="s">
        <v>199</v>
      </c>
      <c r="E5108" t="s">
        <v>54</v>
      </c>
      <c r="F5108" t="s">
        <v>93</v>
      </c>
      <c r="G5108" t="s">
        <v>94</v>
      </c>
      <c r="H5108">
        <v>0</v>
      </c>
      <c r="I5108">
        <v>1</v>
      </c>
      <c r="J5108">
        <f>Cálculo!$G$66</f>
        <v>3.2869999999999999</v>
      </c>
      <c r="K5108">
        <f>Cálculo!$H$66</f>
        <v>11.39</v>
      </c>
    </row>
    <row r="5109" spans="1:11">
      <c r="A5109" t="s">
        <v>56</v>
      </c>
      <c r="B5109" t="s">
        <v>198</v>
      </c>
      <c r="C5109" s="7" t="s">
        <v>358</v>
      </c>
      <c r="D5109" t="s">
        <v>199</v>
      </c>
      <c r="E5109" t="s">
        <v>54</v>
      </c>
      <c r="F5109" t="s">
        <v>93</v>
      </c>
      <c r="G5109" t="s">
        <v>94</v>
      </c>
      <c r="H5109">
        <v>1.01</v>
      </c>
      <c r="I5109">
        <v>3</v>
      </c>
      <c r="J5109">
        <f>Cálculo!$G$67</f>
        <v>10.834</v>
      </c>
      <c r="K5109">
        <f>Cálculo!$H$67</f>
        <v>14.87</v>
      </c>
    </row>
    <row r="5110" spans="1:11">
      <c r="A5110" t="s">
        <v>56</v>
      </c>
      <c r="B5110" t="s">
        <v>198</v>
      </c>
      <c r="C5110" s="7" t="s">
        <v>358</v>
      </c>
      <c r="D5110" t="s">
        <v>199</v>
      </c>
      <c r="E5110" t="s">
        <v>54</v>
      </c>
      <c r="F5110" t="s">
        <v>93</v>
      </c>
      <c r="G5110" t="s">
        <v>94</v>
      </c>
      <c r="H5110">
        <v>3.01</v>
      </c>
      <c r="I5110">
        <v>7</v>
      </c>
      <c r="J5110">
        <f>Cálculo!$G$68</f>
        <v>5.6470000000000002</v>
      </c>
      <c r="K5110">
        <f>Cálculo!$H$68</f>
        <v>14.87</v>
      </c>
    </row>
    <row r="5111" spans="1:11">
      <c r="A5111" t="s">
        <v>56</v>
      </c>
      <c r="B5111" t="s">
        <v>198</v>
      </c>
      <c r="C5111" s="7" t="s">
        <v>358</v>
      </c>
      <c r="D5111" t="s">
        <v>199</v>
      </c>
      <c r="E5111" t="s">
        <v>54</v>
      </c>
      <c r="F5111" t="s">
        <v>93</v>
      </c>
      <c r="G5111" t="s">
        <v>94</v>
      </c>
      <c r="H5111">
        <v>7.01</v>
      </c>
      <c r="I5111">
        <v>14</v>
      </c>
      <c r="J5111">
        <f>Cálculo!$G$69</f>
        <v>9.3699999999999992</v>
      </c>
      <c r="K5111">
        <f>Cálculo!$H$69</f>
        <v>16.739999999999998</v>
      </c>
    </row>
    <row r="5112" spans="1:11">
      <c r="A5112" t="s">
        <v>56</v>
      </c>
      <c r="B5112" t="s">
        <v>198</v>
      </c>
      <c r="C5112" s="7" t="s">
        <v>358</v>
      </c>
      <c r="D5112" t="s">
        <v>199</v>
      </c>
      <c r="E5112" t="s">
        <v>54</v>
      </c>
      <c r="F5112" t="s">
        <v>93</v>
      </c>
      <c r="G5112" t="s">
        <v>94</v>
      </c>
      <c r="H5112">
        <v>14.01</v>
      </c>
      <c r="I5112">
        <v>34</v>
      </c>
      <c r="J5112">
        <f>Cálculo!$G$70</f>
        <v>11.132</v>
      </c>
      <c r="K5112">
        <f>Cálculo!$H$70</f>
        <v>18.600000000000001</v>
      </c>
    </row>
    <row r="5113" spans="1:11">
      <c r="A5113" t="s">
        <v>56</v>
      </c>
      <c r="B5113" t="s">
        <v>198</v>
      </c>
      <c r="C5113" s="7" t="s">
        <v>358</v>
      </c>
      <c r="D5113" t="s">
        <v>199</v>
      </c>
      <c r="E5113" t="s">
        <v>54</v>
      </c>
      <c r="F5113" t="s">
        <v>93</v>
      </c>
      <c r="G5113" t="s">
        <v>94</v>
      </c>
      <c r="H5113">
        <v>34.01</v>
      </c>
      <c r="I5113">
        <v>600</v>
      </c>
      <c r="J5113">
        <f>Cálculo!$G$71</f>
        <v>11.92</v>
      </c>
      <c r="K5113">
        <f>Cálculo!$H$71</f>
        <v>18.600000000000001</v>
      </c>
    </row>
    <row r="5114" spans="1:11">
      <c r="A5114" t="s">
        <v>56</v>
      </c>
      <c r="B5114" t="s">
        <v>198</v>
      </c>
      <c r="C5114" s="7" t="s">
        <v>358</v>
      </c>
      <c r="D5114" t="s">
        <v>199</v>
      </c>
      <c r="E5114" t="s">
        <v>54</v>
      </c>
      <c r="F5114" t="s">
        <v>93</v>
      </c>
      <c r="G5114" t="s">
        <v>94</v>
      </c>
      <c r="H5114">
        <v>600.01</v>
      </c>
      <c r="I5114">
        <v>1000</v>
      </c>
      <c r="J5114">
        <f>Cálculo!$G$72</f>
        <v>10.324</v>
      </c>
      <c r="K5114">
        <f>Cálculo!$H$72</f>
        <v>18.600000000000001</v>
      </c>
    </row>
    <row r="5115" spans="1:11">
      <c r="A5115" t="s">
        <v>56</v>
      </c>
      <c r="B5115" t="s">
        <v>198</v>
      </c>
      <c r="C5115" s="7" t="s">
        <v>358</v>
      </c>
      <c r="D5115" t="s">
        <v>199</v>
      </c>
      <c r="E5115" t="s">
        <v>54</v>
      </c>
      <c r="F5115" t="s">
        <v>93</v>
      </c>
      <c r="G5115" t="s">
        <v>94</v>
      </c>
      <c r="H5115">
        <v>1000.01</v>
      </c>
      <c r="J5115">
        <f>Cálculo!$G$73</f>
        <v>7.2949999999999999</v>
      </c>
      <c r="K5115">
        <f>Cálculo!$H$73</f>
        <v>18.600000000000001</v>
      </c>
    </row>
    <row r="5116" spans="1:11">
      <c r="A5116" t="s">
        <v>56</v>
      </c>
      <c r="B5116" t="s">
        <v>198</v>
      </c>
      <c r="C5116" s="7" t="s">
        <v>358</v>
      </c>
      <c r="D5116" t="s">
        <v>199</v>
      </c>
      <c r="E5116" t="s">
        <v>54</v>
      </c>
      <c r="F5116" t="s">
        <v>95</v>
      </c>
      <c r="G5116" t="s">
        <v>94</v>
      </c>
      <c r="H5116">
        <v>0</v>
      </c>
      <c r="I5116">
        <v>0</v>
      </c>
      <c r="J5116">
        <f>Cálculo!$G$76</f>
        <v>0</v>
      </c>
      <c r="K5116">
        <f>Cálculo!$H$76</f>
        <v>0</v>
      </c>
    </row>
    <row r="5117" spans="1:11">
      <c r="A5117" t="s">
        <v>56</v>
      </c>
      <c r="B5117" t="s">
        <v>198</v>
      </c>
      <c r="C5117" s="7" t="s">
        <v>358</v>
      </c>
      <c r="D5117" t="s">
        <v>199</v>
      </c>
      <c r="E5117" t="s">
        <v>54</v>
      </c>
      <c r="F5117" t="s">
        <v>95</v>
      </c>
      <c r="G5117" t="s">
        <v>94</v>
      </c>
      <c r="H5117">
        <v>0.01</v>
      </c>
      <c r="I5117">
        <v>50</v>
      </c>
      <c r="J5117">
        <f>Cálculo!$G$77</f>
        <v>9.2490000000000006</v>
      </c>
      <c r="K5117">
        <f>Cálculo!$H$77</f>
        <v>60.76</v>
      </c>
    </row>
    <row r="5118" spans="1:11">
      <c r="A5118" t="s">
        <v>56</v>
      </c>
      <c r="B5118" t="s">
        <v>198</v>
      </c>
      <c r="C5118" s="7" t="s">
        <v>358</v>
      </c>
      <c r="D5118" t="s">
        <v>199</v>
      </c>
      <c r="E5118" t="s">
        <v>54</v>
      </c>
      <c r="F5118" t="s">
        <v>95</v>
      </c>
      <c r="G5118" t="s">
        <v>94</v>
      </c>
      <c r="H5118">
        <v>50.01</v>
      </c>
      <c r="I5118">
        <v>150</v>
      </c>
      <c r="J5118">
        <f>Cálculo!$G$78</f>
        <v>8.49</v>
      </c>
      <c r="K5118">
        <f>Cálculo!$H$78</f>
        <v>98.73</v>
      </c>
    </row>
    <row r="5119" spans="1:11">
      <c r="A5119" t="s">
        <v>56</v>
      </c>
      <c r="B5119" t="s">
        <v>198</v>
      </c>
      <c r="C5119" s="7" t="s">
        <v>358</v>
      </c>
      <c r="D5119" t="s">
        <v>199</v>
      </c>
      <c r="E5119" t="s">
        <v>54</v>
      </c>
      <c r="F5119" t="s">
        <v>95</v>
      </c>
      <c r="G5119" t="s">
        <v>94</v>
      </c>
      <c r="H5119">
        <v>150.01</v>
      </c>
      <c r="I5119">
        <v>500</v>
      </c>
      <c r="J5119">
        <f>Cálculo!$G$79</f>
        <v>7.9859999999999998</v>
      </c>
      <c r="K5119">
        <f>Cálculo!$H$79</f>
        <v>174.66</v>
      </c>
    </row>
    <row r="5120" spans="1:11">
      <c r="A5120" t="s">
        <v>56</v>
      </c>
      <c r="B5120" t="s">
        <v>198</v>
      </c>
      <c r="C5120" s="7" t="s">
        <v>358</v>
      </c>
      <c r="D5120" t="s">
        <v>199</v>
      </c>
      <c r="E5120" t="s">
        <v>54</v>
      </c>
      <c r="F5120" t="s">
        <v>95</v>
      </c>
      <c r="G5120" t="s">
        <v>94</v>
      </c>
      <c r="H5120">
        <v>500.01</v>
      </c>
      <c r="I5120">
        <v>2000</v>
      </c>
      <c r="J5120">
        <f>Cálculo!$G$80</f>
        <v>7.5380000000000003</v>
      </c>
      <c r="K5120">
        <f>Cálculo!$H$80</f>
        <v>398.71</v>
      </c>
    </row>
    <row r="5121" spans="1:11">
      <c r="A5121" t="s">
        <v>56</v>
      </c>
      <c r="B5121" t="s">
        <v>198</v>
      </c>
      <c r="C5121" s="7" t="s">
        <v>358</v>
      </c>
      <c r="D5121" t="s">
        <v>199</v>
      </c>
      <c r="E5121" t="s">
        <v>54</v>
      </c>
      <c r="F5121" t="s">
        <v>95</v>
      </c>
      <c r="G5121" t="s">
        <v>94</v>
      </c>
      <c r="H5121">
        <v>2000.01</v>
      </c>
      <c r="I5121">
        <v>3500</v>
      </c>
      <c r="J5121">
        <f>Cálculo!$G$81</f>
        <v>6.819</v>
      </c>
      <c r="K5121">
        <f>Cálculo!$H$81</f>
        <v>1837.86</v>
      </c>
    </row>
    <row r="5122" spans="1:11">
      <c r="A5122" t="s">
        <v>56</v>
      </c>
      <c r="B5122" t="s">
        <v>198</v>
      </c>
      <c r="C5122" s="7" t="s">
        <v>358</v>
      </c>
      <c r="D5122" t="s">
        <v>199</v>
      </c>
      <c r="E5122" t="s">
        <v>54</v>
      </c>
      <c r="F5122" t="s">
        <v>95</v>
      </c>
      <c r="G5122" t="s">
        <v>94</v>
      </c>
      <c r="H5122">
        <v>3500.01</v>
      </c>
      <c r="I5122">
        <v>50000</v>
      </c>
      <c r="J5122">
        <f>Cálculo!$G$82</f>
        <v>5.3760000000000003</v>
      </c>
      <c r="K5122">
        <f>Cálculo!$H$82</f>
        <v>6892.16</v>
      </c>
    </row>
    <row r="5123" spans="1:11">
      <c r="A5123" t="s">
        <v>56</v>
      </c>
      <c r="B5123" t="s">
        <v>198</v>
      </c>
      <c r="C5123" s="7" t="s">
        <v>358</v>
      </c>
      <c r="D5123" t="s">
        <v>199</v>
      </c>
      <c r="E5123" t="s">
        <v>54</v>
      </c>
      <c r="F5123" t="s">
        <v>95</v>
      </c>
      <c r="G5123" t="s">
        <v>94</v>
      </c>
      <c r="H5123">
        <v>50000.01</v>
      </c>
      <c r="J5123">
        <f>Cálculo!$G$83</f>
        <v>5.1479999999999997</v>
      </c>
      <c r="K5123">
        <f>Cálculo!$H$83</f>
        <v>18284.09</v>
      </c>
    </row>
    <row r="5124" spans="1:11">
      <c r="A5124" t="s">
        <v>56</v>
      </c>
      <c r="B5124" t="s">
        <v>198</v>
      </c>
      <c r="C5124" s="7" t="s">
        <v>358</v>
      </c>
      <c r="D5124" t="s">
        <v>199</v>
      </c>
      <c r="E5124" t="s">
        <v>54</v>
      </c>
      <c r="F5124" t="s">
        <v>96</v>
      </c>
      <c r="G5124" t="s">
        <v>94</v>
      </c>
      <c r="H5124">
        <v>0</v>
      </c>
      <c r="I5124">
        <v>50000</v>
      </c>
      <c r="J5124">
        <f>Cálculo!$G$86</f>
        <v>4.726</v>
      </c>
      <c r="K5124">
        <f>Cálculo!$H$86</f>
        <v>387.36</v>
      </c>
    </row>
    <row r="5125" spans="1:11">
      <c r="A5125" t="s">
        <v>56</v>
      </c>
      <c r="B5125" t="s">
        <v>198</v>
      </c>
      <c r="C5125" s="7" t="s">
        <v>358</v>
      </c>
      <c r="D5125" t="s">
        <v>199</v>
      </c>
      <c r="E5125" t="s">
        <v>54</v>
      </c>
      <c r="F5125" t="s">
        <v>96</v>
      </c>
      <c r="G5125" t="s">
        <v>94</v>
      </c>
      <c r="H5125">
        <v>50000.01</v>
      </c>
      <c r="I5125">
        <v>300000</v>
      </c>
      <c r="J5125">
        <f>Cálculo!$G$87</f>
        <v>3.5019999999999998</v>
      </c>
      <c r="K5125">
        <f>Cálculo!$H$87</f>
        <v>61597.41</v>
      </c>
    </row>
    <row r="5126" spans="1:11">
      <c r="A5126" t="s">
        <v>56</v>
      </c>
      <c r="B5126" t="s">
        <v>198</v>
      </c>
      <c r="C5126" s="7" t="s">
        <v>358</v>
      </c>
      <c r="D5126" t="s">
        <v>199</v>
      </c>
      <c r="E5126" t="s">
        <v>54</v>
      </c>
      <c r="F5126" t="s">
        <v>96</v>
      </c>
      <c r="G5126" t="s">
        <v>94</v>
      </c>
      <c r="H5126">
        <v>300000.01</v>
      </c>
      <c r="I5126">
        <v>500000</v>
      </c>
      <c r="J5126">
        <f>Cálculo!$G$88</f>
        <v>3.36</v>
      </c>
      <c r="K5126">
        <f>Cálculo!$H$88</f>
        <v>110975.06</v>
      </c>
    </row>
    <row r="5127" spans="1:11">
      <c r="A5127" t="s">
        <v>56</v>
      </c>
      <c r="B5127" t="s">
        <v>198</v>
      </c>
      <c r="C5127" s="7" t="s">
        <v>358</v>
      </c>
      <c r="D5127" t="s">
        <v>199</v>
      </c>
      <c r="E5127" t="s">
        <v>54</v>
      </c>
      <c r="F5127" t="s">
        <v>96</v>
      </c>
      <c r="G5127" t="s">
        <v>94</v>
      </c>
      <c r="H5127">
        <v>500000.01</v>
      </c>
      <c r="I5127">
        <v>1000000</v>
      </c>
      <c r="J5127">
        <f>Cálculo!$G$89</f>
        <v>3.3340000000000001</v>
      </c>
      <c r="K5127">
        <f>Cálculo!$H$89</f>
        <v>124035.06</v>
      </c>
    </row>
    <row r="5128" spans="1:11">
      <c r="A5128" t="s">
        <v>56</v>
      </c>
      <c r="B5128" t="s">
        <v>198</v>
      </c>
      <c r="C5128" s="7" t="s">
        <v>358</v>
      </c>
      <c r="D5128" t="s">
        <v>199</v>
      </c>
      <c r="E5128" t="s">
        <v>54</v>
      </c>
      <c r="F5128" t="s">
        <v>96</v>
      </c>
      <c r="G5128" t="s">
        <v>94</v>
      </c>
      <c r="H5128">
        <v>1000000.01</v>
      </c>
      <c r="I5128">
        <v>2000000</v>
      </c>
      <c r="J5128">
        <f>Cálculo!$G$90</f>
        <v>3.2810000000000001</v>
      </c>
      <c r="K5128">
        <f>Cálculo!$H$90</f>
        <v>177422.21</v>
      </c>
    </row>
    <row r="5129" spans="1:11">
      <c r="A5129" t="s">
        <v>56</v>
      </c>
      <c r="B5129" t="s">
        <v>198</v>
      </c>
      <c r="C5129" s="7" t="s">
        <v>358</v>
      </c>
      <c r="D5129" t="s">
        <v>199</v>
      </c>
      <c r="E5129" t="s">
        <v>54</v>
      </c>
      <c r="F5129" t="s">
        <v>96</v>
      </c>
      <c r="G5129" t="s">
        <v>94</v>
      </c>
      <c r="H5129">
        <v>2000000.01</v>
      </c>
      <c r="J5129">
        <f>Cálculo!$G$91</f>
        <v>3.2330000000000001</v>
      </c>
      <c r="K5129">
        <f>Cálculo!$H$91</f>
        <v>316707.87</v>
      </c>
    </row>
    <row r="5130" spans="1:11">
      <c r="A5130" t="s">
        <v>56</v>
      </c>
      <c r="B5130" t="s">
        <v>198</v>
      </c>
      <c r="C5130" s="7" t="s">
        <v>358</v>
      </c>
      <c r="D5130" t="s">
        <v>199</v>
      </c>
      <c r="E5130" t="s">
        <v>54</v>
      </c>
      <c r="F5130" t="s">
        <v>97</v>
      </c>
      <c r="G5130" t="s">
        <v>98</v>
      </c>
      <c r="J5130">
        <f>Cálculo!$G$94</f>
        <v>3.2148460000000001</v>
      </c>
    </row>
    <row r="5131" spans="1:11">
      <c r="A5131" t="s">
        <v>56</v>
      </c>
      <c r="B5131" t="s">
        <v>198</v>
      </c>
      <c r="C5131" s="7" t="s">
        <v>359</v>
      </c>
      <c r="D5131" t="s">
        <v>199</v>
      </c>
      <c r="E5131" t="s">
        <v>54</v>
      </c>
      <c r="F5131" t="s">
        <v>93</v>
      </c>
      <c r="G5131" t="s">
        <v>94</v>
      </c>
      <c r="H5131">
        <v>0</v>
      </c>
      <c r="I5131">
        <v>1</v>
      </c>
      <c r="J5131">
        <f>Cálculo!$G$66</f>
        <v>3.2869999999999999</v>
      </c>
      <c r="K5131">
        <f>Cálculo!$H$66</f>
        <v>11.39</v>
      </c>
    </row>
    <row r="5132" spans="1:11">
      <c r="A5132" t="s">
        <v>56</v>
      </c>
      <c r="B5132" t="s">
        <v>198</v>
      </c>
      <c r="C5132" s="7" t="s">
        <v>359</v>
      </c>
      <c r="D5132" t="s">
        <v>199</v>
      </c>
      <c r="E5132" t="s">
        <v>54</v>
      </c>
      <c r="F5132" t="s">
        <v>93</v>
      </c>
      <c r="G5132" t="s">
        <v>94</v>
      </c>
      <c r="H5132">
        <v>1.01</v>
      </c>
      <c r="I5132">
        <v>3</v>
      </c>
      <c r="J5132">
        <f>Cálculo!$G$67</f>
        <v>10.834</v>
      </c>
      <c r="K5132">
        <f>Cálculo!$H$67</f>
        <v>14.87</v>
      </c>
    </row>
    <row r="5133" spans="1:11">
      <c r="A5133" t="s">
        <v>56</v>
      </c>
      <c r="B5133" t="s">
        <v>198</v>
      </c>
      <c r="C5133" s="7" t="s">
        <v>359</v>
      </c>
      <c r="D5133" t="s">
        <v>199</v>
      </c>
      <c r="E5133" t="s">
        <v>54</v>
      </c>
      <c r="F5133" t="s">
        <v>93</v>
      </c>
      <c r="G5133" t="s">
        <v>94</v>
      </c>
      <c r="H5133">
        <v>3.01</v>
      </c>
      <c r="I5133">
        <v>7</v>
      </c>
      <c r="J5133">
        <f>Cálculo!$G$68</f>
        <v>5.6470000000000002</v>
      </c>
      <c r="K5133">
        <f>Cálculo!$H$68</f>
        <v>14.87</v>
      </c>
    </row>
    <row r="5134" spans="1:11">
      <c r="A5134" t="s">
        <v>56</v>
      </c>
      <c r="B5134" t="s">
        <v>198</v>
      </c>
      <c r="C5134" s="7" t="s">
        <v>359</v>
      </c>
      <c r="D5134" t="s">
        <v>199</v>
      </c>
      <c r="E5134" t="s">
        <v>54</v>
      </c>
      <c r="F5134" t="s">
        <v>93</v>
      </c>
      <c r="G5134" t="s">
        <v>94</v>
      </c>
      <c r="H5134">
        <v>7.01</v>
      </c>
      <c r="I5134">
        <v>14</v>
      </c>
      <c r="J5134">
        <f>Cálculo!$G$69</f>
        <v>9.3699999999999992</v>
      </c>
      <c r="K5134">
        <f>Cálculo!$H$69</f>
        <v>16.739999999999998</v>
      </c>
    </row>
    <row r="5135" spans="1:11">
      <c r="A5135" t="s">
        <v>56</v>
      </c>
      <c r="B5135" t="s">
        <v>198</v>
      </c>
      <c r="C5135" s="7" t="s">
        <v>359</v>
      </c>
      <c r="D5135" t="s">
        <v>199</v>
      </c>
      <c r="E5135" t="s">
        <v>54</v>
      </c>
      <c r="F5135" t="s">
        <v>93</v>
      </c>
      <c r="G5135" t="s">
        <v>94</v>
      </c>
      <c r="H5135">
        <v>14.01</v>
      </c>
      <c r="I5135">
        <v>34</v>
      </c>
      <c r="J5135">
        <f>Cálculo!$G$70</f>
        <v>11.132</v>
      </c>
      <c r="K5135">
        <f>Cálculo!$H$70</f>
        <v>18.600000000000001</v>
      </c>
    </row>
    <row r="5136" spans="1:11">
      <c r="A5136" t="s">
        <v>56</v>
      </c>
      <c r="B5136" t="s">
        <v>198</v>
      </c>
      <c r="C5136" s="7" t="s">
        <v>359</v>
      </c>
      <c r="D5136" t="s">
        <v>199</v>
      </c>
      <c r="E5136" t="s">
        <v>54</v>
      </c>
      <c r="F5136" t="s">
        <v>93</v>
      </c>
      <c r="G5136" t="s">
        <v>94</v>
      </c>
      <c r="H5136">
        <v>34.01</v>
      </c>
      <c r="I5136">
        <v>600</v>
      </c>
      <c r="J5136">
        <f>Cálculo!$G$71</f>
        <v>11.92</v>
      </c>
      <c r="K5136">
        <f>Cálculo!$H$71</f>
        <v>18.600000000000001</v>
      </c>
    </row>
    <row r="5137" spans="1:11">
      <c r="A5137" t="s">
        <v>56</v>
      </c>
      <c r="B5137" t="s">
        <v>198</v>
      </c>
      <c r="C5137" s="7" t="s">
        <v>359</v>
      </c>
      <c r="D5137" t="s">
        <v>199</v>
      </c>
      <c r="E5137" t="s">
        <v>54</v>
      </c>
      <c r="F5137" t="s">
        <v>93</v>
      </c>
      <c r="G5137" t="s">
        <v>94</v>
      </c>
      <c r="H5137">
        <v>600.01</v>
      </c>
      <c r="I5137">
        <v>1000</v>
      </c>
      <c r="J5137">
        <f>Cálculo!$G$72</f>
        <v>10.324</v>
      </c>
      <c r="K5137">
        <f>Cálculo!$H$72</f>
        <v>18.600000000000001</v>
      </c>
    </row>
    <row r="5138" spans="1:11">
      <c r="A5138" t="s">
        <v>56</v>
      </c>
      <c r="B5138" t="s">
        <v>198</v>
      </c>
      <c r="C5138" s="7" t="s">
        <v>359</v>
      </c>
      <c r="D5138" t="s">
        <v>199</v>
      </c>
      <c r="E5138" t="s">
        <v>54</v>
      </c>
      <c r="F5138" t="s">
        <v>93</v>
      </c>
      <c r="G5138" t="s">
        <v>94</v>
      </c>
      <c r="H5138">
        <v>1000.01</v>
      </c>
      <c r="J5138">
        <f>Cálculo!$G$73</f>
        <v>7.2949999999999999</v>
      </c>
      <c r="K5138">
        <f>Cálculo!$H$73</f>
        <v>18.600000000000001</v>
      </c>
    </row>
    <row r="5139" spans="1:11">
      <c r="A5139" t="s">
        <v>56</v>
      </c>
      <c r="B5139" t="s">
        <v>198</v>
      </c>
      <c r="C5139" s="7" t="s">
        <v>359</v>
      </c>
      <c r="D5139" t="s">
        <v>199</v>
      </c>
      <c r="E5139" t="s">
        <v>54</v>
      </c>
      <c r="F5139" t="s">
        <v>95</v>
      </c>
      <c r="G5139" t="s">
        <v>94</v>
      </c>
      <c r="H5139">
        <v>0</v>
      </c>
      <c r="I5139">
        <v>0</v>
      </c>
      <c r="J5139">
        <f>Cálculo!$G$76</f>
        <v>0</v>
      </c>
      <c r="K5139">
        <f>Cálculo!$H$76</f>
        <v>0</v>
      </c>
    </row>
    <row r="5140" spans="1:11">
      <c r="A5140" t="s">
        <v>56</v>
      </c>
      <c r="B5140" t="s">
        <v>198</v>
      </c>
      <c r="C5140" s="7" t="s">
        <v>359</v>
      </c>
      <c r="D5140" t="s">
        <v>199</v>
      </c>
      <c r="E5140" t="s">
        <v>54</v>
      </c>
      <c r="F5140" t="s">
        <v>95</v>
      </c>
      <c r="G5140" t="s">
        <v>94</v>
      </c>
      <c r="H5140">
        <v>0.01</v>
      </c>
      <c r="I5140">
        <v>50</v>
      </c>
      <c r="J5140">
        <f>Cálculo!$G$77</f>
        <v>9.2490000000000006</v>
      </c>
      <c r="K5140">
        <f>Cálculo!$H$77</f>
        <v>60.76</v>
      </c>
    </row>
    <row r="5141" spans="1:11">
      <c r="A5141" t="s">
        <v>56</v>
      </c>
      <c r="B5141" t="s">
        <v>198</v>
      </c>
      <c r="C5141" s="7" t="s">
        <v>359</v>
      </c>
      <c r="D5141" t="s">
        <v>199</v>
      </c>
      <c r="E5141" t="s">
        <v>54</v>
      </c>
      <c r="F5141" t="s">
        <v>95</v>
      </c>
      <c r="G5141" t="s">
        <v>94</v>
      </c>
      <c r="H5141">
        <v>50.01</v>
      </c>
      <c r="I5141">
        <v>150</v>
      </c>
      <c r="J5141">
        <f>Cálculo!$G$78</f>
        <v>8.49</v>
      </c>
      <c r="K5141">
        <f>Cálculo!$H$78</f>
        <v>98.73</v>
      </c>
    </row>
    <row r="5142" spans="1:11">
      <c r="A5142" t="s">
        <v>56</v>
      </c>
      <c r="B5142" t="s">
        <v>198</v>
      </c>
      <c r="C5142" s="7" t="s">
        <v>359</v>
      </c>
      <c r="D5142" t="s">
        <v>199</v>
      </c>
      <c r="E5142" t="s">
        <v>54</v>
      </c>
      <c r="F5142" t="s">
        <v>95</v>
      </c>
      <c r="G5142" t="s">
        <v>94</v>
      </c>
      <c r="H5142">
        <v>150.01</v>
      </c>
      <c r="I5142">
        <v>500</v>
      </c>
      <c r="J5142">
        <f>Cálculo!$G$79</f>
        <v>7.9859999999999998</v>
      </c>
      <c r="K5142">
        <f>Cálculo!$H$79</f>
        <v>174.66</v>
      </c>
    </row>
    <row r="5143" spans="1:11">
      <c r="A5143" t="s">
        <v>56</v>
      </c>
      <c r="B5143" t="s">
        <v>198</v>
      </c>
      <c r="C5143" s="7" t="s">
        <v>359</v>
      </c>
      <c r="D5143" t="s">
        <v>199</v>
      </c>
      <c r="E5143" t="s">
        <v>54</v>
      </c>
      <c r="F5143" t="s">
        <v>95</v>
      </c>
      <c r="G5143" t="s">
        <v>94</v>
      </c>
      <c r="H5143">
        <v>500.01</v>
      </c>
      <c r="I5143">
        <v>2000</v>
      </c>
      <c r="J5143">
        <f>Cálculo!$G$80</f>
        <v>7.5380000000000003</v>
      </c>
      <c r="K5143">
        <f>Cálculo!$H$80</f>
        <v>398.71</v>
      </c>
    </row>
    <row r="5144" spans="1:11">
      <c r="A5144" t="s">
        <v>56</v>
      </c>
      <c r="B5144" t="s">
        <v>198</v>
      </c>
      <c r="C5144" s="7" t="s">
        <v>359</v>
      </c>
      <c r="D5144" t="s">
        <v>199</v>
      </c>
      <c r="E5144" t="s">
        <v>54</v>
      </c>
      <c r="F5144" t="s">
        <v>95</v>
      </c>
      <c r="G5144" t="s">
        <v>94</v>
      </c>
      <c r="H5144">
        <v>2000.01</v>
      </c>
      <c r="I5144">
        <v>3500</v>
      </c>
      <c r="J5144">
        <f>Cálculo!$G$81</f>
        <v>6.819</v>
      </c>
      <c r="K5144">
        <f>Cálculo!$H$81</f>
        <v>1837.86</v>
      </c>
    </row>
    <row r="5145" spans="1:11">
      <c r="A5145" t="s">
        <v>56</v>
      </c>
      <c r="B5145" t="s">
        <v>198</v>
      </c>
      <c r="C5145" s="7" t="s">
        <v>359</v>
      </c>
      <c r="D5145" t="s">
        <v>199</v>
      </c>
      <c r="E5145" t="s">
        <v>54</v>
      </c>
      <c r="F5145" t="s">
        <v>95</v>
      </c>
      <c r="G5145" t="s">
        <v>94</v>
      </c>
      <c r="H5145">
        <v>3500.01</v>
      </c>
      <c r="I5145">
        <v>50000</v>
      </c>
      <c r="J5145">
        <f>Cálculo!$G$82</f>
        <v>5.3760000000000003</v>
      </c>
      <c r="K5145">
        <f>Cálculo!$H$82</f>
        <v>6892.16</v>
      </c>
    </row>
    <row r="5146" spans="1:11">
      <c r="A5146" t="s">
        <v>56</v>
      </c>
      <c r="B5146" t="s">
        <v>198</v>
      </c>
      <c r="C5146" s="7" t="s">
        <v>359</v>
      </c>
      <c r="D5146" t="s">
        <v>199</v>
      </c>
      <c r="E5146" t="s">
        <v>54</v>
      </c>
      <c r="F5146" t="s">
        <v>95</v>
      </c>
      <c r="G5146" t="s">
        <v>94</v>
      </c>
      <c r="H5146">
        <v>50000.01</v>
      </c>
      <c r="J5146">
        <f>Cálculo!$G$83</f>
        <v>5.1479999999999997</v>
      </c>
      <c r="K5146">
        <f>Cálculo!$H$83</f>
        <v>18284.09</v>
      </c>
    </row>
    <row r="5147" spans="1:11">
      <c r="A5147" t="s">
        <v>56</v>
      </c>
      <c r="B5147" t="s">
        <v>198</v>
      </c>
      <c r="C5147" s="7" t="s">
        <v>359</v>
      </c>
      <c r="D5147" t="s">
        <v>199</v>
      </c>
      <c r="E5147" t="s">
        <v>54</v>
      </c>
      <c r="F5147" t="s">
        <v>96</v>
      </c>
      <c r="G5147" t="s">
        <v>94</v>
      </c>
      <c r="H5147">
        <v>0</v>
      </c>
      <c r="I5147">
        <v>50000</v>
      </c>
      <c r="J5147">
        <f>Cálculo!$G$86</f>
        <v>4.726</v>
      </c>
      <c r="K5147">
        <f>Cálculo!$H$86</f>
        <v>387.36</v>
      </c>
    </row>
    <row r="5148" spans="1:11">
      <c r="A5148" t="s">
        <v>56</v>
      </c>
      <c r="B5148" t="s">
        <v>198</v>
      </c>
      <c r="C5148" s="7" t="s">
        <v>359</v>
      </c>
      <c r="D5148" t="s">
        <v>199</v>
      </c>
      <c r="E5148" t="s">
        <v>54</v>
      </c>
      <c r="F5148" t="s">
        <v>96</v>
      </c>
      <c r="G5148" t="s">
        <v>94</v>
      </c>
      <c r="H5148">
        <v>50000.01</v>
      </c>
      <c r="I5148">
        <v>300000</v>
      </c>
      <c r="J5148">
        <f>Cálculo!$G$87</f>
        <v>3.5019999999999998</v>
      </c>
      <c r="K5148">
        <f>Cálculo!$H$87</f>
        <v>61597.41</v>
      </c>
    </row>
    <row r="5149" spans="1:11">
      <c r="A5149" t="s">
        <v>56</v>
      </c>
      <c r="B5149" t="s">
        <v>198</v>
      </c>
      <c r="C5149" s="7" t="s">
        <v>359</v>
      </c>
      <c r="D5149" t="s">
        <v>199</v>
      </c>
      <c r="E5149" t="s">
        <v>54</v>
      </c>
      <c r="F5149" t="s">
        <v>96</v>
      </c>
      <c r="G5149" t="s">
        <v>94</v>
      </c>
      <c r="H5149">
        <v>300000.01</v>
      </c>
      <c r="I5149">
        <v>500000</v>
      </c>
      <c r="J5149">
        <f>Cálculo!$G$88</f>
        <v>3.36</v>
      </c>
      <c r="K5149">
        <f>Cálculo!$H$88</f>
        <v>110975.06</v>
      </c>
    </row>
    <row r="5150" spans="1:11">
      <c r="A5150" t="s">
        <v>56</v>
      </c>
      <c r="B5150" t="s">
        <v>198</v>
      </c>
      <c r="C5150" s="7" t="s">
        <v>359</v>
      </c>
      <c r="D5150" t="s">
        <v>199</v>
      </c>
      <c r="E5150" t="s">
        <v>54</v>
      </c>
      <c r="F5150" t="s">
        <v>96</v>
      </c>
      <c r="G5150" t="s">
        <v>94</v>
      </c>
      <c r="H5150">
        <v>500000.01</v>
      </c>
      <c r="I5150">
        <v>1000000</v>
      </c>
      <c r="J5150">
        <f>Cálculo!$G$89</f>
        <v>3.3340000000000001</v>
      </c>
      <c r="K5150">
        <f>Cálculo!$H$89</f>
        <v>124035.06</v>
      </c>
    </row>
    <row r="5151" spans="1:11">
      <c r="A5151" t="s">
        <v>56</v>
      </c>
      <c r="B5151" t="s">
        <v>198</v>
      </c>
      <c r="C5151" s="7" t="s">
        <v>359</v>
      </c>
      <c r="D5151" t="s">
        <v>199</v>
      </c>
      <c r="E5151" t="s">
        <v>54</v>
      </c>
      <c r="F5151" t="s">
        <v>96</v>
      </c>
      <c r="G5151" t="s">
        <v>94</v>
      </c>
      <c r="H5151">
        <v>1000000.01</v>
      </c>
      <c r="I5151">
        <v>2000000</v>
      </c>
      <c r="J5151">
        <f>Cálculo!$G$90</f>
        <v>3.2810000000000001</v>
      </c>
      <c r="K5151">
        <f>Cálculo!$H$90</f>
        <v>177422.21</v>
      </c>
    </row>
    <row r="5152" spans="1:11">
      <c r="A5152" t="s">
        <v>56</v>
      </c>
      <c r="B5152" t="s">
        <v>198</v>
      </c>
      <c r="C5152" s="7" t="s">
        <v>359</v>
      </c>
      <c r="D5152" t="s">
        <v>199</v>
      </c>
      <c r="E5152" t="s">
        <v>54</v>
      </c>
      <c r="F5152" t="s">
        <v>96</v>
      </c>
      <c r="G5152" t="s">
        <v>94</v>
      </c>
      <c r="H5152">
        <v>2000000.01</v>
      </c>
      <c r="J5152">
        <f>Cálculo!$G$91</f>
        <v>3.2330000000000001</v>
      </c>
      <c r="K5152">
        <f>Cálculo!$H$91</f>
        <v>316707.87</v>
      </c>
    </row>
    <row r="5153" spans="1:11">
      <c r="A5153" t="s">
        <v>56</v>
      </c>
      <c r="B5153" t="s">
        <v>198</v>
      </c>
      <c r="C5153" s="7" t="s">
        <v>359</v>
      </c>
      <c r="D5153" t="s">
        <v>199</v>
      </c>
      <c r="E5153" t="s">
        <v>54</v>
      </c>
      <c r="F5153" t="s">
        <v>97</v>
      </c>
      <c r="G5153" t="s">
        <v>98</v>
      </c>
      <c r="J5153">
        <f>Cálculo!$G$94</f>
        <v>3.2148460000000001</v>
      </c>
    </row>
    <row r="5154" spans="1:11">
      <c r="A5154" t="s">
        <v>56</v>
      </c>
      <c r="B5154" t="s">
        <v>198</v>
      </c>
      <c r="C5154" s="7" t="s">
        <v>360</v>
      </c>
      <c r="D5154" t="s">
        <v>199</v>
      </c>
      <c r="E5154" t="s">
        <v>54</v>
      </c>
      <c r="F5154" t="s">
        <v>93</v>
      </c>
      <c r="G5154" t="s">
        <v>94</v>
      </c>
      <c r="H5154">
        <v>0</v>
      </c>
      <c r="I5154">
        <v>1</v>
      </c>
      <c r="J5154">
        <f>Cálculo!$G$66</f>
        <v>3.2869999999999999</v>
      </c>
      <c r="K5154">
        <f>Cálculo!$H$66</f>
        <v>11.39</v>
      </c>
    </row>
    <row r="5155" spans="1:11">
      <c r="A5155" t="s">
        <v>56</v>
      </c>
      <c r="B5155" t="s">
        <v>198</v>
      </c>
      <c r="C5155" s="7" t="s">
        <v>360</v>
      </c>
      <c r="D5155" t="s">
        <v>199</v>
      </c>
      <c r="E5155" t="s">
        <v>54</v>
      </c>
      <c r="F5155" t="s">
        <v>93</v>
      </c>
      <c r="G5155" t="s">
        <v>94</v>
      </c>
      <c r="H5155">
        <v>1.01</v>
      </c>
      <c r="I5155">
        <v>3</v>
      </c>
      <c r="J5155">
        <f>Cálculo!$G$67</f>
        <v>10.834</v>
      </c>
      <c r="K5155">
        <f>Cálculo!$H$67</f>
        <v>14.87</v>
      </c>
    </row>
    <row r="5156" spans="1:11">
      <c r="A5156" t="s">
        <v>56</v>
      </c>
      <c r="B5156" t="s">
        <v>198</v>
      </c>
      <c r="C5156" s="7" t="s">
        <v>360</v>
      </c>
      <c r="D5156" t="s">
        <v>199</v>
      </c>
      <c r="E5156" t="s">
        <v>54</v>
      </c>
      <c r="F5156" t="s">
        <v>93</v>
      </c>
      <c r="G5156" t="s">
        <v>94</v>
      </c>
      <c r="H5156">
        <v>3.01</v>
      </c>
      <c r="I5156">
        <v>7</v>
      </c>
      <c r="J5156">
        <f>Cálculo!$G$68</f>
        <v>5.6470000000000002</v>
      </c>
      <c r="K5156">
        <f>Cálculo!$H$68</f>
        <v>14.87</v>
      </c>
    </row>
    <row r="5157" spans="1:11">
      <c r="A5157" t="s">
        <v>56</v>
      </c>
      <c r="B5157" t="s">
        <v>198</v>
      </c>
      <c r="C5157" s="7" t="s">
        <v>360</v>
      </c>
      <c r="D5157" t="s">
        <v>199</v>
      </c>
      <c r="E5157" t="s">
        <v>54</v>
      </c>
      <c r="F5157" t="s">
        <v>93</v>
      </c>
      <c r="G5157" t="s">
        <v>94</v>
      </c>
      <c r="H5157">
        <v>7.01</v>
      </c>
      <c r="I5157">
        <v>14</v>
      </c>
      <c r="J5157">
        <f>Cálculo!$G$69</f>
        <v>9.3699999999999992</v>
      </c>
      <c r="K5157">
        <f>Cálculo!$H$69</f>
        <v>16.739999999999998</v>
      </c>
    </row>
    <row r="5158" spans="1:11">
      <c r="A5158" t="s">
        <v>56</v>
      </c>
      <c r="B5158" t="s">
        <v>198</v>
      </c>
      <c r="C5158" s="7" t="s">
        <v>360</v>
      </c>
      <c r="D5158" t="s">
        <v>199</v>
      </c>
      <c r="E5158" t="s">
        <v>54</v>
      </c>
      <c r="F5158" t="s">
        <v>93</v>
      </c>
      <c r="G5158" t="s">
        <v>94</v>
      </c>
      <c r="H5158">
        <v>14.01</v>
      </c>
      <c r="I5158">
        <v>34</v>
      </c>
      <c r="J5158">
        <f>Cálculo!$G$70</f>
        <v>11.132</v>
      </c>
      <c r="K5158">
        <f>Cálculo!$H$70</f>
        <v>18.600000000000001</v>
      </c>
    </row>
    <row r="5159" spans="1:11">
      <c r="A5159" t="s">
        <v>56</v>
      </c>
      <c r="B5159" t="s">
        <v>198</v>
      </c>
      <c r="C5159" s="7" t="s">
        <v>360</v>
      </c>
      <c r="D5159" t="s">
        <v>199</v>
      </c>
      <c r="E5159" t="s">
        <v>54</v>
      </c>
      <c r="F5159" t="s">
        <v>93</v>
      </c>
      <c r="G5159" t="s">
        <v>94</v>
      </c>
      <c r="H5159">
        <v>34.01</v>
      </c>
      <c r="I5159">
        <v>600</v>
      </c>
      <c r="J5159">
        <f>Cálculo!$G$71</f>
        <v>11.92</v>
      </c>
      <c r="K5159">
        <f>Cálculo!$H$71</f>
        <v>18.600000000000001</v>
      </c>
    </row>
    <row r="5160" spans="1:11">
      <c r="A5160" t="s">
        <v>56</v>
      </c>
      <c r="B5160" t="s">
        <v>198</v>
      </c>
      <c r="C5160" s="7" t="s">
        <v>360</v>
      </c>
      <c r="D5160" t="s">
        <v>199</v>
      </c>
      <c r="E5160" t="s">
        <v>54</v>
      </c>
      <c r="F5160" t="s">
        <v>93</v>
      </c>
      <c r="G5160" t="s">
        <v>94</v>
      </c>
      <c r="H5160">
        <v>600.01</v>
      </c>
      <c r="I5160">
        <v>1000</v>
      </c>
      <c r="J5160">
        <f>Cálculo!$G$72</f>
        <v>10.324</v>
      </c>
      <c r="K5160">
        <f>Cálculo!$H$72</f>
        <v>18.600000000000001</v>
      </c>
    </row>
    <row r="5161" spans="1:11">
      <c r="A5161" t="s">
        <v>56</v>
      </c>
      <c r="B5161" t="s">
        <v>198</v>
      </c>
      <c r="C5161" s="7" t="s">
        <v>360</v>
      </c>
      <c r="D5161" t="s">
        <v>199</v>
      </c>
      <c r="E5161" t="s">
        <v>54</v>
      </c>
      <c r="F5161" t="s">
        <v>93</v>
      </c>
      <c r="G5161" t="s">
        <v>94</v>
      </c>
      <c r="H5161">
        <v>1000.01</v>
      </c>
      <c r="J5161">
        <f>Cálculo!$G$73</f>
        <v>7.2949999999999999</v>
      </c>
      <c r="K5161">
        <f>Cálculo!$H$73</f>
        <v>18.600000000000001</v>
      </c>
    </row>
    <row r="5162" spans="1:11">
      <c r="A5162" t="s">
        <v>56</v>
      </c>
      <c r="B5162" t="s">
        <v>198</v>
      </c>
      <c r="C5162" s="7" t="s">
        <v>360</v>
      </c>
      <c r="D5162" t="s">
        <v>199</v>
      </c>
      <c r="E5162" t="s">
        <v>54</v>
      </c>
      <c r="F5162" t="s">
        <v>95</v>
      </c>
      <c r="G5162" t="s">
        <v>94</v>
      </c>
      <c r="H5162">
        <v>0</v>
      </c>
      <c r="I5162">
        <v>0</v>
      </c>
      <c r="J5162">
        <f>Cálculo!$G$76</f>
        <v>0</v>
      </c>
      <c r="K5162">
        <f>Cálculo!$H$76</f>
        <v>0</v>
      </c>
    </row>
    <row r="5163" spans="1:11">
      <c r="A5163" t="s">
        <v>56</v>
      </c>
      <c r="B5163" t="s">
        <v>198</v>
      </c>
      <c r="C5163" s="7" t="s">
        <v>360</v>
      </c>
      <c r="D5163" t="s">
        <v>199</v>
      </c>
      <c r="E5163" t="s">
        <v>54</v>
      </c>
      <c r="F5163" t="s">
        <v>95</v>
      </c>
      <c r="G5163" t="s">
        <v>94</v>
      </c>
      <c r="H5163">
        <v>0.01</v>
      </c>
      <c r="I5163">
        <v>50</v>
      </c>
      <c r="J5163">
        <f>Cálculo!$G$77</f>
        <v>9.2490000000000006</v>
      </c>
      <c r="K5163">
        <f>Cálculo!$H$77</f>
        <v>60.76</v>
      </c>
    </row>
    <row r="5164" spans="1:11">
      <c r="A5164" t="s">
        <v>56</v>
      </c>
      <c r="B5164" t="s">
        <v>198</v>
      </c>
      <c r="C5164" s="7" t="s">
        <v>360</v>
      </c>
      <c r="D5164" t="s">
        <v>199</v>
      </c>
      <c r="E5164" t="s">
        <v>54</v>
      </c>
      <c r="F5164" t="s">
        <v>95</v>
      </c>
      <c r="G5164" t="s">
        <v>94</v>
      </c>
      <c r="H5164">
        <v>50.01</v>
      </c>
      <c r="I5164">
        <v>150</v>
      </c>
      <c r="J5164">
        <f>Cálculo!$G$78</f>
        <v>8.49</v>
      </c>
      <c r="K5164">
        <f>Cálculo!$H$78</f>
        <v>98.73</v>
      </c>
    </row>
    <row r="5165" spans="1:11">
      <c r="A5165" t="s">
        <v>56</v>
      </c>
      <c r="B5165" t="s">
        <v>198</v>
      </c>
      <c r="C5165" s="7" t="s">
        <v>360</v>
      </c>
      <c r="D5165" t="s">
        <v>199</v>
      </c>
      <c r="E5165" t="s">
        <v>54</v>
      </c>
      <c r="F5165" t="s">
        <v>95</v>
      </c>
      <c r="G5165" t="s">
        <v>94</v>
      </c>
      <c r="H5165">
        <v>150.01</v>
      </c>
      <c r="I5165">
        <v>500</v>
      </c>
      <c r="J5165">
        <f>Cálculo!$G$79</f>
        <v>7.9859999999999998</v>
      </c>
      <c r="K5165">
        <f>Cálculo!$H$79</f>
        <v>174.66</v>
      </c>
    </row>
    <row r="5166" spans="1:11">
      <c r="A5166" t="s">
        <v>56</v>
      </c>
      <c r="B5166" t="s">
        <v>198</v>
      </c>
      <c r="C5166" s="7" t="s">
        <v>360</v>
      </c>
      <c r="D5166" t="s">
        <v>199</v>
      </c>
      <c r="E5166" t="s">
        <v>54</v>
      </c>
      <c r="F5166" t="s">
        <v>95</v>
      </c>
      <c r="G5166" t="s">
        <v>94</v>
      </c>
      <c r="H5166">
        <v>500.01</v>
      </c>
      <c r="I5166">
        <v>2000</v>
      </c>
      <c r="J5166">
        <f>Cálculo!$G$80</f>
        <v>7.5380000000000003</v>
      </c>
      <c r="K5166">
        <f>Cálculo!$H$80</f>
        <v>398.71</v>
      </c>
    </row>
    <row r="5167" spans="1:11">
      <c r="A5167" t="s">
        <v>56</v>
      </c>
      <c r="B5167" t="s">
        <v>198</v>
      </c>
      <c r="C5167" s="7" t="s">
        <v>360</v>
      </c>
      <c r="D5167" t="s">
        <v>199</v>
      </c>
      <c r="E5167" t="s">
        <v>54</v>
      </c>
      <c r="F5167" t="s">
        <v>95</v>
      </c>
      <c r="G5167" t="s">
        <v>94</v>
      </c>
      <c r="H5167">
        <v>2000.01</v>
      </c>
      <c r="I5167">
        <v>3500</v>
      </c>
      <c r="J5167">
        <f>Cálculo!$G$81</f>
        <v>6.819</v>
      </c>
      <c r="K5167">
        <f>Cálculo!$H$81</f>
        <v>1837.86</v>
      </c>
    </row>
    <row r="5168" spans="1:11">
      <c r="A5168" t="s">
        <v>56</v>
      </c>
      <c r="B5168" t="s">
        <v>198</v>
      </c>
      <c r="C5168" s="7" t="s">
        <v>360</v>
      </c>
      <c r="D5168" t="s">
        <v>199</v>
      </c>
      <c r="E5168" t="s">
        <v>54</v>
      </c>
      <c r="F5168" t="s">
        <v>95</v>
      </c>
      <c r="G5168" t="s">
        <v>94</v>
      </c>
      <c r="H5168">
        <v>3500.01</v>
      </c>
      <c r="I5168">
        <v>50000</v>
      </c>
      <c r="J5168">
        <f>Cálculo!$G$82</f>
        <v>5.3760000000000003</v>
      </c>
      <c r="K5168">
        <f>Cálculo!$H$82</f>
        <v>6892.16</v>
      </c>
    </row>
    <row r="5169" spans="1:11">
      <c r="A5169" t="s">
        <v>56</v>
      </c>
      <c r="B5169" t="s">
        <v>198</v>
      </c>
      <c r="C5169" s="7" t="s">
        <v>360</v>
      </c>
      <c r="D5169" t="s">
        <v>199</v>
      </c>
      <c r="E5169" t="s">
        <v>54</v>
      </c>
      <c r="F5169" t="s">
        <v>95</v>
      </c>
      <c r="G5169" t="s">
        <v>94</v>
      </c>
      <c r="H5169">
        <v>50000.01</v>
      </c>
      <c r="J5169">
        <f>Cálculo!$G$83</f>
        <v>5.1479999999999997</v>
      </c>
      <c r="K5169">
        <f>Cálculo!$H$83</f>
        <v>18284.09</v>
      </c>
    </row>
    <row r="5170" spans="1:11">
      <c r="A5170" t="s">
        <v>56</v>
      </c>
      <c r="B5170" t="s">
        <v>198</v>
      </c>
      <c r="C5170" s="7" t="s">
        <v>360</v>
      </c>
      <c r="D5170" t="s">
        <v>199</v>
      </c>
      <c r="E5170" t="s">
        <v>54</v>
      </c>
      <c r="F5170" t="s">
        <v>96</v>
      </c>
      <c r="G5170" t="s">
        <v>94</v>
      </c>
      <c r="H5170">
        <v>0</v>
      </c>
      <c r="I5170">
        <v>50000</v>
      </c>
      <c r="J5170">
        <f>Cálculo!$G$86</f>
        <v>4.726</v>
      </c>
      <c r="K5170">
        <f>Cálculo!$H$86</f>
        <v>387.36</v>
      </c>
    </row>
    <row r="5171" spans="1:11">
      <c r="A5171" t="s">
        <v>56</v>
      </c>
      <c r="B5171" t="s">
        <v>198</v>
      </c>
      <c r="C5171" s="7" t="s">
        <v>360</v>
      </c>
      <c r="D5171" t="s">
        <v>199</v>
      </c>
      <c r="E5171" t="s">
        <v>54</v>
      </c>
      <c r="F5171" t="s">
        <v>96</v>
      </c>
      <c r="G5171" t="s">
        <v>94</v>
      </c>
      <c r="H5171">
        <v>50000.01</v>
      </c>
      <c r="I5171">
        <v>300000</v>
      </c>
      <c r="J5171">
        <f>Cálculo!$G$87</f>
        <v>3.5019999999999998</v>
      </c>
      <c r="K5171">
        <f>Cálculo!$H$87</f>
        <v>61597.41</v>
      </c>
    </row>
    <row r="5172" spans="1:11">
      <c r="A5172" t="s">
        <v>56</v>
      </c>
      <c r="B5172" t="s">
        <v>198</v>
      </c>
      <c r="C5172" s="7" t="s">
        <v>360</v>
      </c>
      <c r="D5172" t="s">
        <v>199</v>
      </c>
      <c r="E5172" t="s">
        <v>54</v>
      </c>
      <c r="F5172" t="s">
        <v>96</v>
      </c>
      <c r="G5172" t="s">
        <v>94</v>
      </c>
      <c r="H5172">
        <v>300000.01</v>
      </c>
      <c r="I5172">
        <v>500000</v>
      </c>
      <c r="J5172">
        <f>Cálculo!$G$88</f>
        <v>3.36</v>
      </c>
      <c r="K5172">
        <f>Cálculo!$H$88</f>
        <v>110975.06</v>
      </c>
    </row>
    <row r="5173" spans="1:11">
      <c r="A5173" t="s">
        <v>56</v>
      </c>
      <c r="B5173" t="s">
        <v>198</v>
      </c>
      <c r="C5173" s="7" t="s">
        <v>360</v>
      </c>
      <c r="D5173" t="s">
        <v>199</v>
      </c>
      <c r="E5173" t="s">
        <v>54</v>
      </c>
      <c r="F5173" t="s">
        <v>96</v>
      </c>
      <c r="G5173" t="s">
        <v>94</v>
      </c>
      <c r="H5173">
        <v>500000.01</v>
      </c>
      <c r="I5173">
        <v>1000000</v>
      </c>
      <c r="J5173">
        <f>Cálculo!$G$89</f>
        <v>3.3340000000000001</v>
      </c>
      <c r="K5173">
        <f>Cálculo!$H$89</f>
        <v>124035.06</v>
      </c>
    </row>
    <row r="5174" spans="1:11">
      <c r="A5174" t="s">
        <v>56</v>
      </c>
      <c r="B5174" t="s">
        <v>198</v>
      </c>
      <c r="C5174" s="7" t="s">
        <v>360</v>
      </c>
      <c r="D5174" t="s">
        <v>199</v>
      </c>
      <c r="E5174" t="s">
        <v>54</v>
      </c>
      <c r="F5174" t="s">
        <v>96</v>
      </c>
      <c r="G5174" t="s">
        <v>94</v>
      </c>
      <c r="H5174">
        <v>1000000.01</v>
      </c>
      <c r="I5174">
        <v>2000000</v>
      </c>
      <c r="J5174">
        <f>Cálculo!$G$90</f>
        <v>3.2810000000000001</v>
      </c>
      <c r="K5174">
        <f>Cálculo!$H$90</f>
        <v>177422.21</v>
      </c>
    </row>
    <row r="5175" spans="1:11">
      <c r="A5175" t="s">
        <v>56</v>
      </c>
      <c r="B5175" t="s">
        <v>198</v>
      </c>
      <c r="C5175" s="7" t="s">
        <v>360</v>
      </c>
      <c r="D5175" t="s">
        <v>199</v>
      </c>
      <c r="E5175" t="s">
        <v>54</v>
      </c>
      <c r="F5175" t="s">
        <v>96</v>
      </c>
      <c r="G5175" t="s">
        <v>94</v>
      </c>
      <c r="H5175">
        <v>2000000.01</v>
      </c>
      <c r="J5175">
        <f>Cálculo!$G$91</f>
        <v>3.2330000000000001</v>
      </c>
      <c r="K5175">
        <f>Cálculo!$H$91</f>
        <v>316707.87</v>
      </c>
    </row>
    <row r="5176" spans="1:11">
      <c r="A5176" t="s">
        <v>56</v>
      </c>
      <c r="B5176" t="s">
        <v>198</v>
      </c>
      <c r="C5176" s="7" t="s">
        <v>360</v>
      </c>
      <c r="D5176" t="s">
        <v>199</v>
      </c>
      <c r="E5176" t="s">
        <v>54</v>
      </c>
      <c r="F5176" t="s">
        <v>97</v>
      </c>
      <c r="G5176" t="s">
        <v>98</v>
      </c>
      <c r="J5176">
        <f>Cálculo!$G$94</f>
        <v>3.2148460000000001</v>
      </c>
    </row>
    <row r="5177" spans="1:11">
      <c r="A5177" t="s">
        <v>56</v>
      </c>
      <c r="B5177" t="s">
        <v>198</v>
      </c>
      <c r="C5177" s="7" t="s">
        <v>361</v>
      </c>
      <c r="D5177" t="s">
        <v>199</v>
      </c>
      <c r="E5177" t="s">
        <v>54</v>
      </c>
      <c r="F5177" t="s">
        <v>93</v>
      </c>
      <c r="G5177" t="s">
        <v>94</v>
      </c>
      <c r="H5177">
        <v>0</v>
      </c>
      <c r="I5177">
        <v>1</v>
      </c>
      <c r="J5177">
        <f>Cálculo!$G$66</f>
        <v>3.2869999999999999</v>
      </c>
      <c r="K5177">
        <f>Cálculo!$H$66</f>
        <v>11.39</v>
      </c>
    </row>
    <row r="5178" spans="1:11">
      <c r="A5178" t="s">
        <v>56</v>
      </c>
      <c r="B5178" t="s">
        <v>198</v>
      </c>
      <c r="C5178" s="7" t="s">
        <v>361</v>
      </c>
      <c r="D5178" t="s">
        <v>199</v>
      </c>
      <c r="E5178" t="s">
        <v>54</v>
      </c>
      <c r="F5178" t="s">
        <v>93</v>
      </c>
      <c r="G5178" t="s">
        <v>94</v>
      </c>
      <c r="H5178">
        <v>1.01</v>
      </c>
      <c r="I5178">
        <v>3</v>
      </c>
      <c r="J5178">
        <f>Cálculo!$G$67</f>
        <v>10.834</v>
      </c>
      <c r="K5178">
        <f>Cálculo!$H$67</f>
        <v>14.87</v>
      </c>
    </row>
    <row r="5179" spans="1:11">
      <c r="A5179" t="s">
        <v>56</v>
      </c>
      <c r="B5179" t="s">
        <v>198</v>
      </c>
      <c r="C5179" s="7" t="s">
        <v>361</v>
      </c>
      <c r="D5179" t="s">
        <v>199</v>
      </c>
      <c r="E5179" t="s">
        <v>54</v>
      </c>
      <c r="F5179" t="s">
        <v>93</v>
      </c>
      <c r="G5179" t="s">
        <v>94</v>
      </c>
      <c r="H5179">
        <v>3.01</v>
      </c>
      <c r="I5179">
        <v>7</v>
      </c>
      <c r="J5179">
        <f>Cálculo!$G$68</f>
        <v>5.6470000000000002</v>
      </c>
      <c r="K5179">
        <f>Cálculo!$H$68</f>
        <v>14.87</v>
      </c>
    </row>
    <row r="5180" spans="1:11">
      <c r="A5180" t="s">
        <v>56</v>
      </c>
      <c r="B5180" t="s">
        <v>198</v>
      </c>
      <c r="C5180" s="7" t="s">
        <v>361</v>
      </c>
      <c r="D5180" t="s">
        <v>199</v>
      </c>
      <c r="E5180" t="s">
        <v>54</v>
      </c>
      <c r="F5180" t="s">
        <v>93</v>
      </c>
      <c r="G5180" t="s">
        <v>94</v>
      </c>
      <c r="H5180">
        <v>7.01</v>
      </c>
      <c r="I5180">
        <v>14</v>
      </c>
      <c r="J5180">
        <f>Cálculo!$G$69</f>
        <v>9.3699999999999992</v>
      </c>
      <c r="K5180">
        <f>Cálculo!$H$69</f>
        <v>16.739999999999998</v>
      </c>
    </row>
    <row r="5181" spans="1:11">
      <c r="A5181" t="s">
        <v>56</v>
      </c>
      <c r="B5181" t="s">
        <v>198</v>
      </c>
      <c r="C5181" s="7" t="s">
        <v>361</v>
      </c>
      <c r="D5181" t="s">
        <v>199</v>
      </c>
      <c r="E5181" t="s">
        <v>54</v>
      </c>
      <c r="F5181" t="s">
        <v>93</v>
      </c>
      <c r="G5181" t="s">
        <v>94</v>
      </c>
      <c r="H5181">
        <v>14.01</v>
      </c>
      <c r="I5181">
        <v>34</v>
      </c>
      <c r="J5181">
        <f>Cálculo!$G$70</f>
        <v>11.132</v>
      </c>
      <c r="K5181">
        <f>Cálculo!$H$70</f>
        <v>18.600000000000001</v>
      </c>
    </row>
    <row r="5182" spans="1:11">
      <c r="A5182" t="s">
        <v>56</v>
      </c>
      <c r="B5182" t="s">
        <v>198</v>
      </c>
      <c r="C5182" s="7" t="s">
        <v>361</v>
      </c>
      <c r="D5182" t="s">
        <v>199</v>
      </c>
      <c r="E5182" t="s">
        <v>54</v>
      </c>
      <c r="F5182" t="s">
        <v>93</v>
      </c>
      <c r="G5182" t="s">
        <v>94</v>
      </c>
      <c r="H5182">
        <v>34.01</v>
      </c>
      <c r="I5182">
        <v>600</v>
      </c>
      <c r="J5182">
        <f>Cálculo!$G$71</f>
        <v>11.92</v>
      </c>
      <c r="K5182">
        <f>Cálculo!$H$71</f>
        <v>18.600000000000001</v>
      </c>
    </row>
    <row r="5183" spans="1:11">
      <c r="A5183" t="s">
        <v>56</v>
      </c>
      <c r="B5183" t="s">
        <v>198</v>
      </c>
      <c r="C5183" s="7" t="s">
        <v>361</v>
      </c>
      <c r="D5183" t="s">
        <v>199</v>
      </c>
      <c r="E5183" t="s">
        <v>54</v>
      </c>
      <c r="F5183" t="s">
        <v>93</v>
      </c>
      <c r="G5183" t="s">
        <v>94</v>
      </c>
      <c r="H5183">
        <v>600.01</v>
      </c>
      <c r="I5183">
        <v>1000</v>
      </c>
      <c r="J5183">
        <f>Cálculo!$G$72</f>
        <v>10.324</v>
      </c>
      <c r="K5183">
        <f>Cálculo!$H$72</f>
        <v>18.600000000000001</v>
      </c>
    </row>
    <row r="5184" spans="1:11">
      <c r="A5184" t="s">
        <v>56</v>
      </c>
      <c r="B5184" t="s">
        <v>198</v>
      </c>
      <c r="C5184" s="7" t="s">
        <v>361</v>
      </c>
      <c r="D5184" t="s">
        <v>199</v>
      </c>
      <c r="E5184" t="s">
        <v>54</v>
      </c>
      <c r="F5184" t="s">
        <v>93</v>
      </c>
      <c r="G5184" t="s">
        <v>94</v>
      </c>
      <c r="H5184">
        <v>1000.01</v>
      </c>
      <c r="J5184">
        <f>Cálculo!$G$73</f>
        <v>7.2949999999999999</v>
      </c>
      <c r="K5184">
        <f>Cálculo!$H$73</f>
        <v>18.600000000000001</v>
      </c>
    </row>
    <row r="5185" spans="1:11">
      <c r="A5185" t="s">
        <v>56</v>
      </c>
      <c r="B5185" t="s">
        <v>198</v>
      </c>
      <c r="C5185" s="7" t="s">
        <v>361</v>
      </c>
      <c r="D5185" t="s">
        <v>199</v>
      </c>
      <c r="E5185" t="s">
        <v>54</v>
      </c>
      <c r="F5185" t="s">
        <v>95</v>
      </c>
      <c r="G5185" t="s">
        <v>94</v>
      </c>
      <c r="H5185">
        <v>0</v>
      </c>
      <c r="I5185">
        <v>0</v>
      </c>
      <c r="J5185">
        <f>Cálculo!$G$76</f>
        <v>0</v>
      </c>
      <c r="K5185">
        <f>Cálculo!$H$76</f>
        <v>0</v>
      </c>
    </row>
    <row r="5186" spans="1:11">
      <c r="A5186" t="s">
        <v>56</v>
      </c>
      <c r="B5186" t="s">
        <v>198</v>
      </c>
      <c r="C5186" s="7" t="s">
        <v>361</v>
      </c>
      <c r="D5186" t="s">
        <v>199</v>
      </c>
      <c r="E5186" t="s">
        <v>54</v>
      </c>
      <c r="F5186" t="s">
        <v>95</v>
      </c>
      <c r="G5186" t="s">
        <v>94</v>
      </c>
      <c r="H5186">
        <v>0.01</v>
      </c>
      <c r="I5186">
        <v>50</v>
      </c>
      <c r="J5186">
        <f>Cálculo!$G$77</f>
        <v>9.2490000000000006</v>
      </c>
      <c r="K5186">
        <f>Cálculo!$H$77</f>
        <v>60.76</v>
      </c>
    </row>
    <row r="5187" spans="1:11">
      <c r="A5187" t="s">
        <v>56</v>
      </c>
      <c r="B5187" t="s">
        <v>198</v>
      </c>
      <c r="C5187" s="7" t="s">
        <v>361</v>
      </c>
      <c r="D5187" t="s">
        <v>199</v>
      </c>
      <c r="E5187" t="s">
        <v>54</v>
      </c>
      <c r="F5187" t="s">
        <v>95</v>
      </c>
      <c r="G5187" t="s">
        <v>94</v>
      </c>
      <c r="H5187">
        <v>50.01</v>
      </c>
      <c r="I5187">
        <v>150</v>
      </c>
      <c r="J5187">
        <f>Cálculo!$G$78</f>
        <v>8.49</v>
      </c>
      <c r="K5187">
        <f>Cálculo!$H$78</f>
        <v>98.73</v>
      </c>
    </row>
    <row r="5188" spans="1:11">
      <c r="A5188" t="s">
        <v>56</v>
      </c>
      <c r="B5188" t="s">
        <v>198</v>
      </c>
      <c r="C5188" s="7" t="s">
        <v>361</v>
      </c>
      <c r="D5188" t="s">
        <v>199</v>
      </c>
      <c r="E5188" t="s">
        <v>54</v>
      </c>
      <c r="F5188" t="s">
        <v>95</v>
      </c>
      <c r="G5188" t="s">
        <v>94</v>
      </c>
      <c r="H5188">
        <v>150.01</v>
      </c>
      <c r="I5188">
        <v>500</v>
      </c>
      <c r="J5188">
        <f>Cálculo!$G$79</f>
        <v>7.9859999999999998</v>
      </c>
      <c r="K5188">
        <f>Cálculo!$H$79</f>
        <v>174.66</v>
      </c>
    </row>
    <row r="5189" spans="1:11">
      <c r="A5189" t="s">
        <v>56</v>
      </c>
      <c r="B5189" t="s">
        <v>198</v>
      </c>
      <c r="C5189" s="7" t="s">
        <v>361</v>
      </c>
      <c r="D5189" t="s">
        <v>199</v>
      </c>
      <c r="E5189" t="s">
        <v>54</v>
      </c>
      <c r="F5189" t="s">
        <v>95</v>
      </c>
      <c r="G5189" t="s">
        <v>94</v>
      </c>
      <c r="H5189">
        <v>500.01</v>
      </c>
      <c r="I5189">
        <v>2000</v>
      </c>
      <c r="J5189">
        <f>Cálculo!$G$80</f>
        <v>7.5380000000000003</v>
      </c>
      <c r="K5189">
        <f>Cálculo!$H$80</f>
        <v>398.71</v>
      </c>
    </row>
    <row r="5190" spans="1:11">
      <c r="A5190" t="s">
        <v>56</v>
      </c>
      <c r="B5190" t="s">
        <v>198</v>
      </c>
      <c r="C5190" s="7" t="s">
        <v>361</v>
      </c>
      <c r="D5190" t="s">
        <v>199</v>
      </c>
      <c r="E5190" t="s">
        <v>54</v>
      </c>
      <c r="F5190" t="s">
        <v>95</v>
      </c>
      <c r="G5190" t="s">
        <v>94</v>
      </c>
      <c r="H5190">
        <v>2000.01</v>
      </c>
      <c r="I5190">
        <v>3500</v>
      </c>
      <c r="J5190">
        <f>Cálculo!$G$81</f>
        <v>6.819</v>
      </c>
      <c r="K5190">
        <f>Cálculo!$H$81</f>
        <v>1837.86</v>
      </c>
    </row>
    <row r="5191" spans="1:11">
      <c r="A5191" t="s">
        <v>56</v>
      </c>
      <c r="B5191" t="s">
        <v>198</v>
      </c>
      <c r="C5191" s="7" t="s">
        <v>361</v>
      </c>
      <c r="D5191" t="s">
        <v>199</v>
      </c>
      <c r="E5191" t="s">
        <v>54</v>
      </c>
      <c r="F5191" t="s">
        <v>95</v>
      </c>
      <c r="G5191" t="s">
        <v>94</v>
      </c>
      <c r="H5191">
        <v>3500.01</v>
      </c>
      <c r="I5191">
        <v>50000</v>
      </c>
      <c r="J5191">
        <f>Cálculo!$G$82</f>
        <v>5.3760000000000003</v>
      </c>
      <c r="K5191">
        <f>Cálculo!$H$82</f>
        <v>6892.16</v>
      </c>
    </row>
    <row r="5192" spans="1:11">
      <c r="A5192" t="s">
        <v>56</v>
      </c>
      <c r="B5192" t="s">
        <v>198</v>
      </c>
      <c r="C5192" s="7" t="s">
        <v>361</v>
      </c>
      <c r="D5192" t="s">
        <v>199</v>
      </c>
      <c r="E5192" t="s">
        <v>54</v>
      </c>
      <c r="F5192" t="s">
        <v>95</v>
      </c>
      <c r="G5192" t="s">
        <v>94</v>
      </c>
      <c r="H5192">
        <v>50000.01</v>
      </c>
      <c r="J5192">
        <f>Cálculo!$G$83</f>
        <v>5.1479999999999997</v>
      </c>
      <c r="K5192">
        <f>Cálculo!$H$83</f>
        <v>18284.09</v>
      </c>
    </row>
    <row r="5193" spans="1:11">
      <c r="A5193" t="s">
        <v>56</v>
      </c>
      <c r="B5193" t="s">
        <v>198</v>
      </c>
      <c r="C5193" s="7" t="s">
        <v>361</v>
      </c>
      <c r="D5193" t="s">
        <v>199</v>
      </c>
      <c r="E5193" t="s">
        <v>54</v>
      </c>
      <c r="F5193" t="s">
        <v>96</v>
      </c>
      <c r="G5193" t="s">
        <v>94</v>
      </c>
      <c r="H5193">
        <v>0</v>
      </c>
      <c r="I5193">
        <v>50000</v>
      </c>
      <c r="J5193">
        <f>Cálculo!$G$86</f>
        <v>4.726</v>
      </c>
      <c r="K5193">
        <f>Cálculo!$H$86</f>
        <v>387.36</v>
      </c>
    </row>
    <row r="5194" spans="1:11">
      <c r="A5194" t="s">
        <v>56</v>
      </c>
      <c r="B5194" t="s">
        <v>198</v>
      </c>
      <c r="C5194" s="7" t="s">
        <v>361</v>
      </c>
      <c r="D5194" t="s">
        <v>199</v>
      </c>
      <c r="E5194" t="s">
        <v>54</v>
      </c>
      <c r="F5194" t="s">
        <v>96</v>
      </c>
      <c r="G5194" t="s">
        <v>94</v>
      </c>
      <c r="H5194">
        <v>50000.01</v>
      </c>
      <c r="I5194">
        <v>300000</v>
      </c>
      <c r="J5194">
        <f>Cálculo!$G$87</f>
        <v>3.5019999999999998</v>
      </c>
      <c r="K5194">
        <f>Cálculo!$H$87</f>
        <v>61597.41</v>
      </c>
    </row>
    <row r="5195" spans="1:11">
      <c r="A5195" t="s">
        <v>56</v>
      </c>
      <c r="B5195" t="s">
        <v>198</v>
      </c>
      <c r="C5195" s="7" t="s">
        <v>361</v>
      </c>
      <c r="D5195" t="s">
        <v>199</v>
      </c>
      <c r="E5195" t="s">
        <v>54</v>
      </c>
      <c r="F5195" t="s">
        <v>96</v>
      </c>
      <c r="G5195" t="s">
        <v>94</v>
      </c>
      <c r="H5195">
        <v>300000.01</v>
      </c>
      <c r="I5195">
        <v>500000</v>
      </c>
      <c r="J5195">
        <f>Cálculo!$G$88</f>
        <v>3.36</v>
      </c>
      <c r="K5195">
        <f>Cálculo!$H$88</f>
        <v>110975.06</v>
      </c>
    </row>
    <row r="5196" spans="1:11">
      <c r="A5196" t="s">
        <v>56</v>
      </c>
      <c r="B5196" t="s">
        <v>198</v>
      </c>
      <c r="C5196" s="7" t="s">
        <v>361</v>
      </c>
      <c r="D5196" t="s">
        <v>199</v>
      </c>
      <c r="E5196" t="s">
        <v>54</v>
      </c>
      <c r="F5196" t="s">
        <v>96</v>
      </c>
      <c r="G5196" t="s">
        <v>94</v>
      </c>
      <c r="H5196">
        <v>500000.01</v>
      </c>
      <c r="I5196">
        <v>1000000</v>
      </c>
      <c r="J5196">
        <f>Cálculo!$G$89</f>
        <v>3.3340000000000001</v>
      </c>
      <c r="K5196">
        <f>Cálculo!$H$89</f>
        <v>124035.06</v>
      </c>
    </row>
    <row r="5197" spans="1:11">
      <c r="A5197" t="s">
        <v>56</v>
      </c>
      <c r="B5197" t="s">
        <v>198</v>
      </c>
      <c r="C5197" s="7" t="s">
        <v>361</v>
      </c>
      <c r="D5197" t="s">
        <v>199</v>
      </c>
      <c r="E5197" t="s">
        <v>54</v>
      </c>
      <c r="F5197" t="s">
        <v>96</v>
      </c>
      <c r="G5197" t="s">
        <v>94</v>
      </c>
      <c r="H5197">
        <v>1000000.01</v>
      </c>
      <c r="I5197">
        <v>2000000</v>
      </c>
      <c r="J5197">
        <f>Cálculo!$G$90</f>
        <v>3.2810000000000001</v>
      </c>
      <c r="K5197">
        <f>Cálculo!$H$90</f>
        <v>177422.21</v>
      </c>
    </row>
    <row r="5198" spans="1:11">
      <c r="A5198" t="s">
        <v>56</v>
      </c>
      <c r="B5198" t="s">
        <v>198</v>
      </c>
      <c r="C5198" s="7" t="s">
        <v>361</v>
      </c>
      <c r="D5198" t="s">
        <v>199</v>
      </c>
      <c r="E5198" t="s">
        <v>54</v>
      </c>
      <c r="F5198" t="s">
        <v>96</v>
      </c>
      <c r="G5198" t="s">
        <v>94</v>
      </c>
      <c r="H5198">
        <v>2000000.01</v>
      </c>
      <c r="J5198">
        <f>Cálculo!$G$91</f>
        <v>3.2330000000000001</v>
      </c>
      <c r="K5198">
        <f>Cálculo!$H$91</f>
        <v>316707.87</v>
      </c>
    </row>
    <row r="5199" spans="1:11">
      <c r="A5199" t="s">
        <v>56</v>
      </c>
      <c r="B5199" t="s">
        <v>198</v>
      </c>
      <c r="C5199" s="7" t="s">
        <v>361</v>
      </c>
      <c r="D5199" t="s">
        <v>199</v>
      </c>
      <c r="E5199" t="s">
        <v>54</v>
      </c>
      <c r="F5199" t="s">
        <v>97</v>
      </c>
      <c r="G5199" t="s">
        <v>98</v>
      </c>
      <c r="J5199">
        <f>Cálculo!$G$94</f>
        <v>3.2148460000000001</v>
      </c>
    </row>
    <row r="5200" spans="1:11">
      <c r="A5200" t="s">
        <v>56</v>
      </c>
      <c r="B5200" t="s">
        <v>198</v>
      </c>
      <c r="C5200" s="7" t="s">
        <v>362</v>
      </c>
      <c r="D5200" t="s">
        <v>199</v>
      </c>
      <c r="E5200" t="s">
        <v>54</v>
      </c>
      <c r="F5200" t="s">
        <v>93</v>
      </c>
      <c r="G5200" t="s">
        <v>94</v>
      </c>
      <c r="H5200">
        <v>0</v>
      </c>
      <c r="I5200">
        <v>1</v>
      </c>
      <c r="J5200">
        <f>Cálculo!$G$66</f>
        <v>3.2869999999999999</v>
      </c>
      <c r="K5200">
        <f>Cálculo!$H$66</f>
        <v>11.39</v>
      </c>
    </row>
    <row r="5201" spans="1:11">
      <c r="A5201" t="s">
        <v>56</v>
      </c>
      <c r="B5201" t="s">
        <v>198</v>
      </c>
      <c r="C5201" s="7" t="s">
        <v>362</v>
      </c>
      <c r="D5201" t="s">
        <v>199</v>
      </c>
      <c r="E5201" t="s">
        <v>54</v>
      </c>
      <c r="F5201" t="s">
        <v>93</v>
      </c>
      <c r="G5201" t="s">
        <v>94</v>
      </c>
      <c r="H5201">
        <v>1.01</v>
      </c>
      <c r="I5201">
        <v>3</v>
      </c>
      <c r="J5201">
        <f>Cálculo!$G$67</f>
        <v>10.834</v>
      </c>
      <c r="K5201">
        <f>Cálculo!$H$67</f>
        <v>14.87</v>
      </c>
    </row>
    <row r="5202" spans="1:11">
      <c r="A5202" t="s">
        <v>56</v>
      </c>
      <c r="B5202" t="s">
        <v>198</v>
      </c>
      <c r="C5202" s="7" t="s">
        <v>362</v>
      </c>
      <c r="D5202" t="s">
        <v>199</v>
      </c>
      <c r="E5202" t="s">
        <v>54</v>
      </c>
      <c r="F5202" t="s">
        <v>93</v>
      </c>
      <c r="G5202" t="s">
        <v>94</v>
      </c>
      <c r="H5202">
        <v>3.01</v>
      </c>
      <c r="I5202">
        <v>7</v>
      </c>
      <c r="J5202">
        <f>Cálculo!$G$68</f>
        <v>5.6470000000000002</v>
      </c>
      <c r="K5202">
        <f>Cálculo!$H$68</f>
        <v>14.87</v>
      </c>
    </row>
    <row r="5203" spans="1:11">
      <c r="A5203" t="s">
        <v>56</v>
      </c>
      <c r="B5203" t="s">
        <v>198</v>
      </c>
      <c r="C5203" s="7" t="s">
        <v>362</v>
      </c>
      <c r="D5203" t="s">
        <v>199</v>
      </c>
      <c r="E5203" t="s">
        <v>54</v>
      </c>
      <c r="F5203" t="s">
        <v>93</v>
      </c>
      <c r="G5203" t="s">
        <v>94</v>
      </c>
      <c r="H5203">
        <v>7.01</v>
      </c>
      <c r="I5203">
        <v>14</v>
      </c>
      <c r="J5203">
        <f>Cálculo!$G$69</f>
        <v>9.3699999999999992</v>
      </c>
      <c r="K5203">
        <f>Cálculo!$H$69</f>
        <v>16.739999999999998</v>
      </c>
    </row>
    <row r="5204" spans="1:11">
      <c r="A5204" t="s">
        <v>56</v>
      </c>
      <c r="B5204" t="s">
        <v>198</v>
      </c>
      <c r="C5204" s="7" t="s">
        <v>362</v>
      </c>
      <c r="D5204" t="s">
        <v>199</v>
      </c>
      <c r="E5204" t="s">
        <v>54</v>
      </c>
      <c r="F5204" t="s">
        <v>93</v>
      </c>
      <c r="G5204" t="s">
        <v>94</v>
      </c>
      <c r="H5204">
        <v>14.01</v>
      </c>
      <c r="I5204">
        <v>34</v>
      </c>
      <c r="J5204">
        <f>Cálculo!$G$70</f>
        <v>11.132</v>
      </c>
      <c r="K5204">
        <f>Cálculo!$H$70</f>
        <v>18.600000000000001</v>
      </c>
    </row>
    <row r="5205" spans="1:11">
      <c r="A5205" t="s">
        <v>56</v>
      </c>
      <c r="B5205" t="s">
        <v>198</v>
      </c>
      <c r="C5205" s="7" t="s">
        <v>362</v>
      </c>
      <c r="D5205" t="s">
        <v>199</v>
      </c>
      <c r="E5205" t="s">
        <v>54</v>
      </c>
      <c r="F5205" t="s">
        <v>93</v>
      </c>
      <c r="G5205" t="s">
        <v>94</v>
      </c>
      <c r="H5205">
        <v>34.01</v>
      </c>
      <c r="I5205">
        <v>600</v>
      </c>
      <c r="J5205">
        <f>Cálculo!$G$71</f>
        <v>11.92</v>
      </c>
      <c r="K5205">
        <f>Cálculo!$H$71</f>
        <v>18.600000000000001</v>
      </c>
    </row>
    <row r="5206" spans="1:11">
      <c r="A5206" t="s">
        <v>56</v>
      </c>
      <c r="B5206" t="s">
        <v>198</v>
      </c>
      <c r="C5206" s="7" t="s">
        <v>362</v>
      </c>
      <c r="D5206" t="s">
        <v>199</v>
      </c>
      <c r="E5206" t="s">
        <v>54</v>
      </c>
      <c r="F5206" t="s">
        <v>93</v>
      </c>
      <c r="G5206" t="s">
        <v>94</v>
      </c>
      <c r="H5206">
        <v>600.01</v>
      </c>
      <c r="I5206">
        <v>1000</v>
      </c>
      <c r="J5206">
        <f>Cálculo!$G$72</f>
        <v>10.324</v>
      </c>
      <c r="K5206">
        <f>Cálculo!$H$72</f>
        <v>18.600000000000001</v>
      </c>
    </row>
    <row r="5207" spans="1:11">
      <c r="A5207" t="s">
        <v>56</v>
      </c>
      <c r="B5207" t="s">
        <v>198</v>
      </c>
      <c r="C5207" s="7" t="s">
        <v>362</v>
      </c>
      <c r="D5207" t="s">
        <v>199</v>
      </c>
      <c r="E5207" t="s">
        <v>54</v>
      </c>
      <c r="F5207" t="s">
        <v>93</v>
      </c>
      <c r="G5207" t="s">
        <v>94</v>
      </c>
      <c r="H5207">
        <v>1000.01</v>
      </c>
      <c r="J5207">
        <f>Cálculo!$G$73</f>
        <v>7.2949999999999999</v>
      </c>
      <c r="K5207">
        <f>Cálculo!$H$73</f>
        <v>18.600000000000001</v>
      </c>
    </row>
    <row r="5208" spans="1:11">
      <c r="A5208" t="s">
        <v>56</v>
      </c>
      <c r="B5208" t="s">
        <v>198</v>
      </c>
      <c r="C5208" s="7" t="s">
        <v>362</v>
      </c>
      <c r="D5208" t="s">
        <v>199</v>
      </c>
      <c r="E5208" t="s">
        <v>54</v>
      </c>
      <c r="F5208" t="s">
        <v>95</v>
      </c>
      <c r="G5208" t="s">
        <v>94</v>
      </c>
      <c r="H5208">
        <v>0</v>
      </c>
      <c r="I5208">
        <v>0</v>
      </c>
      <c r="J5208">
        <f>Cálculo!$G$76</f>
        <v>0</v>
      </c>
      <c r="K5208">
        <f>Cálculo!$H$76</f>
        <v>0</v>
      </c>
    </row>
    <row r="5209" spans="1:11">
      <c r="A5209" t="s">
        <v>56</v>
      </c>
      <c r="B5209" t="s">
        <v>198</v>
      </c>
      <c r="C5209" s="7" t="s">
        <v>362</v>
      </c>
      <c r="D5209" t="s">
        <v>199</v>
      </c>
      <c r="E5209" t="s">
        <v>54</v>
      </c>
      <c r="F5209" t="s">
        <v>95</v>
      </c>
      <c r="G5209" t="s">
        <v>94</v>
      </c>
      <c r="H5209">
        <v>0.01</v>
      </c>
      <c r="I5209">
        <v>50</v>
      </c>
      <c r="J5209">
        <f>Cálculo!$G$77</f>
        <v>9.2490000000000006</v>
      </c>
      <c r="K5209">
        <f>Cálculo!$H$77</f>
        <v>60.76</v>
      </c>
    </row>
    <row r="5210" spans="1:11">
      <c r="A5210" t="s">
        <v>56</v>
      </c>
      <c r="B5210" t="s">
        <v>198</v>
      </c>
      <c r="C5210" s="7" t="s">
        <v>362</v>
      </c>
      <c r="D5210" t="s">
        <v>199</v>
      </c>
      <c r="E5210" t="s">
        <v>54</v>
      </c>
      <c r="F5210" t="s">
        <v>95</v>
      </c>
      <c r="G5210" t="s">
        <v>94</v>
      </c>
      <c r="H5210">
        <v>50.01</v>
      </c>
      <c r="I5210">
        <v>150</v>
      </c>
      <c r="J5210">
        <f>Cálculo!$G$78</f>
        <v>8.49</v>
      </c>
      <c r="K5210">
        <f>Cálculo!$H$78</f>
        <v>98.73</v>
      </c>
    </row>
    <row r="5211" spans="1:11">
      <c r="A5211" t="s">
        <v>56</v>
      </c>
      <c r="B5211" t="s">
        <v>198</v>
      </c>
      <c r="C5211" s="7" t="s">
        <v>362</v>
      </c>
      <c r="D5211" t="s">
        <v>199</v>
      </c>
      <c r="E5211" t="s">
        <v>54</v>
      </c>
      <c r="F5211" t="s">
        <v>95</v>
      </c>
      <c r="G5211" t="s">
        <v>94</v>
      </c>
      <c r="H5211">
        <v>150.01</v>
      </c>
      <c r="I5211">
        <v>500</v>
      </c>
      <c r="J5211">
        <f>Cálculo!$G$79</f>
        <v>7.9859999999999998</v>
      </c>
      <c r="K5211">
        <f>Cálculo!$H$79</f>
        <v>174.66</v>
      </c>
    </row>
    <row r="5212" spans="1:11">
      <c r="A5212" t="s">
        <v>56</v>
      </c>
      <c r="B5212" t="s">
        <v>198</v>
      </c>
      <c r="C5212" s="7" t="s">
        <v>362</v>
      </c>
      <c r="D5212" t="s">
        <v>199</v>
      </c>
      <c r="E5212" t="s">
        <v>54</v>
      </c>
      <c r="F5212" t="s">
        <v>95</v>
      </c>
      <c r="G5212" t="s">
        <v>94</v>
      </c>
      <c r="H5212">
        <v>500.01</v>
      </c>
      <c r="I5212">
        <v>2000</v>
      </c>
      <c r="J5212">
        <f>Cálculo!$G$80</f>
        <v>7.5380000000000003</v>
      </c>
      <c r="K5212">
        <f>Cálculo!$H$80</f>
        <v>398.71</v>
      </c>
    </row>
    <row r="5213" spans="1:11">
      <c r="A5213" t="s">
        <v>56</v>
      </c>
      <c r="B5213" t="s">
        <v>198</v>
      </c>
      <c r="C5213" s="7" t="s">
        <v>362</v>
      </c>
      <c r="D5213" t="s">
        <v>199</v>
      </c>
      <c r="E5213" t="s">
        <v>54</v>
      </c>
      <c r="F5213" t="s">
        <v>95</v>
      </c>
      <c r="G5213" t="s">
        <v>94</v>
      </c>
      <c r="H5213">
        <v>2000.01</v>
      </c>
      <c r="I5213">
        <v>3500</v>
      </c>
      <c r="J5213">
        <f>Cálculo!$G$81</f>
        <v>6.819</v>
      </c>
      <c r="K5213">
        <f>Cálculo!$H$81</f>
        <v>1837.86</v>
      </c>
    </row>
    <row r="5214" spans="1:11">
      <c r="A5214" t="s">
        <v>56</v>
      </c>
      <c r="B5214" t="s">
        <v>198</v>
      </c>
      <c r="C5214" s="7" t="s">
        <v>362</v>
      </c>
      <c r="D5214" t="s">
        <v>199</v>
      </c>
      <c r="E5214" t="s">
        <v>54</v>
      </c>
      <c r="F5214" t="s">
        <v>95</v>
      </c>
      <c r="G5214" t="s">
        <v>94</v>
      </c>
      <c r="H5214">
        <v>3500.01</v>
      </c>
      <c r="I5214">
        <v>50000</v>
      </c>
      <c r="J5214">
        <f>Cálculo!$G$82</f>
        <v>5.3760000000000003</v>
      </c>
      <c r="K5214">
        <f>Cálculo!$H$82</f>
        <v>6892.16</v>
      </c>
    </row>
    <row r="5215" spans="1:11">
      <c r="A5215" t="s">
        <v>56</v>
      </c>
      <c r="B5215" t="s">
        <v>198</v>
      </c>
      <c r="C5215" s="7" t="s">
        <v>362</v>
      </c>
      <c r="D5215" t="s">
        <v>199</v>
      </c>
      <c r="E5215" t="s">
        <v>54</v>
      </c>
      <c r="F5215" t="s">
        <v>95</v>
      </c>
      <c r="G5215" t="s">
        <v>94</v>
      </c>
      <c r="H5215">
        <v>50000.01</v>
      </c>
      <c r="J5215">
        <f>Cálculo!$G$83</f>
        <v>5.1479999999999997</v>
      </c>
      <c r="K5215">
        <f>Cálculo!$H$83</f>
        <v>18284.09</v>
      </c>
    </row>
    <row r="5216" spans="1:11">
      <c r="A5216" t="s">
        <v>56</v>
      </c>
      <c r="B5216" t="s">
        <v>198</v>
      </c>
      <c r="C5216" s="7" t="s">
        <v>362</v>
      </c>
      <c r="D5216" t="s">
        <v>199</v>
      </c>
      <c r="E5216" t="s">
        <v>54</v>
      </c>
      <c r="F5216" t="s">
        <v>96</v>
      </c>
      <c r="G5216" t="s">
        <v>94</v>
      </c>
      <c r="H5216">
        <v>0</v>
      </c>
      <c r="I5216">
        <v>50000</v>
      </c>
      <c r="J5216">
        <f>Cálculo!$G$86</f>
        <v>4.726</v>
      </c>
      <c r="K5216">
        <f>Cálculo!$H$86</f>
        <v>387.36</v>
      </c>
    </row>
    <row r="5217" spans="1:11">
      <c r="A5217" t="s">
        <v>56</v>
      </c>
      <c r="B5217" t="s">
        <v>198</v>
      </c>
      <c r="C5217" s="7" t="s">
        <v>362</v>
      </c>
      <c r="D5217" t="s">
        <v>199</v>
      </c>
      <c r="E5217" t="s">
        <v>54</v>
      </c>
      <c r="F5217" t="s">
        <v>96</v>
      </c>
      <c r="G5217" t="s">
        <v>94</v>
      </c>
      <c r="H5217">
        <v>50000.01</v>
      </c>
      <c r="I5217">
        <v>300000</v>
      </c>
      <c r="J5217">
        <f>Cálculo!$G$87</f>
        <v>3.5019999999999998</v>
      </c>
      <c r="K5217">
        <f>Cálculo!$H$87</f>
        <v>61597.41</v>
      </c>
    </row>
    <row r="5218" spans="1:11">
      <c r="A5218" t="s">
        <v>56</v>
      </c>
      <c r="B5218" t="s">
        <v>198</v>
      </c>
      <c r="C5218" s="7" t="s">
        <v>362</v>
      </c>
      <c r="D5218" t="s">
        <v>199</v>
      </c>
      <c r="E5218" t="s">
        <v>54</v>
      </c>
      <c r="F5218" t="s">
        <v>96</v>
      </c>
      <c r="G5218" t="s">
        <v>94</v>
      </c>
      <c r="H5218">
        <v>300000.01</v>
      </c>
      <c r="I5218">
        <v>500000</v>
      </c>
      <c r="J5218">
        <f>Cálculo!$G$88</f>
        <v>3.36</v>
      </c>
      <c r="K5218">
        <f>Cálculo!$H$88</f>
        <v>110975.06</v>
      </c>
    </row>
    <row r="5219" spans="1:11">
      <c r="A5219" t="s">
        <v>56</v>
      </c>
      <c r="B5219" t="s">
        <v>198</v>
      </c>
      <c r="C5219" s="7" t="s">
        <v>362</v>
      </c>
      <c r="D5219" t="s">
        <v>199</v>
      </c>
      <c r="E5219" t="s">
        <v>54</v>
      </c>
      <c r="F5219" t="s">
        <v>96</v>
      </c>
      <c r="G5219" t="s">
        <v>94</v>
      </c>
      <c r="H5219">
        <v>500000.01</v>
      </c>
      <c r="I5219">
        <v>1000000</v>
      </c>
      <c r="J5219">
        <f>Cálculo!$G$89</f>
        <v>3.3340000000000001</v>
      </c>
      <c r="K5219">
        <f>Cálculo!$H$89</f>
        <v>124035.06</v>
      </c>
    </row>
    <row r="5220" spans="1:11">
      <c r="A5220" t="s">
        <v>56</v>
      </c>
      <c r="B5220" t="s">
        <v>198</v>
      </c>
      <c r="C5220" s="7" t="s">
        <v>362</v>
      </c>
      <c r="D5220" t="s">
        <v>199</v>
      </c>
      <c r="E5220" t="s">
        <v>54</v>
      </c>
      <c r="F5220" t="s">
        <v>96</v>
      </c>
      <c r="G5220" t="s">
        <v>94</v>
      </c>
      <c r="H5220">
        <v>1000000.01</v>
      </c>
      <c r="I5220">
        <v>2000000</v>
      </c>
      <c r="J5220">
        <f>Cálculo!$G$90</f>
        <v>3.2810000000000001</v>
      </c>
      <c r="K5220">
        <f>Cálculo!$H$90</f>
        <v>177422.21</v>
      </c>
    </row>
    <row r="5221" spans="1:11">
      <c r="A5221" t="s">
        <v>56</v>
      </c>
      <c r="B5221" t="s">
        <v>198</v>
      </c>
      <c r="C5221" s="7" t="s">
        <v>362</v>
      </c>
      <c r="D5221" t="s">
        <v>199</v>
      </c>
      <c r="E5221" t="s">
        <v>54</v>
      </c>
      <c r="F5221" t="s">
        <v>96</v>
      </c>
      <c r="G5221" t="s">
        <v>94</v>
      </c>
      <c r="H5221">
        <v>2000000.01</v>
      </c>
      <c r="J5221">
        <f>Cálculo!$G$91</f>
        <v>3.2330000000000001</v>
      </c>
      <c r="K5221">
        <f>Cálculo!$H$91</f>
        <v>316707.87</v>
      </c>
    </row>
    <row r="5222" spans="1:11">
      <c r="A5222" t="s">
        <v>56</v>
      </c>
      <c r="B5222" t="s">
        <v>198</v>
      </c>
      <c r="C5222" s="7" t="s">
        <v>362</v>
      </c>
      <c r="D5222" t="s">
        <v>199</v>
      </c>
      <c r="E5222" t="s">
        <v>54</v>
      </c>
      <c r="F5222" t="s">
        <v>97</v>
      </c>
      <c r="G5222" t="s">
        <v>98</v>
      </c>
      <c r="J5222">
        <f>Cálculo!$G$94</f>
        <v>3.2148460000000001</v>
      </c>
    </row>
    <row r="5223" spans="1:11">
      <c r="A5223" t="s">
        <v>56</v>
      </c>
      <c r="B5223" t="s">
        <v>198</v>
      </c>
      <c r="C5223" s="7" t="s">
        <v>363</v>
      </c>
      <c r="D5223" t="s">
        <v>199</v>
      </c>
      <c r="E5223" t="s">
        <v>54</v>
      </c>
      <c r="F5223" t="s">
        <v>93</v>
      </c>
      <c r="G5223" t="s">
        <v>94</v>
      </c>
      <c r="H5223">
        <v>0</v>
      </c>
      <c r="I5223">
        <v>1</v>
      </c>
      <c r="J5223">
        <f>Cálculo!$G$66</f>
        <v>3.2869999999999999</v>
      </c>
      <c r="K5223">
        <f>Cálculo!$H$66</f>
        <v>11.39</v>
      </c>
    </row>
    <row r="5224" spans="1:11">
      <c r="A5224" t="s">
        <v>56</v>
      </c>
      <c r="B5224" t="s">
        <v>198</v>
      </c>
      <c r="C5224" s="7" t="s">
        <v>363</v>
      </c>
      <c r="D5224" t="s">
        <v>199</v>
      </c>
      <c r="E5224" t="s">
        <v>54</v>
      </c>
      <c r="F5224" t="s">
        <v>93</v>
      </c>
      <c r="G5224" t="s">
        <v>94</v>
      </c>
      <c r="H5224">
        <v>1.01</v>
      </c>
      <c r="I5224">
        <v>3</v>
      </c>
      <c r="J5224">
        <f>Cálculo!$G$67</f>
        <v>10.834</v>
      </c>
      <c r="K5224">
        <f>Cálculo!$H$67</f>
        <v>14.87</v>
      </c>
    </row>
    <row r="5225" spans="1:11">
      <c r="A5225" t="s">
        <v>56</v>
      </c>
      <c r="B5225" t="s">
        <v>198</v>
      </c>
      <c r="C5225" s="7" t="s">
        <v>363</v>
      </c>
      <c r="D5225" t="s">
        <v>199</v>
      </c>
      <c r="E5225" t="s">
        <v>54</v>
      </c>
      <c r="F5225" t="s">
        <v>93</v>
      </c>
      <c r="G5225" t="s">
        <v>94</v>
      </c>
      <c r="H5225">
        <v>3.01</v>
      </c>
      <c r="I5225">
        <v>7</v>
      </c>
      <c r="J5225">
        <f>Cálculo!$G$68</f>
        <v>5.6470000000000002</v>
      </c>
      <c r="K5225">
        <f>Cálculo!$H$68</f>
        <v>14.87</v>
      </c>
    </row>
    <row r="5226" spans="1:11">
      <c r="A5226" t="s">
        <v>56</v>
      </c>
      <c r="B5226" t="s">
        <v>198</v>
      </c>
      <c r="C5226" s="7" t="s">
        <v>363</v>
      </c>
      <c r="D5226" t="s">
        <v>199</v>
      </c>
      <c r="E5226" t="s">
        <v>54</v>
      </c>
      <c r="F5226" t="s">
        <v>93</v>
      </c>
      <c r="G5226" t="s">
        <v>94</v>
      </c>
      <c r="H5226">
        <v>7.01</v>
      </c>
      <c r="I5226">
        <v>14</v>
      </c>
      <c r="J5226">
        <f>Cálculo!$G$69</f>
        <v>9.3699999999999992</v>
      </c>
      <c r="K5226">
        <f>Cálculo!$H$69</f>
        <v>16.739999999999998</v>
      </c>
    </row>
    <row r="5227" spans="1:11">
      <c r="A5227" t="s">
        <v>56</v>
      </c>
      <c r="B5227" t="s">
        <v>198</v>
      </c>
      <c r="C5227" s="7" t="s">
        <v>363</v>
      </c>
      <c r="D5227" t="s">
        <v>199</v>
      </c>
      <c r="E5227" t="s">
        <v>54</v>
      </c>
      <c r="F5227" t="s">
        <v>93</v>
      </c>
      <c r="G5227" t="s">
        <v>94</v>
      </c>
      <c r="H5227">
        <v>14.01</v>
      </c>
      <c r="I5227">
        <v>34</v>
      </c>
      <c r="J5227">
        <f>Cálculo!$G$70</f>
        <v>11.132</v>
      </c>
      <c r="K5227">
        <f>Cálculo!$H$70</f>
        <v>18.600000000000001</v>
      </c>
    </row>
    <row r="5228" spans="1:11">
      <c r="A5228" t="s">
        <v>56</v>
      </c>
      <c r="B5228" t="s">
        <v>198</v>
      </c>
      <c r="C5228" s="7" t="s">
        <v>363</v>
      </c>
      <c r="D5228" t="s">
        <v>199</v>
      </c>
      <c r="E5228" t="s">
        <v>54</v>
      </c>
      <c r="F5228" t="s">
        <v>93</v>
      </c>
      <c r="G5228" t="s">
        <v>94</v>
      </c>
      <c r="H5228">
        <v>34.01</v>
      </c>
      <c r="I5228">
        <v>600</v>
      </c>
      <c r="J5228">
        <f>Cálculo!$G$71</f>
        <v>11.92</v>
      </c>
      <c r="K5228">
        <f>Cálculo!$H$71</f>
        <v>18.600000000000001</v>
      </c>
    </row>
    <row r="5229" spans="1:11">
      <c r="A5229" t="s">
        <v>56</v>
      </c>
      <c r="B5229" t="s">
        <v>198</v>
      </c>
      <c r="C5229" s="7" t="s">
        <v>363</v>
      </c>
      <c r="D5229" t="s">
        <v>199</v>
      </c>
      <c r="E5229" t="s">
        <v>54</v>
      </c>
      <c r="F5229" t="s">
        <v>93</v>
      </c>
      <c r="G5229" t="s">
        <v>94</v>
      </c>
      <c r="H5229">
        <v>600.01</v>
      </c>
      <c r="I5229">
        <v>1000</v>
      </c>
      <c r="J5229">
        <f>Cálculo!$G$72</f>
        <v>10.324</v>
      </c>
      <c r="K5229">
        <f>Cálculo!$H$72</f>
        <v>18.600000000000001</v>
      </c>
    </row>
    <row r="5230" spans="1:11">
      <c r="A5230" t="s">
        <v>56</v>
      </c>
      <c r="B5230" t="s">
        <v>198</v>
      </c>
      <c r="C5230" s="7" t="s">
        <v>363</v>
      </c>
      <c r="D5230" t="s">
        <v>199</v>
      </c>
      <c r="E5230" t="s">
        <v>54</v>
      </c>
      <c r="F5230" t="s">
        <v>93</v>
      </c>
      <c r="G5230" t="s">
        <v>94</v>
      </c>
      <c r="H5230">
        <v>1000.01</v>
      </c>
      <c r="J5230">
        <f>Cálculo!$G$73</f>
        <v>7.2949999999999999</v>
      </c>
      <c r="K5230">
        <f>Cálculo!$H$73</f>
        <v>18.600000000000001</v>
      </c>
    </row>
    <row r="5231" spans="1:11">
      <c r="A5231" t="s">
        <v>56</v>
      </c>
      <c r="B5231" t="s">
        <v>198</v>
      </c>
      <c r="C5231" s="7" t="s">
        <v>363</v>
      </c>
      <c r="D5231" t="s">
        <v>199</v>
      </c>
      <c r="E5231" t="s">
        <v>54</v>
      </c>
      <c r="F5231" t="s">
        <v>95</v>
      </c>
      <c r="G5231" t="s">
        <v>94</v>
      </c>
      <c r="H5231">
        <v>0</v>
      </c>
      <c r="I5231">
        <v>0</v>
      </c>
      <c r="J5231">
        <f>Cálculo!$G$76</f>
        <v>0</v>
      </c>
      <c r="K5231">
        <f>Cálculo!$H$76</f>
        <v>0</v>
      </c>
    </row>
    <row r="5232" spans="1:11">
      <c r="A5232" t="s">
        <v>56</v>
      </c>
      <c r="B5232" t="s">
        <v>198</v>
      </c>
      <c r="C5232" s="7" t="s">
        <v>363</v>
      </c>
      <c r="D5232" t="s">
        <v>199</v>
      </c>
      <c r="E5232" t="s">
        <v>54</v>
      </c>
      <c r="F5232" t="s">
        <v>95</v>
      </c>
      <c r="G5232" t="s">
        <v>94</v>
      </c>
      <c r="H5232">
        <v>0.01</v>
      </c>
      <c r="I5232">
        <v>50</v>
      </c>
      <c r="J5232">
        <f>Cálculo!$G$77</f>
        <v>9.2490000000000006</v>
      </c>
      <c r="K5232">
        <f>Cálculo!$H$77</f>
        <v>60.76</v>
      </c>
    </row>
    <row r="5233" spans="1:11">
      <c r="A5233" t="s">
        <v>56</v>
      </c>
      <c r="B5233" t="s">
        <v>198</v>
      </c>
      <c r="C5233" s="7" t="s">
        <v>363</v>
      </c>
      <c r="D5233" t="s">
        <v>199</v>
      </c>
      <c r="E5233" t="s">
        <v>54</v>
      </c>
      <c r="F5233" t="s">
        <v>95</v>
      </c>
      <c r="G5233" t="s">
        <v>94</v>
      </c>
      <c r="H5233">
        <v>50.01</v>
      </c>
      <c r="I5233">
        <v>150</v>
      </c>
      <c r="J5233">
        <f>Cálculo!$G$78</f>
        <v>8.49</v>
      </c>
      <c r="K5233">
        <f>Cálculo!$H$78</f>
        <v>98.73</v>
      </c>
    </row>
    <row r="5234" spans="1:11">
      <c r="A5234" t="s">
        <v>56</v>
      </c>
      <c r="B5234" t="s">
        <v>198</v>
      </c>
      <c r="C5234" s="7" t="s">
        <v>363</v>
      </c>
      <c r="D5234" t="s">
        <v>199</v>
      </c>
      <c r="E5234" t="s">
        <v>54</v>
      </c>
      <c r="F5234" t="s">
        <v>95</v>
      </c>
      <c r="G5234" t="s">
        <v>94</v>
      </c>
      <c r="H5234">
        <v>150.01</v>
      </c>
      <c r="I5234">
        <v>500</v>
      </c>
      <c r="J5234">
        <f>Cálculo!$G$79</f>
        <v>7.9859999999999998</v>
      </c>
      <c r="K5234">
        <f>Cálculo!$H$79</f>
        <v>174.66</v>
      </c>
    </row>
    <row r="5235" spans="1:11">
      <c r="A5235" t="s">
        <v>56</v>
      </c>
      <c r="B5235" t="s">
        <v>198</v>
      </c>
      <c r="C5235" s="7" t="s">
        <v>363</v>
      </c>
      <c r="D5235" t="s">
        <v>199</v>
      </c>
      <c r="E5235" t="s">
        <v>54</v>
      </c>
      <c r="F5235" t="s">
        <v>95</v>
      </c>
      <c r="G5235" t="s">
        <v>94</v>
      </c>
      <c r="H5235">
        <v>500.01</v>
      </c>
      <c r="I5235">
        <v>2000</v>
      </c>
      <c r="J5235">
        <f>Cálculo!$G$80</f>
        <v>7.5380000000000003</v>
      </c>
      <c r="K5235">
        <f>Cálculo!$H$80</f>
        <v>398.71</v>
      </c>
    </row>
    <row r="5236" spans="1:11">
      <c r="A5236" t="s">
        <v>56</v>
      </c>
      <c r="B5236" t="s">
        <v>198</v>
      </c>
      <c r="C5236" s="7" t="s">
        <v>363</v>
      </c>
      <c r="D5236" t="s">
        <v>199</v>
      </c>
      <c r="E5236" t="s">
        <v>54</v>
      </c>
      <c r="F5236" t="s">
        <v>95</v>
      </c>
      <c r="G5236" t="s">
        <v>94</v>
      </c>
      <c r="H5236">
        <v>2000.01</v>
      </c>
      <c r="I5236">
        <v>3500</v>
      </c>
      <c r="J5236">
        <f>Cálculo!$G$81</f>
        <v>6.819</v>
      </c>
      <c r="K5236">
        <f>Cálculo!$H$81</f>
        <v>1837.86</v>
      </c>
    </row>
    <row r="5237" spans="1:11">
      <c r="A5237" t="s">
        <v>56</v>
      </c>
      <c r="B5237" t="s">
        <v>198</v>
      </c>
      <c r="C5237" s="7" t="s">
        <v>363</v>
      </c>
      <c r="D5237" t="s">
        <v>199</v>
      </c>
      <c r="E5237" t="s">
        <v>54</v>
      </c>
      <c r="F5237" t="s">
        <v>95</v>
      </c>
      <c r="G5237" t="s">
        <v>94</v>
      </c>
      <c r="H5237">
        <v>3500.01</v>
      </c>
      <c r="I5237">
        <v>50000</v>
      </c>
      <c r="J5237">
        <f>Cálculo!$G$82</f>
        <v>5.3760000000000003</v>
      </c>
      <c r="K5237">
        <f>Cálculo!$H$82</f>
        <v>6892.16</v>
      </c>
    </row>
    <row r="5238" spans="1:11">
      <c r="A5238" t="s">
        <v>56</v>
      </c>
      <c r="B5238" t="s">
        <v>198</v>
      </c>
      <c r="C5238" s="7" t="s">
        <v>363</v>
      </c>
      <c r="D5238" t="s">
        <v>199</v>
      </c>
      <c r="E5238" t="s">
        <v>54</v>
      </c>
      <c r="F5238" t="s">
        <v>95</v>
      </c>
      <c r="G5238" t="s">
        <v>94</v>
      </c>
      <c r="H5238">
        <v>50000.01</v>
      </c>
      <c r="J5238">
        <f>Cálculo!$G$83</f>
        <v>5.1479999999999997</v>
      </c>
      <c r="K5238">
        <f>Cálculo!$H$83</f>
        <v>18284.09</v>
      </c>
    </row>
    <row r="5239" spans="1:11">
      <c r="A5239" t="s">
        <v>56</v>
      </c>
      <c r="B5239" t="s">
        <v>198</v>
      </c>
      <c r="C5239" s="7" t="s">
        <v>363</v>
      </c>
      <c r="D5239" t="s">
        <v>199</v>
      </c>
      <c r="E5239" t="s">
        <v>54</v>
      </c>
      <c r="F5239" t="s">
        <v>96</v>
      </c>
      <c r="G5239" t="s">
        <v>94</v>
      </c>
      <c r="H5239">
        <v>0</v>
      </c>
      <c r="I5239">
        <v>50000</v>
      </c>
      <c r="J5239">
        <f>Cálculo!$G$86</f>
        <v>4.726</v>
      </c>
      <c r="K5239">
        <f>Cálculo!$H$86</f>
        <v>387.36</v>
      </c>
    </row>
    <row r="5240" spans="1:11">
      <c r="A5240" t="s">
        <v>56</v>
      </c>
      <c r="B5240" t="s">
        <v>198</v>
      </c>
      <c r="C5240" s="7" t="s">
        <v>363</v>
      </c>
      <c r="D5240" t="s">
        <v>199</v>
      </c>
      <c r="E5240" t="s">
        <v>54</v>
      </c>
      <c r="F5240" t="s">
        <v>96</v>
      </c>
      <c r="G5240" t="s">
        <v>94</v>
      </c>
      <c r="H5240">
        <v>50000.01</v>
      </c>
      <c r="I5240">
        <v>300000</v>
      </c>
      <c r="J5240">
        <f>Cálculo!$G$87</f>
        <v>3.5019999999999998</v>
      </c>
      <c r="K5240">
        <f>Cálculo!$H$87</f>
        <v>61597.41</v>
      </c>
    </row>
    <row r="5241" spans="1:11">
      <c r="A5241" t="s">
        <v>56</v>
      </c>
      <c r="B5241" t="s">
        <v>198</v>
      </c>
      <c r="C5241" s="7" t="s">
        <v>363</v>
      </c>
      <c r="D5241" t="s">
        <v>199</v>
      </c>
      <c r="E5241" t="s">
        <v>54</v>
      </c>
      <c r="F5241" t="s">
        <v>96</v>
      </c>
      <c r="G5241" t="s">
        <v>94</v>
      </c>
      <c r="H5241">
        <v>300000.01</v>
      </c>
      <c r="I5241">
        <v>500000</v>
      </c>
      <c r="J5241">
        <f>Cálculo!$G$88</f>
        <v>3.36</v>
      </c>
      <c r="K5241">
        <f>Cálculo!$H$88</f>
        <v>110975.06</v>
      </c>
    </row>
    <row r="5242" spans="1:11">
      <c r="A5242" t="s">
        <v>56</v>
      </c>
      <c r="B5242" t="s">
        <v>198</v>
      </c>
      <c r="C5242" s="7" t="s">
        <v>363</v>
      </c>
      <c r="D5242" t="s">
        <v>199</v>
      </c>
      <c r="E5242" t="s">
        <v>54</v>
      </c>
      <c r="F5242" t="s">
        <v>96</v>
      </c>
      <c r="G5242" t="s">
        <v>94</v>
      </c>
      <c r="H5242">
        <v>500000.01</v>
      </c>
      <c r="I5242">
        <v>1000000</v>
      </c>
      <c r="J5242">
        <f>Cálculo!$G$89</f>
        <v>3.3340000000000001</v>
      </c>
      <c r="K5242">
        <f>Cálculo!$H$89</f>
        <v>124035.06</v>
      </c>
    </row>
    <row r="5243" spans="1:11">
      <c r="A5243" t="s">
        <v>56</v>
      </c>
      <c r="B5243" t="s">
        <v>198</v>
      </c>
      <c r="C5243" s="7" t="s">
        <v>363</v>
      </c>
      <c r="D5243" t="s">
        <v>199</v>
      </c>
      <c r="E5243" t="s">
        <v>54</v>
      </c>
      <c r="F5243" t="s">
        <v>96</v>
      </c>
      <c r="G5243" t="s">
        <v>94</v>
      </c>
      <c r="H5243">
        <v>1000000.01</v>
      </c>
      <c r="I5243">
        <v>2000000</v>
      </c>
      <c r="J5243">
        <f>Cálculo!$G$90</f>
        <v>3.2810000000000001</v>
      </c>
      <c r="K5243">
        <f>Cálculo!$H$90</f>
        <v>177422.21</v>
      </c>
    </row>
    <row r="5244" spans="1:11">
      <c r="A5244" t="s">
        <v>56</v>
      </c>
      <c r="B5244" t="s">
        <v>198</v>
      </c>
      <c r="C5244" s="7" t="s">
        <v>363</v>
      </c>
      <c r="D5244" t="s">
        <v>199</v>
      </c>
      <c r="E5244" t="s">
        <v>54</v>
      </c>
      <c r="F5244" t="s">
        <v>96</v>
      </c>
      <c r="G5244" t="s">
        <v>94</v>
      </c>
      <c r="H5244">
        <v>2000000.01</v>
      </c>
      <c r="J5244">
        <f>Cálculo!$G$91</f>
        <v>3.2330000000000001</v>
      </c>
      <c r="K5244">
        <f>Cálculo!$H$91</f>
        <v>316707.87</v>
      </c>
    </row>
    <row r="5245" spans="1:11">
      <c r="A5245" t="s">
        <v>56</v>
      </c>
      <c r="B5245" t="s">
        <v>198</v>
      </c>
      <c r="C5245" s="7" t="s">
        <v>363</v>
      </c>
      <c r="D5245" t="s">
        <v>199</v>
      </c>
      <c r="E5245" t="s">
        <v>54</v>
      </c>
      <c r="F5245" t="s">
        <v>97</v>
      </c>
      <c r="G5245" t="s">
        <v>98</v>
      </c>
      <c r="J5245">
        <f>Cálculo!$G$94</f>
        <v>3.2148460000000001</v>
      </c>
    </row>
    <row r="5246" spans="1:11">
      <c r="A5246" t="s">
        <v>56</v>
      </c>
      <c r="B5246" t="s">
        <v>198</v>
      </c>
      <c r="C5246" s="7" t="s">
        <v>364</v>
      </c>
      <c r="D5246" t="s">
        <v>199</v>
      </c>
      <c r="E5246" t="s">
        <v>54</v>
      </c>
      <c r="F5246" t="s">
        <v>93</v>
      </c>
      <c r="G5246" t="s">
        <v>94</v>
      </c>
      <c r="H5246">
        <v>0</v>
      </c>
      <c r="I5246">
        <v>1</v>
      </c>
      <c r="J5246">
        <f>Cálculo!$G$66</f>
        <v>3.2869999999999999</v>
      </c>
      <c r="K5246">
        <f>Cálculo!$H$66</f>
        <v>11.39</v>
      </c>
    </row>
    <row r="5247" spans="1:11">
      <c r="A5247" t="s">
        <v>56</v>
      </c>
      <c r="B5247" t="s">
        <v>198</v>
      </c>
      <c r="C5247" s="7" t="s">
        <v>364</v>
      </c>
      <c r="D5247" t="s">
        <v>199</v>
      </c>
      <c r="E5247" t="s">
        <v>54</v>
      </c>
      <c r="F5247" t="s">
        <v>93</v>
      </c>
      <c r="G5247" t="s">
        <v>94</v>
      </c>
      <c r="H5247">
        <v>1.01</v>
      </c>
      <c r="I5247">
        <v>3</v>
      </c>
      <c r="J5247">
        <f>Cálculo!$G$67</f>
        <v>10.834</v>
      </c>
      <c r="K5247">
        <f>Cálculo!$H$67</f>
        <v>14.87</v>
      </c>
    </row>
    <row r="5248" spans="1:11">
      <c r="A5248" t="s">
        <v>56</v>
      </c>
      <c r="B5248" t="s">
        <v>198</v>
      </c>
      <c r="C5248" s="7" t="s">
        <v>364</v>
      </c>
      <c r="D5248" t="s">
        <v>199</v>
      </c>
      <c r="E5248" t="s">
        <v>54</v>
      </c>
      <c r="F5248" t="s">
        <v>93</v>
      </c>
      <c r="G5248" t="s">
        <v>94</v>
      </c>
      <c r="H5248">
        <v>3.01</v>
      </c>
      <c r="I5248">
        <v>7</v>
      </c>
      <c r="J5248">
        <f>Cálculo!$G$68</f>
        <v>5.6470000000000002</v>
      </c>
      <c r="K5248">
        <f>Cálculo!$H$68</f>
        <v>14.87</v>
      </c>
    </row>
    <row r="5249" spans="1:11">
      <c r="A5249" t="s">
        <v>56</v>
      </c>
      <c r="B5249" t="s">
        <v>198</v>
      </c>
      <c r="C5249" s="7" t="s">
        <v>364</v>
      </c>
      <c r="D5249" t="s">
        <v>199</v>
      </c>
      <c r="E5249" t="s">
        <v>54</v>
      </c>
      <c r="F5249" t="s">
        <v>93</v>
      </c>
      <c r="G5249" t="s">
        <v>94</v>
      </c>
      <c r="H5249">
        <v>7.01</v>
      </c>
      <c r="I5249">
        <v>14</v>
      </c>
      <c r="J5249">
        <f>Cálculo!$G$69</f>
        <v>9.3699999999999992</v>
      </c>
      <c r="K5249">
        <f>Cálculo!$H$69</f>
        <v>16.739999999999998</v>
      </c>
    </row>
    <row r="5250" spans="1:11">
      <c r="A5250" t="s">
        <v>56</v>
      </c>
      <c r="B5250" t="s">
        <v>198</v>
      </c>
      <c r="C5250" s="7" t="s">
        <v>364</v>
      </c>
      <c r="D5250" t="s">
        <v>199</v>
      </c>
      <c r="E5250" t="s">
        <v>54</v>
      </c>
      <c r="F5250" t="s">
        <v>93</v>
      </c>
      <c r="G5250" t="s">
        <v>94</v>
      </c>
      <c r="H5250">
        <v>14.01</v>
      </c>
      <c r="I5250">
        <v>34</v>
      </c>
      <c r="J5250">
        <f>Cálculo!$G$70</f>
        <v>11.132</v>
      </c>
      <c r="K5250">
        <f>Cálculo!$H$70</f>
        <v>18.600000000000001</v>
      </c>
    </row>
    <row r="5251" spans="1:11">
      <c r="A5251" t="s">
        <v>56</v>
      </c>
      <c r="B5251" t="s">
        <v>198</v>
      </c>
      <c r="C5251" s="7" t="s">
        <v>364</v>
      </c>
      <c r="D5251" t="s">
        <v>199</v>
      </c>
      <c r="E5251" t="s">
        <v>54</v>
      </c>
      <c r="F5251" t="s">
        <v>93</v>
      </c>
      <c r="G5251" t="s">
        <v>94</v>
      </c>
      <c r="H5251">
        <v>34.01</v>
      </c>
      <c r="I5251">
        <v>600</v>
      </c>
      <c r="J5251">
        <f>Cálculo!$G$71</f>
        <v>11.92</v>
      </c>
      <c r="K5251">
        <f>Cálculo!$H$71</f>
        <v>18.600000000000001</v>
      </c>
    </row>
    <row r="5252" spans="1:11">
      <c r="A5252" t="s">
        <v>56</v>
      </c>
      <c r="B5252" t="s">
        <v>198</v>
      </c>
      <c r="C5252" s="7" t="s">
        <v>364</v>
      </c>
      <c r="D5252" t="s">
        <v>199</v>
      </c>
      <c r="E5252" t="s">
        <v>54</v>
      </c>
      <c r="F5252" t="s">
        <v>93</v>
      </c>
      <c r="G5252" t="s">
        <v>94</v>
      </c>
      <c r="H5252">
        <v>600.01</v>
      </c>
      <c r="I5252">
        <v>1000</v>
      </c>
      <c r="J5252">
        <f>Cálculo!$G$72</f>
        <v>10.324</v>
      </c>
      <c r="K5252">
        <f>Cálculo!$H$72</f>
        <v>18.600000000000001</v>
      </c>
    </row>
    <row r="5253" spans="1:11">
      <c r="A5253" t="s">
        <v>56</v>
      </c>
      <c r="B5253" t="s">
        <v>198</v>
      </c>
      <c r="C5253" s="7" t="s">
        <v>364</v>
      </c>
      <c r="D5253" t="s">
        <v>199</v>
      </c>
      <c r="E5253" t="s">
        <v>54</v>
      </c>
      <c r="F5253" t="s">
        <v>93</v>
      </c>
      <c r="G5253" t="s">
        <v>94</v>
      </c>
      <c r="H5253">
        <v>1000.01</v>
      </c>
      <c r="J5253">
        <f>Cálculo!$G$73</f>
        <v>7.2949999999999999</v>
      </c>
      <c r="K5253">
        <f>Cálculo!$H$73</f>
        <v>18.600000000000001</v>
      </c>
    </row>
    <row r="5254" spans="1:11">
      <c r="A5254" t="s">
        <v>56</v>
      </c>
      <c r="B5254" t="s">
        <v>198</v>
      </c>
      <c r="C5254" s="7" t="s">
        <v>364</v>
      </c>
      <c r="D5254" t="s">
        <v>199</v>
      </c>
      <c r="E5254" t="s">
        <v>54</v>
      </c>
      <c r="F5254" t="s">
        <v>95</v>
      </c>
      <c r="G5254" t="s">
        <v>94</v>
      </c>
      <c r="H5254">
        <v>0</v>
      </c>
      <c r="I5254">
        <v>0</v>
      </c>
      <c r="J5254">
        <f>Cálculo!$G$76</f>
        <v>0</v>
      </c>
      <c r="K5254">
        <f>Cálculo!$H$76</f>
        <v>0</v>
      </c>
    </row>
    <row r="5255" spans="1:11">
      <c r="A5255" t="s">
        <v>56</v>
      </c>
      <c r="B5255" t="s">
        <v>198</v>
      </c>
      <c r="C5255" s="7" t="s">
        <v>364</v>
      </c>
      <c r="D5255" t="s">
        <v>199</v>
      </c>
      <c r="E5255" t="s">
        <v>54</v>
      </c>
      <c r="F5255" t="s">
        <v>95</v>
      </c>
      <c r="G5255" t="s">
        <v>94</v>
      </c>
      <c r="H5255">
        <v>0.01</v>
      </c>
      <c r="I5255">
        <v>50</v>
      </c>
      <c r="J5255">
        <f>Cálculo!$G$77</f>
        <v>9.2490000000000006</v>
      </c>
      <c r="K5255">
        <f>Cálculo!$H$77</f>
        <v>60.76</v>
      </c>
    </row>
    <row r="5256" spans="1:11">
      <c r="A5256" t="s">
        <v>56</v>
      </c>
      <c r="B5256" t="s">
        <v>198</v>
      </c>
      <c r="C5256" s="7" t="s">
        <v>364</v>
      </c>
      <c r="D5256" t="s">
        <v>199</v>
      </c>
      <c r="E5256" t="s">
        <v>54</v>
      </c>
      <c r="F5256" t="s">
        <v>95</v>
      </c>
      <c r="G5256" t="s">
        <v>94</v>
      </c>
      <c r="H5256">
        <v>50.01</v>
      </c>
      <c r="I5256">
        <v>150</v>
      </c>
      <c r="J5256">
        <f>Cálculo!$G$78</f>
        <v>8.49</v>
      </c>
      <c r="K5256">
        <f>Cálculo!$H$78</f>
        <v>98.73</v>
      </c>
    </row>
    <row r="5257" spans="1:11">
      <c r="A5257" t="s">
        <v>56</v>
      </c>
      <c r="B5257" t="s">
        <v>198</v>
      </c>
      <c r="C5257" s="7" t="s">
        <v>364</v>
      </c>
      <c r="D5257" t="s">
        <v>199</v>
      </c>
      <c r="E5257" t="s">
        <v>54</v>
      </c>
      <c r="F5257" t="s">
        <v>95</v>
      </c>
      <c r="G5257" t="s">
        <v>94</v>
      </c>
      <c r="H5257">
        <v>150.01</v>
      </c>
      <c r="I5257">
        <v>500</v>
      </c>
      <c r="J5257">
        <f>Cálculo!$G$79</f>
        <v>7.9859999999999998</v>
      </c>
      <c r="K5257">
        <f>Cálculo!$H$79</f>
        <v>174.66</v>
      </c>
    </row>
    <row r="5258" spans="1:11">
      <c r="A5258" t="s">
        <v>56</v>
      </c>
      <c r="B5258" t="s">
        <v>198</v>
      </c>
      <c r="C5258" s="7" t="s">
        <v>364</v>
      </c>
      <c r="D5258" t="s">
        <v>199</v>
      </c>
      <c r="E5258" t="s">
        <v>54</v>
      </c>
      <c r="F5258" t="s">
        <v>95</v>
      </c>
      <c r="G5258" t="s">
        <v>94</v>
      </c>
      <c r="H5258">
        <v>500.01</v>
      </c>
      <c r="I5258">
        <v>2000</v>
      </c>
      <c r="J5258">
        <f>Cálculo!$G$80</f>
        <v>7.5380000000000003</v>
      </c>
      <c r="K5258">
        <f>Cálculo!$H$80</f>
        <v>398.71</v>
      </c>
    </row>
    <row r="5259" spans="1:11">
      <c r="A5259" t="s">
        <v>56</v>
      </c>
      <c r="B5259" t="s">
        <v>198</v>
      </c>
      <c r="C5259" s="7" t="s">
        <v>364</v>
      </c>
      <c r="D5259" t="s">
        <v>199</v>
      </c>
      <c r="E5259" t="s">
        <v>54</v>
      </c>
      <c r="F5259" t="s">
        <v>95</v>
      </c>
      <c r="G5259" t="s">
        <v>94</v>
      </c>
      <c r="H5259">
        <v>2000.01</v>
      </c>
      <c r="I5259">
        <v>3500</v>
      </c>
      <c r="J5259">
        <f>Cálculo!$G$81</f>
        <v>6.819</v>
      </c>
      <c r="K5259">
        <f>Cálculo!$H$81</f>
        <v>1837.86</v>
      </c>
    </row>
    <row r="5260" spans="1:11">
      <c r="A5260" t="s">
        <v>56</v>
      </c>
      <c r="B5260" t="s">
        <v>198</v>
      </c>
      <c r="C5260" s="7" t="s">
        <v>364</v>
      </c>
      <c r="D5260" t="s">
        <v>199</v>
      </c>
      <c r="E5260" t="s">
        <v>54</v>
      </c>
      <c r="F5260" t="s">
        <v>95</v>
      </c>
      <c r="G5260" t="s">
        <v>94</v>
      </c>
      <c r="H5260">
        <v>3500.01</v>
      </c>
      <c r="I5260">
        <v>50000</v>
      </c>
      <c r="J5260">
        <f>Cálculo!$G$82</f>
        <v>5.3760000000000003</v>
      </c>
      <c r="K5260">
        <f>Cálculo!$H$82</f>
        <v>6892.16</v>
      </c>
    </row>
    <row r="5261" spans="1:11">
      <c r="A5261" t="s">
        <v>56</v>
      </c>
      <c r="B5261" t="s">
        <v>198</v>
      </c>
      <c r="C5261" s="7" t="s">
        <v>364</v>
      </c>
      <c r="D5261" t="s">
        <v>199</v>
      </c>
      <c r="E5261" t="s">
        <v>54</v>
      </c>
      <c r="F5261" t="s">
        <v>95</v>
      </c>
      <c r="G5261" t="s">
        <v>94</v>
      </c>
      <c r="H5261">
        <v>50000.01</v>
      </c>
      <c r="J5261">
        <f>Cálculo!$G$83</f>
        <v>5.1479999999999997</v>
      </c>
      <c r="K5261">
        <f>Cálculo!$H$83</f>
        <v>18284.09</v>
      </c>
    </row>
    <row r="5262" spans="1:11">
      <c r="A5262" t="s">
        <v>56</v>
      </c>
      <c r="B5262" t="s">
        <v>198</v>
      </c>
      <c r="C5262" s="7" t="s">
        <v>364</v>
      </c>
      <c r="D5262" t="s">
        <v>199</v>
      </c>
      <c r="E5262" t="s">
        <v>54</v>
      </c>
      <c r="F5262" t="s">
        <v>96</v>
      </c>
      <c r="G5262" t="s">
        <v>94</v>
      </c>
      <c r="H5262">
        <v>0</v>
      </c>
      <c r="I5262">
        <v>50000</v>
      </c>
      <c r="J5262">
        <f>Cálculo!$G$86</f>
        <v>4.726</v>
      </c>
      <c r="K5262">
        <f>Cálculo!$H$86</f>
        <v>387.36</v>
      </c>
    </row>
    <row r="5263" spans="1:11">
      <c r="A5263" t="s">
        <v>56</v>
      </c>
      <c r="B5263" t="s">
        <v>198</v>
      </c>
      <c r="C5263" s="7" t="s">
        <v>364</v>
      </c>
      <c r="D5263" t="s">
        <v>199</v>
      </c>
      <c r="E5263" t="s">
        <v>54</v>
      </c>
      <c r="F5263" t="s">
        <v>96</v>
      </c>
      <c r="G5263" t="s">
        <v>94</v>
      </c>
      <c r="H5263">
        <v>50000.01</v>
      </c>
      <c r="I5263">
        <v>300000</v>
      </c>
      <c r="J5263">
        <f>Cálculo!$G$87</f>
        <v>3.5019999999999998</v>
      </c>
      <c r="K5263">
        <f>Cálculo!$H$87</f>
        <v>61597.41</v>
      </c>
    </row>
    <row r="5264" spans="1:11">
      <c r="A5264" t="s">
        <v>56</v>
      </c>
      <c r="B5264" t="s">
        <v>198</v>
      </c>
      <c r="C5264" s="7" t="s">
        <v>364</v>
      </c>
      <c r="D5264" t="s">
        <v>199</v>
      </c>
      <c r="E5264" t="s">
        <v>54</v>
      </c>
      <c r="F5264" t="s">
        <v>96</v>
      </c>
      <c r="G5264" t="s">
        <v>94</v>
      </c>
      <c r="H5264">
        <v>300000.01</v>
      </c>
      <c r="I5264">
        <v>500000</v>
      </c>
      <c r="J5264">
        <f>Cálculo!$G$88</f>
        <v>3.36</v>
      </c>
      <c r="K5264">
        <f>Cálculo!$H$88</f>
        <v>110975.06</v>
      </c>
    </row>
    <row r="5265" spans="1:11">
      <c r="A5265" t="s">
        <v>56</v>
      </c>
      <c r="B5265" t="s">
        <v>198</v>
      </c>
      <c r="C5265" s="7" t="s">
        <v>364</v>
      </c>
      <c r="D5265" t="s">
        <v>199</v>
      </c>
      <c r="E5265" t="s">
        <v>54</v>
      </c>
      <c r="F5265" t="s">
        <v>96</v>
      </c>
      <c r="G5265" t="s">
        <v>94</v>
      </c>
      <c r="H5265">
        <v>500000.01</v>
      </c>
      <c r="I5265">
        <v>1000000</v>
      </c>
      <c r="J5265">
        <f>Cálculo!$G$89</f>
        <v>3.3340000000000001</v>
      </c>
      <c r="K5265">
        <f>Cálculo!$H$89</f>
        <v>124035.06</v>
      </c>
    </row>
    <row r="5266" spans="1:11">
      <c r="A5266" t="s">
        <v>56</v>
      </c>
      <c r="B5266" t="s">
        <v>198</v>
      </c>
      <c r="C5266" s="7" t="s">
        <v>364</v>
      </c>
      <c r="D5266" t="s">
        <v>199</v>
      </c>
      <c r="E5266" t="s">
        <v>54</v>
      </c>
      <c r="F5266" t="s">
        <v>96</v>
      </c>
      <c r="G5266" t="s">
        <v>94</v>
      </c>
      <c r="H5266">
        <v>1000000.01</v>
      </c>
      <c r="I5266">
        <v>2000000</v>
      </c>
      <c r="J5266">
        <f>Cálculo!$G$90</f>
        <v>3.2810000000000001</v>
      </c>
      <c r="K5266">
        <f>Cálculo!$H$90</f>
        <v>177422.21</v>
      </c>
    </row>
    <row r="5267" spans="1:11">
      <c r="A5267" t="s">
        <v>56</v>
      </c>
      <c r="B5267" t="s">
        <v>198</v>
      </c>
      <c r="C5267" s="7" t="s">
        <v>364</v>
      </c>
      <c r="D5267" t="s">
        <v>199</v>
      </c>
      <c r="E5267" t="s">
        <v>54</v>
      </c>
      <c r="F5267" t="s">
        <v>96</v>
      </c>
      <c r="G5267" t="s">
        <v>94</v>
      </c>
      <c r="H5267">
        <v>2000000.01</v>
      </c>
      <c r="J5267">
        <f>Cálculo!$G$91</f>
        <v>3.2330000000000001</v>
      </c>
      <c r="K5267">
        <f>Cálculo!$H$91</f>
        <v>316707.87</v>
      </c>
    </row>
    <row r="5268" spans="1:11">
      <c r="A5268" t="s">
        <v>56</v>
      </c>
      <c r="B5268" t="s">
        <v>198</v>
      </c>
      <c r="C5268" s="7" t="s">
        <v>364</v>
      </c>
      <c r="D5268" t="s">
        <v>199</v>
      </c>
      <c r="E5268" t="s">
        <v>54</v>
      </c>
      <c r="F5268" t="s">
        <v>97</v>
      </c>
      <c r="G5268" t="s">
        <v>98</v>
      </c>
      <c r="J5268">
        <f>Cálculo!$G$94</f>
        <v>3.2148460000000001</v>
      </c>
    </row>
    <row r="5269" spans="1:11">
      <c r="A5269" t="s">
        <v>56</v>
      </c>
      <c r="B5269" t="s">
        <v>198</v>
      </c>
      <c r="C5269" s="7" t="s">
        <v>365</v>
      </c>
      <c r="D5269" t="s">
        <v>199</v>
      </c>
      <c r="E5269" t="s">
        <v>54</v>
      </c>
      <c r="F5269" t="s">
        <v>93</v>
      </c>
      <c r="G5269" t="s">
        <v>94</v>
      </c>
      <c r="H5269">
        <v>0</v>
      </c>
      <c r="I5269">
        <v>1</v>
      </c>
      <c r="J5269">
        <f>Cálculo!$G$66</f>
        <v>3.2869999999999999</v>
      </c>
      <c r="K5269">
        <f>Cálculo!$H$66</f>
        <v>11.39</v>
      </c>
    </row>
    <row r="5270" spans="1:11">
      <c r="A5270" t="s">
        <v>56</v>
      </c>
      <c r="B5270" t="s">
        <v>198</v>
      </c>
      <c r="C5270" s="7" t="s">
        <v>365</v>
      </c>
      <c r="D5270" t="s">
        <v>199</v>
      </c>
      <c r="E5270" t="s">
        <v>54</v>
      </c>
      <c r="F5270" t="s">
        <v>93</v>
      </c>
      <c r="G5270" t="s">
        <v>94</v>
      </c>
      <c r="H5270">
        <v>1.01</v>
      </c>
      <c r="I5270">
        <v>3</v>
      </c>
      <c r="J5270">
        <f>Cálculo!$G$67</f>
        <v>10.834</v>
      </c>
      <c r="K5270">
        <f>Cálculo!$H$67</f>
        <v>14.87</v>
      </c>
    </row>
    <row r="5271" spans="1:11">
      <c r="A5271" t="s">
        <v>56</v>
      </c>
      <c r="B5271" t="s">
        <v>198</v>
      </c>
      <c r="C5271" s="7" t="s">
        <v>365</v>
      </c>
      <c r="D5271" t="s">
        <v>199</v>
      </c>
      <c r="E5271" t="s">
        <v>54</v>
      </c>
      <c r="F5271" t="s">
        <v>93</v>
      </c>
      <c r="G5271" t="s">
        <v>94</v>
      </c>
      <c r="H5271">
        <v>3.01</v>
      </c>
      <c r="I5271">
        <v>7</v>
      </c>
      <c r="J5271">
        <f>Cálculo!$G$68</f>
        <v>5.6470000000000002</v>
      </c>
      <c r="K5271">
        <f>Cálculo!$H$68</f>
        <v>14.87</v>
      </c>
    </row>
    <row r="5272" spans="1:11">
      <c r="A5272" t="s">
        <v>56</v>
      </c>
      <c r="B5272" t="s">
        <v>198</v>
      </c>
      <c r="C5272" s="7" t="s">
        <v>365</v>
      </c>
      <c r="D5272" t="s">
        <v>199</v>
      </c>
      <c r="E5272" t="s">
        <v>54</v>
      </c>
      <c r="F5272" t="s">
        <v>93</v>
      </c>
      <c r="G5272" t="s">
        <v>94</v>
      </c>
      <c r="H5272">
        <v>7.01</v>
      </c>
      <c r="I5272">
        <v>14</v>
      </c>
      <c r="J5272">
        <f>Cálculo!$G$69</f>
        <v>9.3699999999999992</v>
      </c>
      <c r="K5272">
        <f>Cálculo!$H$69</f>
        <v>16.739999999999998</v>
      </c>
    </row>
    <row r="5273" spans="1:11">
      <c r="A5273" t="s">
        <v>56</v>
      </c>
      <c r="B5273" t="s">
        <v>198</v>
      </c>
      <c r="C5273" s="7" t="s">
        <v>365</v>
      </c>
      <c r="D5273" t="s">
        <v>199</v>
      </c>
      <c r="E5273" t="s">
        <v>54</v>
      </c>
      <c r="F5273" t="s">
        <v>93</v>
      </c>
      <c r="G5273" t="s">
        <v>94</v>
      </c>
      <c r="H5273">
        <v>14.01</v>
      </c>
      <c r="I5273">
        <v>34</v>
      </c>
      <c r="J5273">
        <f>Cálculo!$G$70</f>
        <v>11.132</v>
      </c>
      <c r="K5273">
        <f>Cálculo!$H$70</f>
        <v>18.600000000000001</v>
      </c>
    </row>
    <row r="5274" spans="1:11">
      <c r="A5274" t="s">
        <v>56</v>
      </c>
      <c r="B5274" t="s">
        <v>198</v>
      </c>
      <c r="C5274" s="7" t="s">
        <v>365</v>
      </c>
      <c r="D5274" t="s">
        <v>199</v>
      </c>
      <c r="E5274" t="s">
        <v>54</v>
      </c>
      <c r="F5274" t="s">
        <v>93</v>
      </c>
      <c r="G5274" t="s">
        <v>94</v>
      </c>
      <c r="H5274">
        <v>34.01</v>
      </c>
      <c r="I5274">
        <v>600</v>
      </c>
      <c r="J5274">
        <f>Cálculo!$G$71</f>
        <v>11.92</v>
      </c>
      <c r="K5274">
        <f>Cálculo!$H$71</f>
        <v>18.600000000000001</v>
      </c>
    </row>
    <row r="5275" spans="1:11">
      <c r="A5275" t="s">
        <v>56</v>
      </c>
      <c r="B5275" t="s">
        <v>198</v>
      </c>
      <c r="C5275" s="7" t="s">
        <v>365</v>
      </c>
      <c r="D5275" t="s">
        <v>199</v>
      </c>
      <c r="E5275" t="s">
        <v>54</v>
      </c>
      <c r="F5275" t="s">
        <v>93</v>
      </c>
      <c r="G5275" t="s">
        <v>94</v>
      </c>
      <c r="H5275">
        <v>600.01</v>
      </c>
      <c r="I5275">
        <v>1000</v>
      </c>
      <c r="J5275">
        <f>Cálculo!$G$72</f>
        <v>10.324</v>
      </c>
      <c r="K5275">
        <f>Cálculo!$H$72</f>
        <v>18.600000000000001</v>
      </c>
    </row>
    <row r="5276" spans="1:11">
      <c r="A5276" t="s">
        <v>56</v>
      </c>
      <c r="B5276" t="s">
        <v>198</v>
      </c>
      <c r="C5276" s="7" t="s">
        <v>365</v>
      </c>
      <c r="D5276" t="s">
        <v>199</v>
      </c>
      <c r="E5276" t="s">
        <v>54</v>
      </c>
      <c r="F5276" t="s">
        <v>93</v>
      </c>
      <c r="G5276" t="s">
        <v>94</v>
      </c>
      <c r="H5276">
        <v>1000.01</v>
      </c>
      <c r="J5276">
        <f>Cálculo!$G$73</f>
        <v>7.2949999999999999</v>
      </c>
      <c r="K5276">
        <f>Cálculo!$H$73</f>
        <v>18.600000000000001</v>
      </c>
    </row>
    <row r="5277" spans="1:11">
      <c r="A5277" t="s">
        <v>56</v>
      </c>
      <c r="B5277" t="s">
        <v>198</v>
      </c>
      <c r="C5277" s="7" t="s">
        <v>365</v>
      </c>
      <c r="D5277" t="s">
        <v>199</v>
      </c>
      <c r="E5277" t="s">
        <v>54</v>
      </c>
      <c r="F5277" t="s">
        <v>95</v>
      </c>
      <c r="G5277" t="s">
        <v>94</v>
      </c>
      <c r="H5277">
        <v>0</v>
      </c>
      <c r="I5277">
        <v>0</v>
      </c>
      <c r="J5277">
        <f>Cálculo!$G$76</f>
        <v>0</v>
      </c>
      <c r="K5277">
        <f>Cálculo!$H$76</f>
        <v>0</v>
      </c>
    </row>
    <row r="5278" spans="1:11">
      <c r="A5278" t="s">
        <v>56</v>
      </c>
      <c r="B5278" t="s">
        <v>198</v>
      </c>
      <c r="C5278" s="7" t="s">
        <v>365</v>
      </c>
      <c r="D5278" t="s">
        <v>199</v>
      </c>
      <c r="E5278" t="s">
        <v>54</v>
      </c>
      <c r="F5278" t="s">
        <v>95</v>
      </c>
      <c r="G5278" t="s">
        <v>94</v>
      </c>
      <c r="H5278">
        <v>0.01</v>
      </c>
      <c r="I5278">
        <v>50</v>
      </c>
      <c r="J5278">
        <f>Cálculo!$G$77</f>
        <v>9.2490000000000006</v>
      </c>
      <c r="K5278">
        <f>Cálculo!$H$77</f>
        <v>60.76</v>
      </c>
    </row>
    <row r="5279" spans="1:11">
      <c r="A5279" t="s">
        <v>56</v>
      </c>
      <c r="B5279" t="s">
        <v>198</v>
      </c>
      <c r="C5279" s="7" t="s">
        <v>365</v>
      </c>
      <c r="D5279" t="s">
        <v>199</v>
      </c>
      <c r="E5279" t="s">
        <v>54</v>
      </c>
      <c r="F5279" t="s">
        <v>95</v>
      </c>
      <c r="G5279" t="s">
        <v>94</v>
      </c>
      <c r="H5279">
        <v>50.01</v>
      </c>
      <c r="I5279">
        <v>150</v>
      </c>
      <c r="J5279">
        <f>Cálculo!$G$78</f>
        <v>8.49</v>
      </c>
      <c r="K5279">
        <f>Cálculo!$H$78</f>
        <v>98.73</v>
      </c>
    </row>
    <row r="5280" spans="1:11">
      <c r="A5280" t="s">
        <v>56</v>
      </c>
      <c r="B5280" t="s">
        <v>198</v>
      </c>
      <c r="C5280" s="7" t="s">
        <v>365</v>
      </c>
      <c r="D5280" t="s">
        <v>199</v>
      </c>
      <c r="E5280" t="s">
        <v>54</v>
      </c>
      <c r="F5280" t="s">
        <v>95</v>
      </c>
      <c r="G5280" t="s">
        <v>94</v>
      </c>
      <c r="H5280">
        <v>150.01</v>
      </c>
      <c r="I5280">
        <v>500</v>
      </c>
      <c r="J5280">
        <f>Cálculo!$G$79</f>
        <v>7.9859999999999998</v>
      </c>
      <c r="K5280">
        <f>Cálculo!$H$79</f>
        <v>174.66</v>
      </c>
    </row>
    <row r="5281" spans="1:11">
      <c r="A5281" t="s">
        <v>56</v>
      </c>
      <c r="B5281" t="s">
        <v>198</v>
      </c>
      <c r="C5281" s="7" t="s">
        <v>365</v>
      </c>
      <c r="D5281" t="s">
        <v>199</v>
      </c>
      <c r="E5281" t="s">
        <v>54</v>
      </c>
      <c r="F5281" t="s">
        <v>95</v>
      </c>
      <c r="G5281" t="s">
        <v>94</v>
      </c>
      <c r="H5281">
        <v>500.01</v>
      </c>
      <c r="I5281">
        <v>2000</v>
      </c>
      <c r="J5281">
        <f>Cálculo!$G$80</f>
        <v>7.5380000000000003</v>
      </c>
      <c r="K5281">
        <f>Cálculo!$H$80</f>
        <v>398.71</v>
      </c>
    </row>
    <row r="5282" spans="1:11">
      <c r="A5282" t="s">
        <v>56</v>
      </c>
      <c r="B5282" t="s">
        <v>198</v>
      </c>
      <c r="C5282" s="7" t="s">
        <v>365</v>
      </c>
      <c r="D5282" t="s">
        <v>199</v>
      </c>
      <c r="E5282" t="s">
        <v>54</v>
      </c>
      <c r="F5282" t="s">
        <v>95</v>
      </c>
      <c r="G5282" t="s">
        <v>94</v>
      </c>
      <c r="H5282">
        <v>2000.01</v>
      </c>
      <c r="I5282">
        <v>3500</v>
      </c>
      <c r="J5282">
        <f>Cálculo!$G$81</f>
        <v>6.819</v>
      </c>
      <c r="K5282">
        <f>Cálculo!$H$81</f>
        <v>1837.86</v>
      </c>
    </row>
    <row r="5283" spans="1:11">
      <c r="A5283" t="s">
        <v>56</v>
      </c>
      <c r="B5283" t="s">
        <v>198</v>
      </c>
      <c r="C5283" s="7" t="s">
        <v>365</v>
      </c>
      <c r="D5283" t="s">
        <v>199</v>
      </c>
      <c r="E5283" t="s">
        <v>54</v>
      </c>
      <c r="F5283" t="s">
        <v>95</v>
      </c>
      <c r="G5283" t="s">
        <v>94</v>
      </c>
      <c r="H5283">
        <v>3500.01</v>
      </c>
      <c r="I5283">
        <v>50000</v>
      </c>
      <c r="J5283">
        <f>Cálculo!$G$82</f>
        <v>5.3760000000000003</v>
      </c>
      <c r="K5283">
        <f>Cálculo!$H$82</f>
        <v>6892.16</v>
      </c>
    </row>
    <row r="5284" spans="1:11">
      <c r="A5284" t="s">
        <v>56</v>
      </c>
      <c r="B5284" t="s">
        <v>198</v>
      </c>
      <c r="C5284" s="7" t="s">
        <v>365</v>
      </c>
      <c r="D5284" t="s">
        <v>199</v>
      </c>
      <c r="E5284" t="s">
        <v>54</v>
      </c>
      <c r="F5284" t="s">
        <v>95</v>
      </c>
      <c r="G5284" t="s">
        <v>94</v>
      </c>
      <c r="H5284">
        <v>50000.01</v>
      </c>
      <c r="J5284">
        <f>Cálculo!$G$83</f>
        <v>5.1479999999999997</v>
      </c>
      <c r="K5284">
        <f>Cálculo!$H$83</f>
        <v>18284.09</v>
      </c>
    </row>
    <row r="5285" spans="1:11">
      <c r="A5285" t="s">
        <v>56</v>
      </c>
      <c r="B5285" t="s">
        <v>198</v>
      </c>
      <c r="C5285" s="7" t="s">
        <v>365</v>
      </c>
      <c r="D5285" t="s">
        <v>199</v>
      </c>
      <c r="E5285" t="s">
        <v>54</v>
      </c>
      <c r="F5285" t="s">
        <v>96</v>
      </c>
      <c r="G5285" t="s">
        <v>94</v>
      </c>
      <c r="H5285">
        <v>0</v>
      </c>
      <c r="I5285">
        <v>50000</v>
      </c>
      <c r="J5285">
        <f>Cálculo!$G$86</f>
        <v>4.726</v>
      </c>
      <c r="K5285">
        <f>Cálculo!$H$86</f>
        <v>387.36</v>
      </c>
    </row>
    <row r="5286" spans="1:11">
      <c r="A5286" t="s">
        <v>56</v>
      </c>
      <c r="B5286" t="s">
        <v>198</v>
      </c>
      <c r="C5286" s="7" t="s">
        <v>365</v>
      </c>
      <c r="D5286" t="s">
        <v>199</v>
      </c>
      <c r="E5286" t="s">
        <v>54</v>
      </c>
      <c r="F5286" t="s">
        <v>96</v>
      </c>
      <c r="G5286" t="s">
        <v>94</v>
      </c>
      <c r="H5286">
        <v>50000.01</v>
      </c>
      <c r="I5286">
        <v>300000</v>
      </c>
      <c r="J5286">
        <f>Cálculo!$G$87</f>
        <v>3.5019999999999998</v>
      </c>
      <c r="K5286">
        <f>Cálculo!$H$87</f>
        <v>61597.41</v>
      </c>
    </row>
    <row r="5287" spans="1:11">
      <c r="A5287" t="s">
        <v>56</v>
      </c>
      <c r="B5287" t="s">
        <v>198</v>
      </c>
      <c r="C5287" s="7" t="s">
        <v>365</v>
      </c>
      <c r="D5287" t="s">
        <v>199</v>
      </c>
      <c r="E5287" t="s">
        <v>54</v>
      </c>
      <c r="F5287" t="s">
        <v>96</v>
      </c>
      <c r="G5287" t="s">
        <v>94</v>
      </c>
      <c r="H5287">
        <v>300000.01</v>
      </c>
      <c r="I5287">
        <v>500000</v>
      </c>
      <c r="J5287">
        <f>Cálculo!$G$88</f>
        <v>3.36</v>
      </c>
      <c r="K5287">
        <f>Cálculo!$H$88</f>
        <v>110975.06</v>
      </c>
    </row>
    <row r="5288" spans="1:11">
      <c r="A5288" t="s">
        <v>56</v>
      </c>
      <c r="B5288" t="s">
        <v>198</v>
      </c>
      <c r="C5288" s="7" t="s">
        <v>365</v>
      </c>
      <c r="D5288" t="s">
        <v>199</v>
      </c>
      <c r="E5288" t="s">
        <v>54</v>
      </c>
      <c r="F5288" t="s">
        <v>96</v>
      </c>
      <c r="G5288" t="s">
        <v>94</v>
      </c>
      <c r="H5288">
        <v>500000.01</v>
      </c>
      <c r="I5288">
        <v>1000000</v>
      </c>
      <c r="J5288">
        <f>Cálculo!$G$89</f>
        <v>3.3340000000000001</v>
      </c>
      <c r="K5288">
        <f>Cálculo!$H$89</f>
        <v>124035.06</v>
      </c>
    </row>
    <row r="5289" spans="1:11">
      <c r="A5289" t="s">
        <v>56</v>
      </c>
      <c r="B5289" t="s">
        <v>198</v>
      </c>
      <c r="C5289" s="7" t="s">
        <v>365</v>
      </c>
      <c r="D5289" t="s">
        <v>199</v>
      </c>
      <c r="E5289" t="s">
        <v>54</v>
      </c>
      <c r="F5289" t="s">
        <v>96</v>
      </c>
      <c r="G5289" t="s">
        <v>94</v>
      </c>
      <c r="H5289">
        <v>1000000.01</v>
      </c>
      <c r="I5289">
        <v>2000000</v>
      </c>
      <c r="J5289">
        <f>Cálculo!$G$90</f>
        <v>3.2810000000000001</v>
      </c>
      <c r="K5289">
        <f>Cálculo!$H$90</f>
        <v>177422.21</v>
      </c>
    </row>
    <row r="5290" spans="1:11">
      <c r="A5290" t="s">
        <v>56</v>
      </c>
      <c r="B5290" t="s">
        <v>198</v>
      </c>
      <c r="C5290" s="7" t="s">
        <v>365</v>
      </c>
      <c r="D5290" t="s">
        <v>199</v>
      </c>
      <c r="E5290" t="s">
        <v>54</v>
      </c>
      <c r="F5290" t="s">
        <v>96</v>
      </c>
      <c r="G5290" t="s">
        <v>94</v>
      </c>
      <c r="H5290">
        <v>2000000.01</v>
      </c>
      <c r="J5290">
        <f>Cálculo!$G$91</f>
        <v>3.2330000000000001</v>
      </c>
      <c r="K5290">
        <f>Cálculo!$H$91</f>
        <v>316707.87</v>
      </c>
    </row>
    <row r="5291" spans="1:11">
      <c r="A5291" t="s">
        <v>56</v>
      </c>
      <c r="B5291" t="s">
        <v>198</v>
      </c>
      <c r="C5291" s="7" t="s">
        <v>365</v>
      </c>
      <c r="D5291" t="s">
        <v>199</v>
      </c>
      <c r="E5291" t="s">
        <v>54</v>
      </c>
      <c r="F5291" t="s">
        <v>97</v>
      </c>
      <c r="G5291" t="s">
        <v>98</v>
      </c>
      <c r="J5291">
        <f>Cálculo!$G$94</f>
        <v>3.2148460000000001</v>
      </c>
    </row>
    <row r="5292" spans="1:11">
      <c r="A5292" t="s">
        <v>56</v>
      </c>
      <c r="B5292" t="s">
        <v>198</v>
      </c>
      <c r="C5292" s="7" t="s">
        <v>366</v>
      </c>
      <c r="D5292" t="s">
        <v>199</v>
      </c>
      <c r="E5292" t="s">
        <v>54</v>
      </c>
      <c r="F5292" t="s">
        <v>93</v>
      </c>
      <c r="G5292" t="s">
        <v>94</v>
      </c>
      <c r="H5292">
        <v>0</v>
      </c>
      <c r="I5292">
        <v>1</v>
      </c>
      <c r="J5292">
        <f>Cálculo!$G$66</f>
        <v>3.2869999999999999</v>
      </c>
      <c r="K5292">
        <f>Cálculo!$H$66</f>
        <v>11.39</v>
      </c>
    </row>
    <row r="5293" spans="1:11">
      <c r="A5293" t="s">
        <v>56</v>
      </c>
      <c r="B5293" t="s">
        <v>198</v>
      </c>
      <c r="C5293" s="7" t="s">
        <v>366</v>
      </c>
      <c r="D5293" t="s">
        <v>199</v>
      </c>
      <c r="E5293" t="s">
        <v>54</v>
      </c>
      <c r="F5293" t="s">
        <v>93</v>
      </c>
      <c r="G5293" t="s">
        <v>94</v>
      </c>
      <c r="H5293">
        <v>1.01</v>
      </c>
      <c r="I5293">
        <v>3</v>
      </c>
      <c r="J5293">
        <f>Cálculo!$G$67</f>
        <v>10.834</v>
      </c>
      <c r="K5293">
        <f>Cálculo!$H$67</f>
        <v>14.87</v>
      </c>
    </row>
    <row r="5294" spans="1:11">
      <c r="A5294" t="s">
        <v>56</v>
      </c>
      <c r="B5294" t="s">
        <v>198</v>
      </c>
      <c r="C5294" s="7" t="s">
        <v>366</v>
      </c>
      <c r="D5294" t="s">
        <v>199</v>
      </c>
      <c r="E5294" t="s">
        <v>54</v>
      </c>
      <c r="F5294" t="s">
        <v>93</v>
      </c>
      <c r="G5294" t="s">
        <v>94</v>
      </c>
      <c r="H5294">
        <v>3.01</v>
      </c>
      <c r="I5294">
        <v>7</v>
      </c>
      <c r="J5294">
        <f>Cálculo!$G$68</f>
        <v>5.6470000000000002</v>
      </c>
      <c r="K5294">
        <f>Cálculo!$H$68</f>
        <v>14.87</v>
      </c>
    </row>
    <row r="5295" spans="1:11">
      <c r="A5295" t="s">
        <v>56</v>
      </c>
      <c r="B5295" t="s">
        <v>198</v>
      </c>
      <c r="C5295" s="7" t="s">
        <v>366</v>
      </c>
      <c r="D5295" t="s">
        <v>199</v>
      </c>
      <c r="E5295" t="s">
        <v>54</v>
      </c>
      <c r="F5295" t="s">
        <v>93</v>
      </c>
      <c r="G5295" t="s">
        <v>94</v>
      </c>
      <c r="H5295">
        <v>7.01</v>
      </c>
      <c r="I5295">
        <v>14</v>
      </c>
      <c r="J5295">
        <f>Cálculo!$G$69</f>
        <v>9.3699999999999992</v>
      </c>
      <c r="K5295">
        <f>Cálculo!$H$69</f>
        <v>16.739999999999998</v>
      </c>
    </row>
    <row r="5296" spans="1:11">
      <c r="A5296" t="s">
        <v>56</v>
      </c>
      <c r="B5296" t="s">
        <v>198</v>
      </c>
      <c r="C5296" s="7" t="s">
        <v>366</v>
      </c>
      <c r="D5296" t="s">
        <v>199</v>
      </c>
      <c r="E5296" t="s">
        <v>54</v>
      </c>
      <c r="F5296" t="s">
        <v>93</v>
      </c>
      <c r="G5296" t="s">
        <v>94</v>
      </c>
      <c r="H5296">
        <v>14.01</v>
      </c>
      <c r="I5296">
        <v>34</v>
      </c>
      <c r="J5296">
        <f>Cálculo!$G$70</f>
        <v>11.132</v>
      </c>
      <c r="K5296">
        <f>Cálculo!$H$70</f>
        <v>18.600000000000001</v>
      </c>
    </row>
    <row r="5297" spans="1:11">
      <c r="A5297" t="s">
        <v>56</v>
      </c>
      <c r="B5297" t="s">
        <v>198</v>
      </c>
      <c r="C5297" s="7" t="s">
        <v>366</v>
      </c>
      <c r="D5297" t="s">
        <v>199</v>
      </c>
      <c r="E5297" t="s">
        <v>54</v>
      </c>
      <c r="F5297" t="s">
        <v>93</v>
      </c>
      <c r="G5297" t="s">
        <v>94</v>
      </c>
      <c r="H5297">
        <v>34.01</v>
      </c>
      <c r="I5297">
        <v>600</v>
      </c>
      <c r="J5297">
        <f>Cálculo!$G$71</f>
        <v>11.92</v>
      </c>
      <c r="K5297">
        <f>Cálculo!$H$71</f>
        <v>18.600000000000001</v>
      </c>
    </row>
    <row r="5298" spans="1:11">
      <c r="A5298" t="s">
        <v>56</v>
      </c>
      <c r="B5298" t="s">
        <v>198</v>
      </c>
      <c r="C5298" s="7" t="s">
        <v>366</v>
      </c>
      <c r="D5298" t="s">
        <v>199</v>
      </c>
      <c r="E5298" t="s">
        <v>54</v>
      </c>
      <c r="F5298" t="s">
        <v>93</v>
      </c>
      <c r="G5298" t="s">
        <v>94</v>
      </c>
      <c r="H5298">
        <v>600.01</v>
      </c>
      <c r="I5298">
        <v>1000</v>
      </c>
      <c r="J5298">
        <f>Cálculo!$G$72</f>
        <v>10.324</v>
      </c>
      <c r="K5298">
        <f>Cálculo!$H$72</f>
        <v>18.600000000000001</v>
      </c>
    </row>
    <row r="5299" spans="1:11">
      <c r="A5299" t="s">
        <v>56</v>
      </c>
      <c r="B5299" t="s">
        <v>198</v>
      </c>
      <c r="C5299" s="7" t="s">
        <v>366</v>
      </c>
      <c r="D5299" t="s">
        <v>199</v>
      </c>
      <c r="E5299" t="s">
        <v>54</v>
      </c>
      <c r="F5299" t="s">
        <v>93</v>
      </c>
      <c r="G5299" t="s">
        <v>94</v>
      </c>
      <c r="H5299">
        <v>1000.01</v>
      </c>
      <c r="J5299">
        <f>Cálculo!$G$73</f>
        <v>7.2949999999999999</v>
      </c>
      <c r="K5299">
        <f>Cálculo!$H$73</f>
        <v>18.600000000000001</v>
      </c>
    </row>
    <row r="5300" spans="1:11">
      <c r="A5300" t="s">
        <v>56</v>
      </c>
      <c r="B5300" t="s">
        <v>198</v>
      </c>
      <c r="C5300" s="7" t="s">
        <v>366</v>
      </c>
      <c r="D5300" t="s">
        <v>199</v>
      </c>
      <c r="E5300" t="s">
        <v>54</v>
      </c>
      <c r="F5300" t="s">
        <v>95</v>
      </c>
      <c r="G5300" t="s">
        <v>94</v>
      </c>
      <c r="H5300">
        <v>0</v>
      </c>
      <c r="I5300">
        <v>0</v>
      </c>
      <c r="J5300">
        <f>Cálculo!$G$76</f>
        <v>0</v>
      </c>
      <c r="K5300">
        <f>Cálculo!$H$76</f>
        <v>0</v>
      </c>
    </row>
    <row r="5301" spans="1:11">
      <c r="A5301" t="s">
        <v>56</v>
      </c>
      <c r="B5301" t="s">
        <v>198</v>
      </c>
      <c r="C5301" s="7" t="s">
        <v>366</v>
      </c>
      <c r="D5301" t="s">
        <v>199</v>
      </c>
      <c r="E5301" t="s">
        <v>54</v>
      </c>
      <c r="F5301" t="s">
        <v>95</v>
      </c>
      <c r="G5301" t="s">
        <v>94</v>
      </c>
      <c r="H5301">
        <v>0.01</v>
      </c>
      <c r="I5301">
        <v>50</v>
      </c>
      <c r="J5301">
        <f>Cálculo!$G$77</f>
        <v>9.2490000000000006</v>
      </c>
      <c r="K5301">
        <f>Cálculo!$H$77</f>
        <v>60.76</v>
      </c>
    </row>
    <row r="5302" spans="1:11">
      <c r="A5302" t="s">
        <v>56</v>
      </c>
      <c r="B5302" t="s">
        <v>198</v>
      </c>
      <c r="C5302" s="7" t="s">
        <v>366</v>
      </c>
      <c r="D5302" t="s">
        <v>199</v>
      </c>
      <c r="E5302" t="s">
        <v>54</v>
      </c>
      <c r="F5302" t="s">
        <v>95</v>
      </c>
      <c r="G5302" t="s">
        <v>94</v>
      </c>
      <c r="H5302">
        <v>50.01</v>
      </c>
      <c r="I5302">
        <v>150</v>
      </c>
      <c r="J5302">
        <f>Cálculo!$G$78</f>
        <v>8.49</v>
      </c>
      <c r="K5302">
        <f>Cálculo!$H$78</f>
        <v>98.73</v>
      </c>
    </row>
    <row r="5303" spans="1:11">
      <c r="A5303" t="s">
        <v>56</v>
      </c>
      <c r="B5303" t="s">
        <v>198</v>
      </c>
      <c r="C5303" s="7" t="s">
        <v>366</v>
      </c>
      <c r="D5303" t="s">
        <v>199</v>
      </c>
      <c r="E5303" t="s">
        <v>54</v>
      </c>
      <c r="F5303" t="s">
        <v>95</v>
      </c>
      <c r="G5303" t="s">
        <v>94</v>
      </c>
      <c r="H5303">
        <v>150.01</v>
      </c>
      <c r="I5303">
        <v>500</v>
      </c>
      <c r="J5303">
        <f>Cálculo!$G$79</f>
        <v>7.9859999999999998</v>
      </c>
      <c r="K5303">
        <f>Cálculo!$H$79</f>
        <v>174.66</v>
      </c>
    </row>
    <row r="5304" spans="1:11">
      <c r="A5304" t="s">
        <v>56</v>
      </c>
      <c r="B5304" t="s">
        <v>198</v>
      </c>
      <c r="C5304" s="7" t="s">
        <v>366</v>
      </c>
      <c r="D5304" t="s">
        <v>199</v>
      </c>
      <c r="E5304" t="s">
        <v>54</v>
      </c>
      <c r="F5304" t="s">
        <v>95</v>
      </c>
      <c r="G5304" t="s">
        <v>94</v>
      </c>
      <c r="H5304">
        <v>500.01</v>
      </c>
      <c r="I5304">
        <v>2000</v>
      </c>
      <c r="J5304">
        <f>Cálculo!$G$80</f>
        <v>7.5380000000000003</v>
      </c>
      <c r="K5304">
        <f>Cálculo!$H$80</f>
        <v>398.71</v>
      </c>
    </row>
    <row r="5305" spans="1:11">
      <c r="A5305" t="s">
        <v>56</v>
      </c>
      <c r="B5305" t="s">
        <v>198</v>
      </c>
      <c r="C5305" s="7" t="s">
        <v>366</v>
      </c>
      <c r="D5305" t="s">
        <v>199</v>
      </c>
      <c r="E5305" t="s">
        <v>54</v>
      </c>
      <c r="F5305" t="s">
        <v>95</v>
      </c>
      <c r="G5305" t="s">
        <v>94</v>
      </c>
      <c r="H5305">
        <v>2000.01</v>
      </c>
      <c r="I5305">
        <v>3500</v>
      </c>
      <c r="J5305">
        <f>Cálculo!$G$81</f>
        <v>6.819</v>
      </c>
      <c r="K5305">
        <f>Cálculo!$H$81</f>
        <v>1837.86</v>
      </c>
    </row>
    <row r="5306" spans="1:11">
      <c r="A5306" t="s">
        <v>56</v>
      </c>
      <c r="B5306" t="s">
        <v>198</v>
      </c>
      <c r="C5306" s="7" t="s">
        <v>366</v>
      </c>
      <c r="D5306" t="s">
        <v>199</v>
      </c>
      <c r="E5306" t="s">
        <v>54</v>
      </c>
      <c r="F5306" t="s">
        <v>95</v>
      </c>
      <c r="G5306" t="s">
        <v>94</v>
      </c>
      <c r="H5306">
        <v>3500.01</v>
      </c>
      <c r="I5306">
        <v>50000</v>
      </c>
      <c r="J5306">
        <f>Cálculo!$G$82</f>
        <v>5.3760000000000003</v>
      </c>
      <c r="K5306">
        <f>Cálculo!$H$82</f>
        <v>6892.16</v>
      </c>
    </row>
    <row r="5307" spans="1:11">
      <c r="A5307" t="s">
        <v>56</v>
      </c>
      <c r="B5307" t="s">
        <v>198</v>
      </c>
      <c r="C5307" s="7" t="s">
        <v>366</v>
      </c>
      <c r="D5307" t="s">
        <v>199</v>
      </c>
      <c r="E5307" t="s">
        <v>54</v>
      </c>
      <c r="F5307" t="s">
        <v>95</v>
      </c>
      <c r="G5307" t="s">
        <v>94</v>
      </c>
      <c r="H5307">
        <v>50000.01</v>
      </c>
      <c r="J5307">
        <f>Cálculo!$G$83</f>
        <v>5.1479999999999997</v>
      </c>
      <c r="K5307">
        <f>Cálculo!$H$83</f>
        <v>18284.09</v>
      </c>
    </row>
    <row r="5308" spans="1:11">
      <c r="A5308" t="s">
        <v>56</v>
      </c>
      <c r="B5308" t="s">
        <v>198</v>
      </c>
      <c r="C5308" s="7" t="s">
        <v>366</v>
      </c>
      <c r="D5308" t="s">
        <v>199</v>
      </c>
      <c r="E5308" t="s">
        <v>54</v>
      </c>
      <c r="F5308" t="s">
        <v>96</v>
      </c>
      <c r="G5308" t="s">
        <v>94</v>
      </c>
      <c r="H5308">
        <v>0</v>
      </c>
      <c r="I5308">
        <v>50000</v>
      </c>
      <c r="J5308">
        <f>Cálculo!$G$86</f>
        <v>4.726</v>
      </c>
      <c r="K5308">
        <f>Cálculo!$H$86</f>
        <v>387.36</v>
      </c>
    </row>
    <row r="5309" spans="1:11">
      <c r="A5309" t="s">
        <v>56</v>
      </c>
      <c r="B5309" t="s">
        <v>198</v>
      </c>
      <c r="C5309" s="7" t="s">
        <v>366</v>
      </c>
      <c r="D5309" t="s">
        <v>199</v>
      </c>
      <c r="E5309" t="s">
        <v>54</v>
      </c>
      <c r="F5309" t="s">
        <v>96</v>
      </c>
      <c r="G5309" t="s">
        <v>94</v>
      </c>
      <c r="H5309">
        <v>50000.01</v>
      </c>
      <c r="I5309">
        <v>300000</v>
      </c>
      <c r="J5309">
        <f>Cálculo!$G$87</f>
        <v>3.5019999999999998</v>
      </c>
      <c r="K5309">
        <f>Cálculo!$H$87</f>
        <v>61597.41</v>
      </c>
    </row>
    <row r="5310" spans="1:11">
      <c r="A5310" t="s">
        <v>56</v>
      </c>
      <c r="B5310" t="s">
        <v>198</v>
      </c>
      <c r="C5310" s="7" t="s">
        <v>366</v>
      </c>
      <c r="D5310" t="s">
        <v>199</v>
      </c>
      <c r="E5310" t="s">
        <v>54</v>
      </c>
      <c r="F5310" t="s">
        <v>96</v>
      </c>
      <c r="G5310" t="s">
        <v>94</v>
      </c>
      <c r="H5310">
        <v>300000.01</v>
      </c>
      <c r="I5310">
        <v>500000</v>
      </c>
      <c r="J5310">
        <f>Cálculo!$G$88</f>
        <v>3.36</v>
      </c>
      <c r="K5310">
        <f>Cálculo!$H$88</f>
        <v>110975.06</v>
      </c>
    </row>
    <row r="5311" spans="1:11">
      <c r="A5311" t="s">
        <v>56</v>
      </c>
      <c r="B5311" t="s">
        <v>198</v>
      </c>
      <c r="C5311" s="7" t="s">
        <v>366</v>
      </c>
      <c r="D5311" t="s">
        <v>199</v>
      </c>
      <c r="E5311" t="s">
        <v>54</v>
      </c>
      <c r="F5311" t="s">
        <v>96</v>
      </c>
      <c r="G5311" t="s">
        <v>94</v>
      </c>
      <c r="H5311">
        <v>500000.01</v>
      </c>
      <c r="I5311">
        <v>1000000</v>
      </c>
      <c r="J5311">
        <f>Cálculo!$G$89</f>
        <v>3.3340000000000001</v>
      </c>
      <c r="K5311">
        <f>Cálculo!$H$89</f>
        <v>124035.06</v>
      </c>
    </row>
    <row r="5312" spans="1:11">
      <c r="A5312" t="s">
        <v>56</v>
      </c>
      <c r="B5312" t="s">
        <v>198</v>
      </c>
      <c r="C5312" s="7" t="s">
        <v>366</v>
      </c>
      <c r="D5312" t="s">
        <v>199</v>
      </c>
      <c r="E5312" t="s">
        <v>54</v>
      </c>
      <c r="F5312" t="s">
        <v>96</v>
      </c>
      <c r="G5312" t="s">
        <v>94</v>
      </c>
      <c r="H5312">
        <v>1000000.01</v>
      </c>
      <c r="I5312">
        <v>2000000</v>
      </c>
      <c r="J5312">
        <f>Cálculo!$G$90</f>
        <v>3.2810000000000001</v>
      </c>
      <c r="K5312">
        <f>Cálculo!$H$90</f>
        <v>177422.21</v>
      </c>
    </row>
    <row r="5313" spans="1:11">
      <c r="A5313" t="s">
        <v>56</v>
      </c>
      <c r="B5313" t="s">
        <v>198</v>
      </c>
      <c r="C5313" s="7" t="s">
        <v>366</v>
      </c>
      <c r="D5313" t="s">
        <v>199</v>
      </c>
      <c r="E5313" t="s">
        <v>54</v>
      </c>
      <c r="F5313" t="s">
        <v>96</v>
      </c>
      <c r="G5313" t="s">
        <v>94</v>
      </c>
      <c r="H5313">
        <v>2000000.01</v>
      </c>
      <c r="J5313">
        <f>Cálculo!$G$91</f>
        <v>3.2330000000000001</v>
      </c>
      <c r="K5313">
        <f>Cálculo!$H$91</f>
        <v>316707.87</v>
      </c>
    </row>
    <row r="5314" spans="1:11">
      <c r="A5314" t="s">
        <v>56</v>
      </c>
      <c r="B5314" t="s">
        <v>198</v>
      </c>
      <c r="C5314" s="7" t="s">
        <v>366</v>
      </c>
      <c r="D5314" t="s">
        <v>199</v>
      </c>
      <c r="E5314" t="s">
        <v>54</v>
      </c>
      <c r="F5314" t="s">
        <v>97</v>
      </c>
      <c r="G5314" t="s">
        <v>98</v>
      </c>
      <c r="J5314">
        <f>Cálculo!$G$94</f>
        <v>3.2148460000000001</v>
      </c>
    </row>
    <row r="5315" spans="1:11">
      <c r="A5315" t="s">
        <v>56</v>
      </c>
      <c r="B5315" t="s">
        <v>198</v>
      </c>
      <c r="C5315" s="7" t="s">
        <v>367</v>
      </c>
      <c r="D5315" t="s">
        <v>199</v>
      </c>
      <c r="E5315" t="s">
        <v>54</v>
      </c>
      <c r="F5315" t="s">
        <v>93</v>
      </c>
      <c r="G5315" t="s">
        <v>94</v>
      </c>
      <c r="H5315">
        <v>0</v>
      </c>
      <c r="I5315">
        <v>1</v>
      </c>
      <c r="J5315">
        <f>Cálculo!$G$66</f>
        <v>3.2869999999999999</v>
      </c>
      <c r="K5315">
        <f>Cálculo!$H$66</f>
        <v>11.39</v>
      </c>
    </row>
    <row r="5316" spans="1:11">
      <c r="A5316" t="s">
        <v>56</v>
      </c>
      <c r="B5316" t="s">
        <v>198</v>
      </c>
      <c r="C5316" s="7" t="s">
        <v>367</v>
      </c>
      <c r="D5316" t="s">
        <v>199</v>
      </c>
      <c r="E5316" t="s">
        <v>54</v>
      </c>
      <c r="F5316" t="s">
        <v>93</v>
      </c>
      <c r="G5316" t="s">
        <v>94</v>
      </c>
      <c r="H5316">
        <v>1.01</v>
      </c>
      <c r="I5316">
        <v>3</v>
      </c>
      <c r="J5316">
        <f>Cálculo!$G$67</f>
        <v>10.834</v>
      </c>
      <c r="K5316">
        <f>Cálculo!$H$67</f>
        <v>14.87</v>
      </c>
    </row>
    <row r="5317" spans="1:11">
      <c r="A5317" t="s">
        <v>56</v>
      </c>
      <c r="B5317" t="s">
        <v>198</v>
      </c>
      <c r="C5317" s="7" t="s">
        <v>367</v>
      </c>
      <c r="D5317" t="s">
        <v>199</v>
      </c>
      <c r="E5317" t="s">
        <v>54</v>
      </c>
      <c r="F5317" t="s">
        <v>93</v>
      </c>
      <c r="G5317" t="s">
        <v>94</v>
      </c>
      <c r="H5317">
        <v>3.01</v>
      </c>
      <c r="I5317">
        <v>7</v>
      </c>
      <c r="J5317">
        <f>Cálculo!$G$68</f>
        <v>5.6470000000000002</v>
      </c>
      <c r="K5317">
        <f>Cálculo!$H$68</f>
        <v>14.87</v>
      </c>
    </row>
    <row r="5318" spans="1:11">
      <c r="A5318" t="s">
        <v>56</v>
      </c>
      <c r="B5318" t="s">
        <v>198</v>
      </c>
      <c r="C5318" s="7" t="s">
        <v>367</v>
      </c>
      <c r="D5318" t="s">
        <v>199</v>
      </c>
      <c r="E5318" t="s">
        <v>54</v>
      </c>
      <c r="F5318" t="s">
        <v>93</v>
      </c>
      <c r="G5318" t="s">
        <v>94</v>
      </c>
      <c r="H5318">
        <v>7.01</v>
      </c>
      <c r="I5318">
        <v>14</v>
      </c>
      <c r="J5318">
        <f>Cálculo!$G$69</f>
        <v>9.3699999999999992</v>
      </c>
      <c r="K5318">
        <f>Cálculo!$H$69</f>
        <v>16.739999999999998</v>
      </c>
    </row>
    <row r="5319" spans="1:11">
      <c r="A5319" t="s">
        <v>56</v>
      </c>
      <c r="B5319" t="s">
        <v>198</v>
      </c>
      <c r="C5319" s="7" t="s">
        <v>367</v>
      </c>
      <c r="D5319" t="s">
        <v>199</v>
      </c>
      <c r="E5319" t="s">
        <v>54</v>
      </c>
      <c r="F5319" t="s">
        <v>93</v>
      </c>
      <c r="G5319" t="s">
        <v>94</v>
      </c>
      <c r="H5319">
        <v>14.01</v>
      </c>
      <c r="I5319">
        <v>34</v>
      </c>
      <c r="J5319">
        <f>Cálculo!$G$70</f>
        <v>11.132</v>
      </c>
      <c r="K5319">
        <f>Cálculo!$H$70</f>
        <v>18.600000000000001</v>
      </c>
    </row>
    <row r="5320" spans="1:11">
      <c r="A5320" t="s">
        <v>56</v>
      </c>
      <c r="B5320" t="s">
        <v>198</v>
      </c>
      <c r="C5320" s="7" t="s">
        <v>367</v>
      </c>
      <c r="D5320" t="s">
        <v>199</v>
      </c>
      <c r="E5320" t="s">
        <v>54</v>
      </c>
      <c r="F5320" t="s">
        <v>93</v>
      </c>
      <c r="G5320" t="s">
        <v>94</v>
      </c>
      <c r="H5320">
        <v>34.01</v>
      </c>
      <c r="I5320">
        <v>600</v>
      </c>
      <c r="J5320">
        <f>Cálculo!$G$71</f>
        <v>11.92</v>
      </c>
      <c r="K5320">
        <f>Cálculo!$H$71</f>
        <v>18.600000000000001</v>
      </c>
    </row>
    <row r="5321" spans="1:11">
      <c r="A5321" t="s">
        <v>56</v>
      </c>
      <c r="B5321" t="s">
        <v>198</v>
      </c>
      <c r="C5321" s="7" t="s">
        <v>367</v>
      </c>
      <c r="D5321" t="s">
        <v>199</v>
      </c>
      <c r="E5321" t="s">
        <v>54</v>
      </c>
      <c r="F5321" t="s">
        <v>93</v>
      </c>
      <c r="G5321" t="s">
        <v>94</v>
      </c>
      <c r="H5321">
        <v>600.01</v>
      </c>
      <c r="I5321">
        <v>1000</v>
      </c>
      <c r="J5321">
        <f>Cálculo!$G$72</f>
        <v>10.324</v>
      </c>
      <c r="K5321">
        <f>Cálculo!$H$72</f>
        <v>18.600000000000001</v>
      </c>
    </row>
    <row r="5322" spans="1:11">
      <c r="A5322" t="s">
        <v>56</v>
      </c>
      <c r="B5322" t="s">
        <v>198</v>
      </c>
      <c r="C5322" s="7" t="s">
        <v>367</v>
      </c>
      <c r="D5322" t="s">
        <v>199</v>
      </c>
      <c r="E5322" t="s">
        <v>54</v>
      </c>
      <c r="F5322" t="s">
        <v>93</v>
      </c>
      <c r="G5322" t="s">
        <v>94</v>
      </c>
      <c r="H5322">
        <v>1000.01</v>
      </c>
      <c r="J5322">
        <f>Cálculo!$G$73</f>
        <v>7.2949999999999999</v>
      </c>
      <c r="K5322">
        <f>Cálculo!$H$73</f>
        <v>18.600000000000001</v>
      </c>
    </row>
    <row r="5323" spans="1:11">
      <c r="A5323" t="s">
        <v>56</v>
      </c>
      <c r="B5323" t="s">
        <v>198</v>
      </c>
      <c r="C5323" s="7" t="s">
        <v>367</v>
      </c>
      <c r="D5323" t="s">
        <v>199</v>
      </c>
      <c r="E5323" t="s">
        <v>54</v>
      </c>
      <c r="F5323" t="s">
        <v>95</v>
      </c>
      <c r="G5323" t="s">
        <v>94</v>
      </c>
      <c r="H5323">
        <v>0</v>
      </c>
      <c r="I5323">
        <v>0</v>
      </c>
      <c r="J5323">
        <f>Cálculo!$G$76</f>
        <v>0</v>
      </c>
      <c r="K5323">
        <f>Cálculo!$H$76</f>
        <v>0</v>
      </c>
    </row>
    <row r="5324" spans="1:11">
      <c r="A5324" t="s">
        <v>56</v>
      </c>
      <c r="B5324" t="s">
        <v>198</v>
      </c>
      <c r="C5324" s="7" t="s">
        <v>367</v>
      </c>
      <c r="D5324" t="s">
        <v>199</v>
      </c>
      <c r="E5324" t="s">
        <v>54</v>
      </c>
      <c r="F5324" t="s">
        <v>95</v>
      </c>
      <c r="G5324" t="s">
        <v>94</v>
      </c>
      <c r="H5324">
        <v>0.01</v>
      </c>
      <c r="I5324">
        <v>50</v>
      </c>
      <c r="J5324">
        <f>Cálculo!$G$77</f>
        <v>9.2490000000000006</v>
      </c>
      <c r="K5324">
        <f>Cálculo!$H$77</f>
        <v>60.76</v>
      </c>
    </row>
    <row r="5325" spans="1:11">
      <c r="A5325" t="s">
        <v>56</v>
      </c>
      <c r="B5325" t="s">
        <v>198</v>
      </c>
      <c r="C5325" s="7" t="s">
        <v>367</v>
      </c>
      <c r="D5325" t="s">
        <v>199</v>
      </c>
      <c r="E5325" t="s">
        <v>54</v>
      </c>
      <c r="F5325" t="s">
        <v>95</v>
      </c>
      <c r="G5325" t="s">
        <v>94</v>
      </c>
      <c r="H5325">
        <v>50.01</v>
      </c>
      <c r="I5325">
        <v>150</v>
      </c>
      <c r="J5325">
        <f>Cálculo!$G$78</f>
        <v>8.49</v>
      </c>
      <c r="K5325">
        <f>Cálculo!$H$78</f>
        <v>98.73</v>
      </c>
    </row>
    <row r="5326" spans="1:11">
      <c r="A5326" t="s">
        <v>56</v>
      </c>
      <c r="B5326" t="s">
        <v>198</v>
      </c>
      <c r="C5326" s="7" t="s">
        <v>367</v>
      </c>
      <c r="D5326" t="s">
        <v>199</v>
      </c>
      <c r="E5326" t="s">
        <v>54</v>
      </c>
      <c r="F5326" t="s">
        <v>95</v>
      </c>
      <c r="G5326" t="s">
        <v>94</v>
      </c>
      <c r="H5326">
        <v>150.01</v>
      </c>
      <c r="I5326">
        <v>500</v>
      </c>
      <c r="J5326">
        <f>Cálculo!$G$79</f>
        <v>7.9859999999999998</v>
      </c>
      <c r="K5326">
        <f>Cálculo!$H$79</f>
        <v>174.66</v>
      </c>
    </row>
    <row r="5327" spans="1:11">
      <c r="A5327" t="s">
        <v>56</v>
      </c>
      <c r="B5327" t="s">
        <v>198</v>
      </c>
      <c r="C5327" s="7" t="s">
        <v>367</v>
      </c>
      <c r="D5327" t="s">
        <v>199</v>
      </c>
      <c r="E5327" t="s">
        <v>54</v>
      </c>
      <c r="F5327" t="s">
        <v>95</v>
      </c>
      <c r="G5327" t="s">
        <v>94</v>
      </c>
      <c r="H5327">
        <v>500.01</v>
      </c>
      <c r="I5327">
        <v>2000</v>
      </c>
      <c r="J5327">
        <f>Cálculo!$G$80</f>
        <v>7.5380000000000003</v>
      </c>
      <c r="K5327">
        <f>Cálculo!$H$80</f>
        <v>398.71</v>
      </c>
    </row>
    <row r="5328" spans="1:11">
      <c r="A5328" t="s">
        <v>56</v>
      </c>
      <c r="B5328" t="s">
        <v>198</v>
      </c>
      <c r="C5328" s="7" t="s">
        <v>367</v>
      </c>
      <c r="D5328" t="s">
        <v>199</v>
      </c>
      <c r="E5328" t="s">
        <v>54</v>
      </c>
      <c r="F5328" t="s">
        <v>95</v>
      </c>
      <c r="G5328" t="s">
        <v>94</v>
      </c>
      <c r="H5328">
        <v>2000.01</v>
      </c>
      <c r="I5328">
        <v>3500</v>
      </c>
      <c r="J5328">
        <f>Cálculo!$G$81</f>
        <v>6.819</v>
      </c>
      <c r="K5328">
        <f>Cálculo!$H$81</f>
        <v>1837.86</v>
      </c>
    </row>
    <row r="5329" spans="1:11">
      <c r="A5329" t="s">
        <v>56</v>
      </c>
      <c r="B5329" t="s">
        <v>198</v>
      </c>
      <c r="C5329" s="7" t="s">
        <v>367</v>
      </c>
      <c r="D5329" t="s">
        <v>199</v>
      </c>
      <c r="E5329" t="s">
        <v>54</v>
      </c>
      <c r="F5329" t="s">
        <v>95</v>
      </c>
      <c r="G5329" t="s">
        <v>94</v>
      </c>
      <c r="H5329">
        <v>3500.01</v>
      </c>
      <c r="I5329">
        <v>50000</v>
      </c>
      <c r="J5329">
        <f>Cálculo!$G$82</f>
        <v>5.3760000000000003</v>
      </c>
      <c r="K5329">
        <f>Cálculo!$H$82</f>
        <v>6892.16</v>
      </c>
    </row>
    <row r="5330" spans="1:11">
      <c r="A5330" t="s">
        <v>56</v>
      </c>
      <c r="B5330" t="s">
        <v>198</v>
      </c>
      <c r="C5330" s="7" t="s">
        <v>367</v>
      </c>
      <c r="D5330" t="s">
        <v>199</v>
      </c>
      <c r="E5330" t="s">
        <v>54</v>
      </c>
      <c r="F5330" t="s">
        <v>95</v>
      </c>
      <c r="G5330" t="s">
        <v>94</v>
      </c>
      <c r="H5330">
        <v>50000.01</v>
      </c>
      <c r="J5330">
        <f>Cálculo!$G$83</f>
        <v>5.1479999999999997</v>
      </c>
      <c r="K5330">
        <f>Cálculo!$H$83</f>
        <v>18284.09</v>
      </c>
    </row>
    <row r="5331" spans="1:11">
      <c r="A5331" t="s">
        <v>56</v>
      </c>
      <c r="B5331" t="s">
        <v>198</v>
      </c>
      <c r="C5331" s="7" t="s">
        <v>367</v>
      </c>
      <c r="D5331" t="s">
        <v>199</v>
      </c>
      <c r="E5331" t="s">
        <v>54</v>
      </c>
      <c r="F5331" t="s">
        <v>96</v>
      </c>
      <c r="G5331" t="s">
        <v>94</v>
      </c>
      <c r="H5331">
        <v>0</v>
      </c>
      <c r="I5331">
        <v>50000</v>
      </c>
      <c r="J5331">
        <f>Cálculo!$G$86</f>
        <v>4.726</v>
      </c>
      <c r="K5331">
        <f>Cálculo!$H$86</f>
        <v>387.36</v>
      </c>
    </row>
    <row r="5332" spans="1:11">
      <c r="A5332" t="s">
        <v>56</v>
      </c>
      <c r="B5332" t="s">
        <v>198</v>
      </c>
      <c r="C5332" s="7" t="s">
        <v>367</v>
      </c>
      <c r="D5332" t="s">
        <v>199</v>
      </c>
      <c r="E5332" t="s">
        <v>54</v>
      </c>
      <c r="F5332" t="s">
        <v>96</v>
      </c>
      <c r="G5332" t="s">
        <v>94</v>
      </c>
      <c r="H5332">
        <v>50000.01</v>
      </c>
      <c r="I5332">
        <v>300000</v>
      </c>
      <c r="J5332">
        <f>Cálculo!$G$87</f>
        <v>3.5019999999999998</v>
      </c>
      <c r="K5332">
        <f>Cálculo!$H$87</f>
        <v>61597.41</v>
      </c>
    </row>
    <row r="5333" spans="1:11">
      <c r="A5333" t="s">
        <v>56</v>
      </c>
      <c r="B5333" t="s">
        <v>198</v>
      </c>
      <c r="C5333" s="7" t="s">
        <v>367</v>
      </c>
      <c r="D5333" t="s">
        <v>199</v>
      </c>
      <c r="E5333" t="s">
        <v>54</v>
      </c>
      <c r="F5333" t="s">
        <v>96</v>
      </c>
      <c r="G5333" t="s">
        <v>94</v>
      </c>
      <c r="H5333">
        <v>300000.01</v>
      </c>
      <c r="I5333">
        <v>500000</v>
      </c>
      <c r="J5333">
        <f>Cálculo!$G$88</f>
        <v>3.36</v>
      </c>
      <c r="K5333">
        <f>Cálculo!$H$88</f>
        <v>110975.06</v>
      </c>
    </row>
    <row r="5334" spans="1:11">
      <c r="A5334" t="s">
        <v>56</v>
      </c>
      <c r="B5334" t="s">
        <v>198</v>
      </c>
      <c r="C5334" s="7" t="s">
        <v>367</v>
      </c>
      <c r="D5334" t="s">
        <v>199</v>
      </c>
      <c r="E5334" t="s">
        <v>54</v>
      </c>
      <c r="F5334" t="s">
        <v>96</v>
      </c>
      <c r="G5334" t="s">
        <v>94</v>
      </c>
      <c r="H5334">
        <v>500000.01</v>
      </c>
      <c r="I5334">
        <v>1000000</v>
      </c>
      <c r="J5334">
        <f>Cálculo!$G$89</f>
        <v>3.3340000000000001</v>
      </c>
      <c r="K5334">
        <f>Cálculo!$H$89</f>
        <v>124035.06</v>
      </c>
    </row>
    <row r="5335" spans="1:11">
      <c r="A5335" t="s">
        <v>56</v>
      </c>
      <c r="B5335" t="s">
        <v>198</v>
      </c>
      <c r="C5335" s="7" t="s">
        <v>367</v>
      </c>
      <c r="D5335" t="s">
        <v>199</v>
      </c>
      <c r="E5335" t="s">
        <v>54</v>
      </c>
      <c r="F5335" t="s">
        <v>96</v>
      </c>
      <c r="G5335" t="s">
        <v>94</v>
      </c>
      <c r="H5335">
        <v>1000000.01</v>
      </c>
      <c r="I5335">
        <v>2000000</v>
      </c>
      <c r="J5335">
        <f>Cálculo!$G$90</f>
        <v>3.2810000000000001</v>
      </c>
      <c r="K5335">
        <f>Cálculo!$H$90</f>
        <v>177422.21</v>
      </c>
    </row>
    <row r="5336" spans="1:11">
      <c r="A5336" t="s">
        <v>56</v>
      </c>
      <c r="B5336" t="s">
        <v>198</v>
      </c>
      <c r="C5336" s="7" t="s">
        <v>367</v>
      </c>
      <c r="D5336" t="s">
        <v>199</v>
      </c>
      <c r="E5336" t="s">
        <v>54</v>
      </c>
      <c r="F5336" t="s">
        <v>96</v>
      </c>
      <c r="G5336" t="s">
        <v>94</v>
      </c>
      <c r="H5336">
        <v>2000000.01</v>
      </c>
      <c r="J5336">
        <f>Cálculo!$G$91</f>
        <v>3.2330000000000001</v>
      </c>
      <c r="K5336">
        <f>Cálculo!$H$91</f>
        <v>316707.87</v>
      </c>
    </row>
    <row r="5337" spans="1:11">
      <c r="A5337" t="s">
        <v>56</v>
      </c>
      <c r="B5337" t="s">
        <v>198</v>
      </c>
      <c r="C5337" s="7" t="s">
        <v>367</v>
      </c>
      <c r="D5337" t="s">
        <v>199</v>
      </c>
      <c r="E5337" t="s">
        <v>54</v>
      </c>
      <c r="F5337" t="s">
        <v>97</v>
      </c>
      <c r="G5337" t="s">
        <v>98</v>
      </c>
      <c r="J5337">
        <f>Cálculo!$G$94</f>
        <v>3.2148460000000001</v>
      </c>
    </row>
    <row r="5338" spans="1:11">
      <c r="A5338" t="s">
        <v>56</v>
      </c>
      <c r="B5338" t="s">
        <v>198</v>
      </c>
      <c r="C5338" s="7" t="s">
        <v>368</v>
      </c>
      <c r="D5338" t="s">
        <v>199</v>
      </c>
      <c r="E5338" t="s">
        <v>54</v>
      </c>
      <c r="F5338" t="s">
        <v>93</v>
      </c>
      <c r="G5338" t="s">
        <v>94</v>
      </c>
      <c r="H5338">
        <v>0</v>
      </c>
      <c r="I5338">
        <v>1</v>
      </c>
      <c r="J5338">
        <f>Cálculo!$G$66</f>
        <v>3.2869999999999999</v>
      </c>
      <c r="K5338">
        <f>Cálculo!$H$66</f>
        <v>11.39</v>
      </c>
    </row>
    <row r="5339" spans="1:11">
      <c r="A5339" t="s">
        <v>56</v>
      </c>
      <c r="B5339" t="s">
        <v>198</v>
      </c>
      <c r="C5339" s="7" t="s">
        <v>368</v>
      </c>
      <c r="D5339" t="s">
        <v>199</v>
      </c>
      <c r="E5339" t="s">
        <v>54</v>
      </c>
      <c r="F5339" t="s">
        <v>93</v>
      </c>
      <c r="G5339" t="s">
        <v>94</v>
      </c>
      <c r="H5339">
        <v>1.01</v>
      </c>
      <c r="I5339">
        <v>3</v>
      </c>
      <c r="J5339">
        <f>Cálculo!$G$67</f>
        <v>10.834</v>
      </c>
      <c r="K5339">
        <f>Cálculo!$H$67</f>
        <v>14.87</v>
      </c>
    </row>
    <row r="5340" spans="1:11">
      <c r="A5340" t="s">
        <v>56</v>
      </c>
      <c r="B5340" t="s">
        <v>198</v>
      </c>
      <c r="C5340" s="7" t="s">
        <v>368</v>
      </c>
      <c r="D5340" t="s">
        <v>199</v>
      </c>
      <c r="E5340" t="s">
        <v>54</v>
      </c>
      <c r="F5340" t="s">
        <v>93</v>
      </c>
      <c r="G5340" t="s">
        <v>94</v>
      </c>
      <c r="H5340">
        <v>3.01</v>
      </c>
      <c r="I5340">
        <v>7</v>
      </c>
      <c r="J5340">
        <f>Cálculo!$G$68</f>
        <v>5.6470000000000002</v>
      </c>
      <c r="K5340">
        <f>Cálculo!$H$68</f>
        <v>14.87</v>
      </c>
    </row>
    <row r="5341" spans="1:11">
      <c r="A5341" t="s">
        <v>56</v>
      </c>
      <c r="B5341" t="s">
        <v>198</v>
      </c>
      <c r="C5341" s="7" t="s">
        <v>368</v>
      </c>
      <c r="D5341" t="s">
        <v>199</v>
      </c>
      <c r="E5341" t="s">
        <v>54</v>
      </c>
      <c r="F5341" t="s">
        <v>93</v>
      </c>
      <c r="G5341" t="s">
        <v>94</v>
      </c>
      <c r="H5341">
        <v>7.01</v>
      </c>
      <c r="I5341">
        <v>14</v>
      </c>
      <c r="J5341">
        <f>Cálculo!$G$69</f>
        <v>9.3699999999999992</v>
      </c>
      <c r="K5341">
        <f>Cálculo!$H$69</f>
        <v>16.739999999999998</v>
      </c>
    </row>
    <row r="5342" spans="1:11">
      <c r="A5342" t="s">
        <v>56</v>
      </c>
      <c r="B5342" t="s">
        <v>198</v>
      </c>
      <c r="C5342" s="7" t="s">
        <v>368</v>
      </c>
      <c r="D5342" t="s">
        <v>199</v>
      </c>
      <c r="E5342" t="s">
        <v>54</v>
      </c>
      <c r="F5342" t="s">
        <v>93</v>
      </c>
      <c r="G5342" t="s">
        <v>94</v>
      </c>
      <c r="H5342">
        <v>14.01</v>
      </c>
      <c r="I5342">
        <v>34</v>
      </c>
      <c r="J5342">
        <f>Cálculo!$G$70</f>
        <v>11.132</v>
      </c>
      <c r="K5342">
        <f>Cálculo!$H$70</f>
        <v>18.600000000000001</v>
      </c>
    </row>
    <row r="5343" spans="1:11">
      <c r="A5343" t="s">
        <v>56</v>
      </c>
      <c r="B5343" t="s">
        <v>198</v>
      </c>
      <c r="C5343" s="7" t="s">
        <v>368</v>
      </c>
      <c r="D5343" t="s">
        <v>199</v>
      </c>
      <c r="E5343" t="s">
        <v>54</v>
      </c>
      <c r="F5343" t="s">
        <v>93</v>
      </c>
      <c r="G5343" t="s">
        <v>94</v>
      </c>
      <c r="H5343">
        <v>34.01</v>
      </c>
      <c r="I5343">
        <v>600</v>
      </c>
      <c r="J5343">
        <f>Cálculo!$G$71</f>
        <v>11.92</v>
      </c>
      <c r="K5343">
        <f>Cálculo!$H$71</f>
        <v>18.600000000000001</v>
      </c>
    </row>
    <row r="5344" spans="1:11">
      <c r="A5344" t="s">
        <v>56</v>
      </c>
      <c r="B5344" t="s">
        <v>198</v>
      </c>
      <c r="C5344" s="7" t="s">
        <v>368</v>
      </c>
      <c r="D5344" t="s">
        <v>199</v>
      </c>
      <c r="E5344" t="s">
        <v>54</v>
      </c>
      <c r="F5344" t="s">
        <v>93</v>
      </c>
      <c r="G5344" t="s">
        <v>94</v>
      </c>
      <c r="H5344">
        <v>600.01</v>
      </c>
      <c r="I5344">
        <v>1000</v>
      </c>
      <c r="J5344">
        <f>Cálculo!$G$72</f>
        <v>10.324</v>
      </c>
      <c r="K5344">
        <f>Cálculo!$H$72</f>
        <v>18.600000000000001</v>
      </c>
    </row>
    <row r="5345" spans="1:11">
      <c r="A5345" t="s">
        <v>56</v>
      </c>
      <c r="B5345" t="s">
        <v>198</v>
      </c>
      <c r="C5345" s="7" t="s">
        <v>368</v>
      </c>
      <c r="D5345" t="s">
        <v>199</v>
      </c>
      <c r="E5345" t="s">
        <v>54</v>
      </c>
      <c r="F5345" t="s">
        <v>93</v>
      </c>
      <c r="G5345" t="s">
        <v>94</v>
      </c>
      <c r="H5345">
        <v>1000.01</v>
      </c>
      <c r="J5345">
        <f>Cálculo!$G$73</f>
        <v>7.2949999999999999</v>
      </c>
      <c r="K5345">
        <f>Cálculo!$H$73</f>
        <v>18.600000000000001</v>
      </c>
    </row>
    <row r="5346" spans="1:11">
      <c r="A5346" t="s">
        <v>56</v>
      </c>
      <c r="B5346" t="s">
        <v>198</v>
      </c>
      <c r="C5346" s="7" t="s">
        <v>368</v>
      </c>
      <c r="D5346" t="s">
        <v>199</v>
      </c>
      <c r="E5346" t="s">
        <v>54</v>
      </c>
      <c r="F5346" t="s">
        <v>95</v>
      </c>
      <c r="G5346" t="s">
        <v>94</v>
      </c>
      <c r="H5346">
        <v>0</v>
      </c>
      <c r="I5346">
        <v>0</v>
      </c>
      <c r="J5346">
        <f>Cálculo!$G$76</f>
        <v>0</v>
      </c>
      <c r="K5346">
        <f>Cálculo!$H$76</f>
        <v>0</v>
      </c>
    </row>
    <row r="5347" spans="1:11">
      <c r="A5347" t="s">
        <v>56</v>
      </c>
      <c r="B5347" t="s">
        <v>198</v>
      </c>
      <c r="C5347" s="7" t="s">
        <v>368</v>
      </c>
      <c r="D5347" t="s">
        <v>199</v>
      </c>
      <c r="E5347" t="s">
        <v>54</v>
      </c>
      <c r="F5347" t="s">
        <v>95</v>
      </c>
      <c r="G5347" t="s">
        <v>94</v>
      </c>
      <c r="H5347">
        <v>0.01</v>
      </c>
      <c r="I5347">
        <v>50</v>
      </c>
      <c r="J5347">
        <f>Cálculo!$G$77</f>
        <v>9.2490000000000006</v>
      </c>
      <c r="K5347">
        <f>Cálculo!$H$77</f>
        <v>60.76</v>
      </c>
    </row>
    <row r="5348" spans="1:11">
      <c r="A5348" t="s">
        <v>56</v>
      </c>
      <c r="B5348" t="s">
        <v>198</v>
      </c>
      <c r="C5348" s="7" t="s">
        <v>368</v>
      </c>
      <c r="D5348" t="s">
        <v>199</v>
      </c>
      <c r="E5348" t="s">
        <v>54</v>
      </c>
      <c r="F5348" t="s">
        <v>95</v>
      </c>
      <c r="G5348" t="s">
        <v>94</v>
      </c>
      <c r="H5348">
        <v>50.01</v>
      </c>
      <c r="I5348">
        <v>150</v>
      </c>
      <c r="J5348">
        <f>Cálculo!$G$78</f>
        <v>8.49</v>
      </c>
      <c r="K5348">
        <f>Cálculo!$H$78</f>
        <v>98.73</v>
      </c>
    </row>
    <row r="5349" spans="1:11">
      <c r="A5349" t="s">
        <v>56</v>
      </c>
      <c r="B5349" t="s">
        <v>198</v>
      </c>
      <c r="C5349" s="7" t="s">
        <v>368</v>
      </c>
      <c r="D5349" t="s">
        <v>199</v>
      </c>
      <c r="E5349" t="s">
        <v>54</v>
      </c>
      <c r="F5349" t="s">
        <v>95</v>
      </c>
      <c r="G5349" t="s">
        <v>94</v>
      </c>
      <c r="H5349">
        <v>150.01</v>
      </c>
      <c r="I5349">
        <v>500</v>
      </c>
      <c r="J5349">
        <f>Cálculo!$G$79</f>
        <v>7.9859999999999998</v>
      </c>
      <c r="K5349">
        <f>Cálculo!$H$79</f>
        <v>174.66</v>
      </c>
    </row>
    <row r="5350" spans="1:11">
      <c r="A5350" t="s">
        <v>56</v>
      </c>
      <c r="B5350" t="s">
        <v>198</v>
      </c>
      <c r="C5350" s="7" t="s">
        <v>368</v>
      </c>
      <c r="D5350" t="s">
        <v>199</v>
      </c>
      <c r="E5350" t="s">
        <v>54</v>
      </c>
      <c r="F5350" t="s">
        <v>95</v>
      </c>
      <c r="G5350" t="s">
        <v>94</v>
      </c>
      <c r="H5350">
        <v>500.01</v>
      </c>
      <c r="I5350">
        <v>2000</v>
      </c>
      <c r="J5350">
        <f>Cálculo!$G$80</f>
        <v>7.5380000000000003</v>
      </c>
      <c r="K5350">
        <f>Cálculo!$H$80</f>
        <v>398.71</v>
      </c>
    </row>
    <row r="5351" spans="1:11">
      <c r="A5351" t="s">
        <v>56</v>
      </c>
      <c r="B5351" t="s">
        <v>198</v>
      </c>
      <c r="C5351" s="7" t="s">
        <v>368</v>
      </c>
      <c r="D5351" t="s">
        <v>199</v>
      </c>
      <c r="E5351" t="s">
        <v>54</v>
      </c>
      <c r="F5351" t="s">
        <v>95</v>
      </c>
      <c r="G5351" t="s">
        <v>94</v>
      </c>
      <c r="H5351">
        <v>2000.01</v>
      </c>
      <c r="I5351">
        <v>3500</v>
      </c>
      <c r="J5351">
        <f>Cálculo!$G$81</f>
        <v>6.819</v>
      </c>
      <c r="K5351">
        <f>Cálculo!$H$81</f>
        <v>1837.86</v>
      </c>
    </row>
    <row r="5352" spans="1:11">
      <c r="A5352" t="s">
        <v>56</v>
      </c>
      <c r="B5352" t="s">
        <v>198</v>
      </c>
      <c r="C5352" s="7" t="s">
        <v>368</v>
      </c>
      <c r="D5352" t="s">
        <v>199</v>
      </c>
      <c r="E5352" t="s">
        <v>54</v>
      </c>
      <c r="F5352" t="s">
        <v>95</v>
      </c>
      <c r="G5352" t="s">
        <v>94</v>
      </c>
      <c r="H5352">
        <v>3500.01</v>
      </c>
      <c r="I5352">
        <v>50000</v>
      </c>
      <c r="J5352">
        <f>Cálculo!$G$82</f>
        <v>5.3760000000000003</v>
      </c>
      <c r="K5352">
        <f>Cálculo!$H$82</f>
        <v>6892.16</v>
      </c>
    </row>
    <row r="5353" spans="1:11">
      <c r="A5353" t="s">
        <v>56</v>
      </c>
      <c r="B5353" t="s">
        <v>198</v>
      </c>
      <c r="C5353" s="7" t="s">
        <v>368</v>
      </c>
      <c r="D5353" t="s">
        <v>199</v>
      </c>
      <c r="E5353" t="s">
        <v>54</v>
      </c>
      <c r="F5353" t="s">
        <v>95</v>
      </c>
      <c r="G5353" t="s">
        <v>94</v>
      </c>
      <c r="H5353">
        <v>50000.01</v>
      </c>
      <c r="J5353">
        <f>Cálculo!$G$83</f>
        <v>5.1479999999999997</v>
      </c>
      <c r="K5353">
        <f>Cálculo!$H$83</f>
        <v>18284.09</v>
      </c>
    </row>
    <row r="5354" spans="1:11">
      <c r="A5354" t="s">
        <v>56</v>
      </c>
      <c r="B5354" t="s">
        <v>198</v>
      </c>
      <c r="C5354" s="7" t="s">
        <v>368</v>
      </c>
      <c r="D5354" t="s">
        <v>199</v>
      </c>
      <c r="E5354" t="s">
        <v>54</v>
      </c>
      <c r="F5354" t="s">
        <v>96</v>
      </c>
      <c r="G5354" t="s">
        <v>94</v>
      </c>
      <c r="H5354">
        <v>0</v>
      </c>
      <c r="I5354">
        <v>50000</v>
      </c>
      <c r="J5354">
        <f>Cálculo!$G$86</f>
        <v>4.726</v>
      </c>
      <c r="K5354">
        <f>Cálculo!$H$86</f>
        <v>387.36</v>
      </c>
    </row>
    <row r="5355" spans="1:11">
      <c r="A5355" t="s">
        <v>56</v>
      </c>
      <c r="B5355" t="s">
        <v>198</v>
      </c>
      <c r="C5355" s="7" t="s">
        <v>368</v>
      </c>
      <c r="D5355" t="s">
        <v>199</v>
      </c>
      <c r="E5355" t="s">
        <v>54</v>
      </c>
      <c r="F5355" t="s">
        <v>96</v>
      </c>
      <c r="G5355" t="s">
        <v>94</v>
      </c>
      <c r="H5355">
        <v>50000.01</v>
      </c>
      <c r="I5355">
        <v>300000</v>
      </c>
      <c r="J5355">
        <f>Cálculo!$G$87</f>
        <v>3.5019999999999998</v>
      </c>
      <c r="K5355">
        <f>Cálculo!$H$87</f>
        <v>61597.41</v>
      </c>
    </row>
    <row r="5356" spans="1:11">
      <c r="A5356" t="s">
        <v>56</v>
      </c>
      <c r="B5356" t="s">
        <v>198</v>
      </c>
      <c r="C5356" s="7" t="s">
        <v>368</v>
      </c>
      <c r="D5356" t="s">
        <v>199</v>
      </c>
      <c r="E5356" t="s">
        <v>54</v>
      </c>
      <c r="F5356" t="s">
        <v>96</v>
      </c>
      <c r="G5356" t="s">
        <v>94</v>
      </c>
      <c r="H5356">
        <v>300000.01</v>
      </c>
      <c r="I5356">
        <v>500000</v>
      </c>
      <c r="J5356">
        <f>Cálculo!$G$88</f>
        <v>3.36</v>
      </c>
      <c r="K5356">
        <f>Cálculo!$H$88</f>
        <v>110975.06</v>
      </c>
    </row>
    <row r="5357" spans="1:11">
      <c r="A5357" t="s">
        <v>56</v>
      </c>
      <c r="B5357" t="s">
        <v>198</v>
      </c>
      <c r="C5357" s="7" t="s">
        <v>368</v>
      </c>
      <c r="D5357" t="s">
        <v>199</v>
      </c>
      <c r="E5357" t="s">
        <v>54</v>
      </c>
      <c r="F5357" t="s">
        <v>96</v>
      </c>
      <c r="G5357" t="s">
        <v>94</v>
      </c>
      <c r="H5357">
        <v>500000.01</v>
      </c>
      <c r="I5357">
        <v>1000000</v>
      </c>
      <c r="J5357">
        <f>Cálculo!$G$89</f>
        <v>3.3340000000000001</v>
      </c>
      <c r="K5357">
        <f>Cálculo!$H$89</f>
        <v>124035.06</v>
      </c>
    </row>
    <row r="5358" spans="1:11">
      <c r="A5358" t="s">
        <v>56</v>
      </c>
      <c r="B5358" t="s">
        <v>198</v>
      </c>
      <c r="C5358" s="7" t="s">
        <v>368</v>
      </c>
      <c r="D5358" t="s">
        <v>199</v>
      </c>
      <c r="E5358" t="s">
        <v>54</v>
      </c>
      <c r="F5358" t="s">
        <v>96</v>
      </c>
      <c r="G5358" t="s">
        <v>94</v>
      </c>
      <c r="H5358">
        <v>1000000.01</v>
      </c>
      <c r="I5358">
        <v>2000000</v>
      </c>
      <c r="J5358">
        <f>Cálculo!$G$90</f>
        <v>3.2810000000000001</v>
      </c>
      <c r="K5358">
        <f>Cálculo!$H$90</f>
        <v>177422.21</v>
      </c>
    </row>
    <row r="5359" spans="1:11">
      <c r="A5359" t="s">
        <v>56</v>
      </c>
      <c r="B5359" t="s">
        <v>198</v>
      </c>
      <c r="C5359" s="7" t="s">
        <v>368</v>
      </c>
      <c r="D5359" t="s">
        <v>199</v>
      </c>
      <c r="E5359" t="s">
        <v>54</v>
      </c>
      <c r="F5359" t="s">
        <v>96</v>
      </c>
      <c r="G5359" t="s">
        <v>94</v>
      </c>
      <c r="H5359">
        <v>2000000.01</v>
      </c>
      <c r="J5359">
        <f>Cálculo!$G$91</f>
        <v>3.2330000000000001</v>
      </c>
      <c r="K5359">
        <f>Cálculo!$H$91</f>
        <v>316707.87</v>
      </c>
    </row>
    <row r="5360" spans="1:11">
      <c r="A5360" t="s">
        <v>56</v>
      </c>
      <c r="B5360" t="s">
        <v>198</v>
      </c>
      <c r="C5360" s="7" t="s">
        <v>368</v>
      </c>
      <c r="D5360" t="s">
        <v>199</v>
      </c>
      <c r="E5360" t="s">
        <v>54</v>
      </c>
      <c r="F5360" t="s">
        <v>97</v>
      </c>
      <c r="G5360" t="s">
        <v>98</v>
      </c>
      <c r="J5360">
        <f>Cálculo!$G$94</f>
        <v>3.2148460000000001</v>
      </c>
    </row>
    <row r="5361" spans="1:11">
      <c r="A5361" t="s">
        <v>56</v>
      </c>
      <c r="B5361" t="s">
        <v>198</v>
      </c>
      <c r="C5361" s="7" t="s">
        <v>369</v>
      </c>
      <c r="D5361" t="s">
        <v>199</v>
      </c>
      <c r="E5361" t="s">
        <v>54</v>
      </c>
      <c r="F5361" t="s">
        <v>93</v>
      </c>
      <c r="G5361" t="s">
        <v>94</v>
      </c>
      <c r="H5361">
        <v>0</v>
      </c>
      <c r="I5361">
        <v>1</v>
      </c>
      <c r="J5361">
        <f>Cálculo!$G$66</f>
        <v>3.2869999999999999</v>
      </c>
      <c r="K5361">
        <f>Cálculo!$H$66</f>
        <v>11.39</v>
      </c>
    </row>
    <row r="5362" spans="1:11">
      <c r="A5362" t="s">
        <v>56</v>
      </c>
      <c r="B5362" t="s">
        <v>198</v>
      </c>
      <c r="C5362" s="7" t="s">
        <v>369</v>
      </c>
      <c r="D5362" t="s">
        <v>199</v>
      </c>
      <c r="E5362" t="s">
        <v>54</v>
      </c>
      <c r="F5362" t="s">
        <v>93</v>
      </c>
      <c r="G5362" t="s">
        <v>94</v>
      </c>
      <c r="H5362">
        <v>1.01</v>
      </c>
      <c r="I5362">
        <v>3</v>
      </c>
      <c r="J5362">
        <f>Cálculo!$G$67</f>
        <v>10.834</v>
      </c>
      <c r="K5362">
        <f>Cálculo!$H$67</f>
        <v>14.87</v>
      </c>
    </row>
    <row r="5363" spans="1:11">
      <c r="A5363" t="s">
        <v>56</v>
      </c>
      <c r="B5363" t="s">
        <v>198</v>
      </c>
      <c r="C5363" s="7" t="s">
        <v>369</v>
      </c>
      <c r="D5363" t="s">
        <v>199</v>
      </c>
      <c r="E5363" t="s">
        <v>54</v>
      </c>
      <c r="F5363" t="s">
        <v>93</v>
      </c>
      <c r="G5363" t="s">
        <v>94</v>
      </c>
      <c r="H5363">
        <v>3.01</v>
      </c>
      <c r="I5363">
        <v>7</v>
      </c>
      <c r="J5363">
        <f>Cálculo!$G$68</f>
        <v>5.6470000000000002</v>
      </c>
      <c r="K5363">
        <f>Cálculo!$H$68</f>
        <v>14.87</v>
      </c>
    </row>
    <row r="5364" spans="1:11">
      <c r="A5364" t="s">
        <v>56</v>
      </c>
      <c r="B5364" t="s">
        <v>198</v>
      </c>
      <c r="C5364" s="7" t="s">
        <v>369</v>
      </c>
      <c r="D5364" t="s">
        <v>199</v>
      </c>
      <c r="E5364" t="s">
        <v>54</v>
      </c>
      <c r="F5364" t="s">
        <v>93</v>
      </c>
      <c r="G5364" t="s">
        <v>94</v>
      </c>
      <c r="H5364">
        <v>7.01</v>
      </c>
      <c r="I5364">
        <v>14</v>
      </c>
      <c r="J5364">
        <f>Cálculo!$G$69</f>
        <v>9.3699999999999992</v>
      </c>
      <c r="K5364">
        <f>Cálculo!$H$69</f>
        <v>16.739999999999998</v>
      </c>
    </row>
    <row r="5365" spans="1:11">
      <c r="A5365" t="s">
        <v>56</v>
      </c>
      <c r="B5365" t="s">
        <v>198</v>
      </c>
      <c r="C5365" s="7" t="s">
        <v>369</v>
      </c>
      <c r="D5365" t="s">
        <v>199</v>
      </c>
      <c r="E5365" t="s">
        <v>54</v>
      </c>
      <c r="F5365" t="s">
        <v>93</v>
      </c>
      <c r="G5365" t="s">
        <v>94</v>
      </c>
      <c r="H5365">
        <v>14.01</v>
      </c>
      <c r="I5365">
        <v>34</v>
      </c>
      <c r="J5365">
        <f>Cálculo!$G$70</f>
        <v>11.132</v>
      </c>
      <c r="K5365">
        <f>Cálculo!$H$70</f>
        <v>18.600000000000001</v>
      </c>
    </row>
    <row r="5366" spans="1:11">
      <c r="A5366" t="s">
        <v>56</v>
      </c>
      <c r="B5366" t="s">
        <v>198</v>
      </c>
      <c r="C5366" s="7" t="s">
        <v>369</v>
      </c>
      <c r="D5366" t="s">
        <v>199</v>
      </c>
      <c r="E5366" t="s">
        <v>54</v>
      </c>
      <c r="F5366" t="s">
        <v>93</v>
      </c>
      <c r="G5366" t="s">
        <v>94</v>
      </c>
      <c r="H5366">
        <v>34.01</v>
      </c>
      <c r="I5366">
        <v>600</v>
      </c>
      <c r="J5366">
        <f>Cálculo!$G$71</f>
        <v>11.92</v>
      </c>
      <c r="K5366">
        <f>Cálculo!$H$71</f>
        <v>18.600000000000001</v>
      </c>
    </row>
    <row r="5367" spans="1:11">
      <c r="A5367" t="s">
        <v>56</v>
      </c>
      <c r="B5367" t="s">
        <v>198</v>
      </c>
      <c r="C5367" s="7" t="s">
        <v>369</v>
      </c>
      <c r="D5367" t="s">
        <v>199</v>
      </c>
      <c r="E5367" t="s">
        <v>54</v>
      </c>
      <c r="F5367" t="s">
        <v>93</v>
      </c>
      <c r="G5367" t="s">
        <v>94</v>
      </c>
      <c r="H5367">
        <v>600.01</v>
      </c>
      <c r="I5367">
        <v>1000</v>
      </c>
      <c r="J5367">
        <f>Cálculo!$G$72</f>
        <v>10.324</v>
      </c>
      <c r="K5367">
        <f>Cálculo!$H$72</f>
        <v>18.600000000000001</v>
      </c>
    </row>
    <row r="5368" spans="1:11">
      <c r="A5368" t="s">
        <v>56</v>
      </c>
      <c r="B5368" t="s">
        <v>198</v>
      </c>
      <c r="C5368" s="7" t="s">
        <v>369</v>
      </c>
      <c r="D5368" t="s">
        <v>199</v>
      </c>
      <c r="E5368" t="s">
        <v>54</v>
      </c>
      <c r="F5368" t="s">
        <v>93</v>
      </c>
      <c r="G5368" t="s">
        <v>94</v>
      </c>
      <c r="H5368">
        <v>1000.01</v>
      </c>
      <c r="J5368">
        <f>Cálculo!$G$73</f>
        <v>7.2949999999999999</v>
      </c>
      <c r="K5368">
        <f>Cálculo!$H$73</f>
        <v>18.600000000000001</v>
      </c>
    </row>
    <row r="5369" spans="1:11">
      <c r="A5369" t="s">
        <v>56</v>
      </c>
      <c r="B5369" t="s">
        <v>198</v>
      </c>
      <c r="C5369" s="7" t="s">
        <v>369</v>
      </c>
      <c r="D5369" t="s">
        <v>199</v>
      </c>
      <c r="E5369" t="s">
        <v>54</v>
      </c>
      <c r="F5369" t="s">
        <v>95</v>
      </c>
      <c r="G5369" t="s">
        <v>94</v>
      </c>
      <c r="H5369">
        <v>0</v>
      </c>
      <c r="I5369">
        <v>0</v>
      </c>
      <c r="J5369">
        <f>Cálculo!$G$76</f>
        <v>0</v>
      </c>
      <c r="K5369">
        <f>Cálculo!$H$76</f>
        <v>0</v>
      </c>
    </row>
    <row r="5370" spans="1:11">
      <c r="A5370" t="s">
        <v>56</v>
      </c>
      <c r="B5370" t="s">
        <v>198</v>
      </c>
      <c r="C5370" s="7" t="s">
        <v>369</v>
      </c>
      <c r="D5370" t="s">
        <v>199</v>
      </c>
      <c r="E5370" t="s">
        <v>54</v>
      </c>
      <c r="F5370" t="s">
        <v>95</v>
      </c>
      <c r="G5370" t="s">
        <v>94</v>
      </c>
      <c r="H5370">
        <v>0.01</v>
      </c>
      <c r="I5370">
        <v>50</v>
      </c>
      <c r="J5370">
        <f>Cálculo!$G$77</f>
        <v>9.2490000000000006</v>
      </c>
      <c r="K5370">
        <f>Cálculo!$H$77</f>
        <v>60.76</v>
      </c>
    </row>
    <row r="5371" spans="1:11">
      <c r="A5371" t="s">
        <v>56</v>
      </c>
      <c r="B5371" t="s">
        <v>198</v>
      </c>
      <c r="C5371" s="7" t="s">
        <v>369</v>
      </c>
      <c r="D5371" t="s">
        <v>199</v>
      </c>
      <c r="E5371" t="s">
        <v>54</v>
      </c>
      <c r="F5371" t="s">
        <v>95</v>
      </c>
      <c r="G5371" t="s">
        <v>94</v>
      </c>
      <c r="H5371">
        <v>50.01</v>
      </c>
      <c r="I5371">
        <v>150</v>
      </c>
      <c r="J5371">
        <f>Cálculo!$G$78</f>
        <v>8.49</v>
      </c>
      <c r="K5371">
        <f>Cálculo!$H$78</f>
        <v>98.73</v>
      </c>
    </row>
    <row r="5372" spans="1:11">
      <c r="A5372" t="s">
        <v>56</v>
      </c>
      <c r="B5372" t="s">
        <v>198</v>
      </c>
      <c r="C5372" s="7" t="s">
        <v>369</v>
      </c>
      <c r="D5372" t="s">
        <v>199</v>
      </c>
      <c r="E5372" t="s">
        <v>54</v>
      </c>
      <c r="F5372" t="s">
        <v>95</v>
      </c>
      <c r="G5372" t="s">
        <v>94</v>
      </c>
      <c r="H5372">
        <v>150.01</v>
      </c>
      <c r="I5372">
        <v>500</v>
      </c>
      <c r="J5372">
        <f>Cálculo!$G$79</f>
        <v>7.9859999999999998</v>
      </c>
      <c r="K5372">
        <f>Cálculo!$H$79</f>
        <v>174.66</v>
      </c>
    </row>
    <row r="5373" spans="1:11">
      <c r="A5373" t="s">
        <v>56</v>
      </c>
      <c r="B5373" t="s">
        <v>198</v>
      </c>
      <c r="C5373" s="7" t="s">
        <v>369</v>
      </c>
      <c r="D5373" t="s">
        <v>199</v>
      </c>
      <c r="E5373" t="s">
        <v>54</v>
      </c>
      <c r="F5373" t="s">
        <v>95</v>
      </c>
      <c r="G5373" t="s">
        <v>94</v>
      </c>
      <c r="H5373">
        <v>500.01</v>
      </c>
      <c r="I5373">
        <v>2000</v>
      </c>
      <c r="J5373">
        <f>Cálculo!$G$80</f>
        <v>7.5380000000000003</v>
      </c>
      <c r="K5373">
        <f>Cálculo!$H$80</f>
        <v>398.71</v>
      </c>
    </row>
    <row r="5374" spans="1:11">
      <c r="A5374" t="s">
        <v>56</v>
      </c>
      <c r="B5374" t="s">
        <v>198</v>
      </c>
      <c r="C5374" s="7" t="s">
        <v>369</v>
      </c>
      <c r="D5374" t="s">
        <v>199</v>
      </c>
      <c r="E5374" t="s">
        <v>54</v>
      </c>
      <c r="F5374" t="s">
        <v>95</v>
      </c>
      <c r="G5374" t="s">
        <v>94</v>
      </c>
      <c r="H5374">
        <v>2000.01</v>
      </c>
      <c r="I5374">
        <v>3500</v>
      </c>
      <c r="J5374">
        <f>Cálculo!$G$81</f>
        <v>6.819</v>
      </c>
      <c r="K5374">
        <f>Cálculo!$H$81</f>
        <v>1837.86</v>
      </c>
    </row>
    <row r="5375" spans="1:11">
      <c r="A5375" t="s">
        <v>56</v>
      </c>
      <c r="B5375" t="s">
        <v>198</v>
      </c>
      <c r="C5375" s="7" t="s">
        <v>369</v>
      </c>
      <c r="D5375" t="s">
        <v>199</v>
      </c>
      <c r="E5375" t="s">
        <v>54</v>
      </c>
      <c r="F5375" t="s">
        <v>95</v>
      </c>
      <c r="G5375" t="s">
        <v>94</v>
      </c>
      <c r="H5375">
        <v>3500.01</v>
      </c>
      <c r="I5375">
        <v>50000</v>
      </c>
      <c r="J5375">
        <f>Cálculo!$G$82</f>
        <v>5.3760000000000003</v>
      </c>
      <c r="K5375">
        <f>Cálculo!$H$82</f>
        <v>6892.16</v>
      </c>
    </row>
    <row r="5376" spans="1:11">
      <c r="A5376" t="s">
        <v>56</v>
      </c>
      <c r="B5376" t="s">
        <v>198</v>
      </c>
      <c r="C5376" s="7" t="s">
        <v>369</v>
      </c>
      <c r="D5376" t="s">
        <v>199</v>
      </c>
      <c r="E5376" t="s">
        <v>54</v>
      </c>
      <c r="F5376" t="s">
        <v>95</v>
      </c>
      <c r="G5376" t="s">
        <v>94</v>
      </c>
      <c r="H5376">
        <v>50000.01</v>
      </c>
      <c r="J5376">
        <f>Cálculo!$G$83</f>
        <v>5.1479999999999997</v>
      </c>
      <c r="K5376">
        <f>Cálculo!$H$83</f>
        <v>18284.09</v>
      </c>
    </row>
    <row r="5377" spans="1:11">
      <c r="A5377" t="s">
        <v>56</v>
      </c>
      <c r="B5377" t="s">
        <v>198</v>
      </c>
      <c r="C5377" s="7" t="s">
        <v>369</v>
      </c>
      <c r="D5377" t="s">
        <v>199</v>
      </c>
      <c r="E5377" t="s">
        <v>54</v>
      </c>
      <c r="F5377" t="s">
        <v>96</v>
      </c>
      <c r="G5377" t="s">
        <v>94</v>
      </c>
      <c r="H5377">
        <v>0</v>
      </c>
      <c r="I5377">
        <v>50000</v>
      </c>
      <c r="J5377">
        <f>Cálculo!$G$86</f>
        <v>4.726</v>
      </c>
      <c r="K5377">
        <f>Cálculo!$H$86</f>
        <v>387.36</v>
      </c>
    </row>
    <row r="5378" spans="1:11">
      <c r="A5378" t="s">
        <v>56</v>
      </c>
      <c r="B5378" t="s">
        <v>198</v>
      </c>
      <c r="C5378" s="7" t="s">
        <v>369</v>
      </c>
      <c r="D5378" t="s">
        <v>199</v>
      </c>
      <c r="E5378" t="s">
        <v>54</v>
      </c>
      <c r="F5378" t="s">
        <v>96</v>
      </c>
      <c r="G5378" t="s">
        <v>94</v>
      </c>
      <c r="H5378">
        <v>50000.01</v>
      </c>
      <c r="I5378">
        <v>300000</v>
      </c>
      <c r="J5378">
        <f>Cálculo!$G$87</f>
        <v>3.5019999999999998</v>
      </c>
      <c r="K5378">
        <f>Cálculo!$H$87</f>
        <v>61597.41</v>
      </c>
    </row>
    <row r="5379" spans="1:11">
      <c r="A5379" t="s">
        <v>56</v>
      </c>
      <c r="B5379" t="s">
        <v>198</v>
      </c>
      <c r="C5379" s="7" t="s">
        <v>369</v>
      </c>
      <c r="D5379" t="s">
        <v>199</v>
      </c>
      <c r="E5379" t="s">
        <v>54</v>
      </c>
      <c r="F5379" t="s">
        <v>96</v>
      </c>
      <c r="G5379" t="s">
        <v>94</v>
      </c>
      <c r="H5379">
        <v>300000.01</v>
      </c>
      <c r="I5379">
        <v>500000</v>
      </c>
      <c r="J5379">
        <f>Cálculo!$G$88</f>
        <v>3.36</v>
      </c>
      <c r="K5379">
        <f>Cálculo!$H$88</f>
        <v>110975.06</v>
      </c>
    </row>
    <row r="5380" spans="1:11">
      <c r="A5380" t="s">
        <v>56</v>
      </c>
      <c r="B5380" t="s">
        <v>198</v>
      </c>
      <c r="C5380" s="7" t="s">
        <v>369</v>
      </c>
      <c r="D5380" t="s">
        <v>199</v>
      </c>
      <c r="E5380" t="s">
        <v>54</v>
      </c>
      <c r="F5380" t="s">
        <v>96</v>
      </c>
      <c r="G5380" t="s">
        <v>94</v>
      </c>
      <c r="H5380">
        <v>500000.01</v>
      </c>
      <c r="I5380">
        <v>1000000</v>
      </c>
      <c r="J5380">
        <f>Cálculo!$G$89</f>
        <v>3.3340000000000001</v>
      </c>
      <c r="K5380">
        <f>Cálculo!$H$89</f>
        <v>124035.06</v>
      </c>
    </row>
    <row r="5381" spans="1:11">
      <c r="A5381" t="s">
        <v>56</v>
      </c>
      <c r="B5381" t="s">
        <v>198</v>
      </c>
      <c r="C5381" s="7" t="s">
        <v>369</v>
      </c>
      <c r="D5381" t="s">
        <v>199</v>
      </c>
      <c r="E5381" t="s">
        <v>54</v>
      </c>
      <c r="F5381" t="s">
        <v>96</v>
      </c>
      <c r="G5381" t="s">
        <v>94</v>
      </c>
      <c r="H5381">
        <v>1000000.01</v>
      </c>
      <c r="I5381">
        <v>2000000</v>
      </c>
      <c r="J5381">
        <f>Cálculo!$G$90</f>
        <v>3.2810000000000001</v>
      </c>
      <c r="K5381">
        <f>Cálculo!$H$90</f>
        <v>177422.21</v>
      </c>
    </row>
    <row r="5382" spans="1:11">
      <c r="A5382" t="s">
        <v>56</v>
      </c>
      <c r="B5382" t="s">
        <v>198</v>
      </c>
      <c r="C5382" s="7" t="s">
        <v>369</v>
      </c>
      <c r="D5382" t="s">
        <v>199</v>
      </c>
      <c r="E5382" t="s">
        <v>54</v>
      </c>
      <c r="F5382" t="s">
        <v>96</v>
      </c>
      <c r="G5382" t="s">
        <v>94</v>
      </c>
      <c r="H5382">
        <v>2000000.01</v>
      </c>
      <c r="J5382">
        <f>Cálculo!$G$91</f>
        <v>3.2330000000000001</v>
      </c>
      <c r="K5382">
        <f>Cálculo!$H$91</f>
        <v>316707.87</v>
      </c>
    </row>
    <row r="5383" spans="1:11">
      <c r="A5383" t="s">
        <v>56</v>
      </c>
      <c r="B5383" t="s">
        <v>198</v>
      </c>
      <c r="C5383" s="7" t="s">
        <v>369</v>
      </c>
      <c r="D5383" t="s">
        <v>199</v>
      </c>
      <c r="E5383" t="s">
        <v>54</v>
      </c>
      <c r="F5383" t="s">
        <v>97</v>
      </c>
      <c r="G5383" t="s">
        <v>98</v>
      </c>
      <c r="J5383">
        <f>Cálculo!$G$94</f>
        <v>3.2148460000000001</v>
      </c>
    </row>
    <row r="5384" spans="1:11">
      <c r="A5384" t="s">
        <v>56</v>
      </c>
      <c r="B5384" t="s">
        <v>198</v>
      </c>
      <c r="C5384" s="7" t="s">
        <v>370</v>
      </c>
      <c r="D5384" t="s">
        <v>199</v>
      </c>
      <c r="E5384" t="s">
        <v>54</v>
      </c>
      <c r="F5384" t="s">
        <v>93</v>
      </c>
      <c r="G5384" t="s">
        <v>94</v>
      </c>
      <c r="H5384">
        <v>0</v>
      </c>
      <c r="I5384">
        <v>1</v>
      </c>
      <c r="J5384">
        <f>Cálculo!$G$66</f>
        <v>3.2869999999999999</v>
      </c>
      <c r="K5384">
        <f>Cálculo!$H$66</f>
        <v>11.39</v>
      </c>
    </row>
    <row r="5385" spans="1:11">
      <c r="A5385" t="s">
        <v>56</v>
      </c>
      <c r="B5385" t="s">
        <v>198</v>
      </c>
      <c r="C5385" s="7" t="s">
        <v>370</v>
      </c>
      <c r="D5385" t="s">
        <v>199</v>
      </c>
      <c r="E5385" t="s">
        <v>54</v>
      </c>
      <c r="F5385" t="s">
        <v>93</v>
      </c>
      <c r="G5385" t="s">
        <v>94</v>
      </c>
      <c r="H5385">
        <v>1.01</v>
      </c>
      <c r="I5385">
        <v>3</v>
      </c>
      <c r="J5385">
        <f>Cálculo!$G$67</f>
        <v>10.834</v>
      </c>
      <c r="K5385">
        <f>Cálculo!$H$67</f>
        <v>14.87</v>
      </c>
    </row>
    <row r="5386" spans="1:11">
      <c r="A5386" t="s">
        <v>56</v>
      </c>
      <c r="B5386" t="s">
        <v>198</v>
      </c>
      <c r="C5386" s="7" t="s">
        <v>370</v>
      </c>
      <c r="D5386" t="s">
        <v>199</v>
      </c>
      <c r="E5386" t="s">
        <v>54</v>
      </c>
      <c r="F5386" t="s">
        <v>93</v>
      </c>
      <c r="G5386" t="s">
        <v>94</v>
      </c>
      <c r="H5386">
        <v>3.01</v>
      </c>
      <c r="I5386">
        <v>7</v>
      </c>
      <c r="J5386">
        <f>Cálculo!$G$68</f>
        <v>5.6470000000000002</v>
      </c>
      <c r="K5386">
        <f>Cálculo!$H$68</f>
        <v>14.87</v>
      </c>
    </row>
    <row r="5387" spans="1:11">
      <c r="A5387" t="s">
        <v>56</v>
      </c>
      <c r="B5387" t="s">
        <v>198</v>
      </c>
      <c r="C5387" s="7" t="s">
        <v>370</v>
      </c>
      <c r="D5387" t="s">
        <v>199</v>
      </c>
      <c r="E5387" t="s">
        <v>54</v>
      </c>
      <c r="F5387" t="s">
        <v>93</v>
      </c>
      <c r="G5387" t="s">
        <v>94</v>
      </c>
      <c r="H5387">
        <v>7.01</v>
      </c>
      <c r="I5387">
        <v>14</v>
      </c>
      <c r="J5387">
        <f>Cálculo!$G$69</f>
        <v>9.3699999999999992</v>
      </c>
      <c r="K5387">
        <f>Cálculo!$H$69</f>
        <v>16.739999999999998</v>
      </c>
    </row>
    <row r="5388" spans="1:11">
      <c r="A5388" t="s">
        <v>56</v>
      </c>
      <c r="B5388" t="s">
        <v>198</v>
      </c>
      <c r="C5388" s="7" t="s">
        <v>370</v>
      </c>
      <c r="D5388" t="s">
        <v>199</v>
      </c>
      <c r="E5388" t="s">
        <v>54</v>
      </c>
      <c r="F5388" t="s">
        <v>93</v>
      </c>
      <c r="G5388" t="s">
        <v>94</v>
      </c>
      <c r="H5388">
        <v>14.01</v>
      </c>
      <c r="I5388">
        <v>34</v>
      </c>
      <c r="J5388">
        <f>Cálculo!$G$70</f>
        <v>11.132</v>
      </c>
      <c r="K5388">
        <f>Cálculo!$H$70</f>
        <v>18.600000000000001</v>
      </c>
    </row>
    <row r="5389" spans="1:11">
      <c r="A5389" t="s">
        <v>56</v>
      </c>
      <c r="B5389" t="s">
        <v>198</v>
      </c>
      <c r="C5389" s="7" t="s">
        <v>370</v>
      </c>
      <c r="D5389" t="s">
        <v>199</v>
      </c>
      <c r="E5389" t="s">
        <v>54</v>
      </c>
      <c r="F5389" t="s">
        <v>93</v>
      </c>
      <c r="G5389" t="s">
        <v>94</v>
      </c>
      <c r="H5389">
        <v>34.01</v>
      </c>
      <c r="I5389">
        <v>600</v>
      </c>
      <c r="J5389">
        <f>Cálculo!$G$71</f>
        <v>11.92</v>
      </c>
      <c r="K5389">
        <f>Cálculo!$H$71</f>
        <v>18.600000000000001</v>
      </c>
    </row>
    <row r="5390" spans="1:11">
      <c r="A5390" t="s">
        <v>56</v>
      </c>
      <c r="B5390" t="s">
        <v>198</v>
      </c>
      <c r="C5390" s="7" t="s">
        <v>370</v>
      </c>
      <c r="D5390" t="s">
        <v>199</v>
      </c>
      <c r="E5390" t="s">
        <v>54</v>
      </c>
      <c r="F5390" t="s">
        <v>93</v>
      </c>
      <c r="G5390" t="s">
        <v>94</v>
      </c>
      <c r="H5390">
        <v>600.01</v>
      </c>
      <c r="I5390">
        <v>1000</v>
      </c>
      <c r="J5390">
        <f>Cálculo!$G$72</f>
        <v>10.324</v>
      </c>
      <c r="K5390">
        <f>Cálculo!$H$72</f>
        <v>18.600000000000001</v>
      </c>
    </row>
    <row r="5391" spans="1:11">
      <c r="A5391" t="s">
        <v>56</v>
      </c>
      <c r="B5391" t="s">
        <v>198</v>
      </c>
      <c r="C5391" s="7" t="s">
        <v>370</v>
      </c>
      <c r="D5391" t="s">
        <v>199</v>
      </c>
      <c r="E5391" t="s">
        <v>54</v>
      </c>
      <c r="F5391" t="s">
        <v>93</v>
      </c>
      <c r="G5391" t="s">
        <v>94</v>
      </c>
      <c r="H5391">
        <v>1000.01</v>
      </c>
      <c r="J5391">
        <f>Cálculo!$G$73</f>
        <v>7.2949999999999999</v>
      </c>
      <c r="K5391">
        <f>Cálculo!$H$73</f>
        <v>18.600000000000001</v>
      </c>
    </row>
    <row r="5392" spans="1:11">
      <c r="A5392" t="s">
        <v>56</v>
      </c>
      <c r="B5392" t="s">
        <v>198</v>
      </c>
      <c r="C5392" s="7" t="s">
        <v>370</v>
      </c>
      <c r="D5392" t="s">
        <v>199</v>
      </c>
      <c r="E5392" t="s">
        <v>54</v>
      </c>
      <c r="F5392" t="s">
        <v>95</v>
      </c>
      <c r="G5392" t="s">
        <v>94</v>
      </c>
      <c r="H5392">
        <v>0</v>
      </c>
      <c r="I5392">
        <v>0</v>
      </c>
      <c r="J5392">
        <f>Cálculo!$G$76</f>
        <v>0</v>
      </c>
      <c r="K5392">
        <f>Cálculo!$H$76</f>
        <v>0</v>
      </c>
    </row>
    <row r="5393" spans="1:11">
      <c r="A5393" t="s">
        <v>56</v>
      </c>
      <c r="B5393" t="s">
        <v>198</v>
      </c>
      <c r="C5393" s="7" t="s">
        <v>370</v>
      </c>
      <c r="D5393" t="s">
        <v>199</v>
      </c>
      <c r="E5393" t="s">
        <v>54</v>
      </c>
      <c r="F5393" t="s">
        <v>95</v>
      </c>
      <c r="G5393" t="s">
        <v>94</v>
      </c>
      <c r="H5393">
        <v>0.01</v>
      </c>
      <c r="I5393">
        <v>50</v>
      </c>
      <c r="J5393">
        <f>Cálculo!$G$77</f>
        <v>9.2490000000000006</v>
      </c>
      <c r="K5393">
        <f>Cálculo!$H$77</f>
        <v>60.76</v>
      </c>
    </row>
    <row r="5394" spans="1:11">
      <c r="A5394" t="s">
        <v>56</v>
      </c>
      <c r="B5394" t="s">
        <v>198</v>
      </c>
      <c r="C5394" s="7" t="s">
        <v>370</v>
      </c>
      <c r="D5394" t="s">
        <v>199</v>
      </c>
      <c r="E5394" t="s">
        <v>54</v>
      </c>
      <c r="F5394" t="s">
        <v>95</v>
      </c>
      <c r="G5394" t="s">
        <v>94</v>
      </c>
      <c r="H5394">
        <v>50.01</v>
      </c>
      <c r="I5394">
        <v>150</v>
      </c>
      <c r="J5394">
        <f>Cálculo!$G$78</f>
        <v>8.49</v>
      </c>
      <c r="K5394">
        <f>Cálculo!$H$78</f>
        <v>98.73</v>
      </c>
    </row>
    <row r="5395" spans="1:11">
      <c r="A5395" t="s">
        <v>56</v>
      </c>
      <c r="B5395" t="s">
        <v>198</v>
      </c>
      <c r="C5395" s="7" t="s">
        <v>370</v>
      </c>
      <c r="D5395" t="s">
        <v>199</v>
      </c>
      <c r="E5395" t="s">
        <v>54</v>
      </c>
      <c r="F5395" t="s">
        <v>95</v>
      </c>
      <c r="G5395" t="s">
        <v>94</v>
      </c>
      <c r="H5395">
        <v>150.01</v>
      </c>
      <c r="I5395">
        <v>500</v>
      </c>
      <c r="J5395">
        <f>Cálculo!$G$79</f>
        <v>7.9859999999999998</v>
      </c>
      <c r="K5395">
        <f>Cálculo!$H$79</f>
        <v>174.66</v>
      </c>
    </row>
    <row r="5396" spans="1:11">
      <c r="A5396" t="s">
        <v>56</v>
      </c>
      <c r="B5396" t="s">
        <v>198</v>
      </c>
      <c r="C5396" s="7" t="s">
        <v>370</v>
      </c>
      <c r="D5396" t="s">
        <v>199</v>
      </c>
      <c r="E5396" t="s">
        <v>54</v>
      </c>
      <c r="F5396" t="s">
        <v>95</v>
      </c>
      <c r="G5396" t="s">
        <v>94</v>
      </c>
      <c r="H5396">
        <v>500.01</v>
      </c>
      <c r="I5396">
        <v>2000</v>
      </c>
      <c r="J5396">
        <f>Cálculo!$G$80</f>
        <v>7.5380000000000003</v>
      </c>
      <c r="K5396">
        <f>Cálculo!$H$80</f>
        <v>398.71</v>
      </c>
    </row>
    <row r="5397" spans="1:11">
      <c r="A5397" t="s">
        <v>56</v>
      </c>
      <c r="B5397" t="s">
        <v>198</v>
      </c>
      <c r="C5397" s="7" t="s">
        <v>370</v>
      </c>
      <c r="D5397" t="s">
        <v>199</v>
      </c>
      <c r="E5397" t="s">
        <v>54</v>
      </c>
      <c r="F5397" t="s">
        <v>95</v>
      </c>
      <c r="G5397" t="s">
        <v>94</v>
      </c>
      <c r="H5397">
        <v>2000.01</v>
      </c>
      <c r="I5397">
        <v>3500</v>
      </c>
      <c r="J5397">
        <f>Cálculo!$G$81</f>
        <v>6.819</v>
      </c>
      <c r="K5397">
        <f>Cálculo!$H$81</f>
        <v>1837.86</v>
      </c>
    </row>
    <row r="5398" spans="1:11">
      <c r="A5398" t="s">
        <v>56</v>
      </c>
      <c r="B5398" t="s">
        <v>198</v>
      </c>
      <c r="C5398" s="7" t="s">
        <v>370</v>
      </c>
      <c r="D5398" t="s">
        <v>199</v>
      </c>
      <c r="E5398" t="s">
        <v>54</v>
      </c>
      <c r="F5398" t="s">
        <v>95</v>
      </c>
      <c r="G5398" t="s">
        <v>94</v>
      </c>
      <c r="H5398">
        <v>3500.01</v>
      </c>
      <c r="I5398">
        <v>50000</v>
      </c>
      <c r="J5398">
        <f>Cálculo!$G$82</f>
        <v>5.3760000000000003</v>
      </c>
      <c r="K5398">
        <f>Cálculo!$H$82</f>
        <v>6892.16</v>
      </c>
    </row>
    <row r="5399" spans="1:11">
      <c r="A5399" t="s">
        <v>56</v>
      </c>
      <c r="B5399" t="s">
        <v>198</v>
      </c>
      <c r="C5399" s="7" t="s">
        <v>370</v>
      </c>
      <c r="D5399" t="s">
        <v>199</v>
      </c>
      <c r="E5399" t="s">
        <v>54</v>
      </c>
      <c r="F5399" t="s">
        <v>95</v>
      </c>
      <c r="G5399" t="s">
        <v>94</v>
      </c>
      <c r="H5399">
        <v>50000.01</v>
      </c>
      <c r="J5399">
        <f>Cálculo!$G$83</f>
        <v>5.1479999999999997</v>
      </c>
      <c r="K5399">
        <f>Cálculo!$H$83</f>
        <v>18284.09</v>
      </c>
    </row>
    <row r="5400" spans="1:11">
      <c r="A5400" t="s">
        <v>56</v>
      </c>
      <c r="B5400" t="s">
        <v>198</v>
      </c>
      <c r="C5400" s="7" t="s">
        <v>370</v>
      </c>
      <c r="D5400" t="s">
        <v>199</v>
      </c>
      <c r="E5400" t="s">
        <v>54</v>
      </c>
      <c r="F5400" t="s">
        <v>96</v>
      </c>
      <c r="G5400" t="s">
        <v>94</v>
      </c>
      <c r="H5400">
        <v>0</v>
      </c>
      <c r="I5400">
        <v>50000</v>
      </c>
      <c r="J5400">
        <f>Cálculo!$G$86</f>
        <v>4.726</v>
      </c>
      <c r="K5400">
        <f>Cálculo!$H$86</f>
        <v>387.36</v>
      </c>
    </row>
    <row r="5401" spans="1:11">
      <c r="A5401" t="s">
        <v>56</v>
      </c>
      <c r="B5401" t="s">
        <v>198</v>
      </c>
      <c r="C5401" s="7" t="s">
        <v>370</v>
      </c>
      <c r="D5401" t="s">
        <v>199</v>
      </c>
      <c r="E5401" t="s">
        <v>54</v>
      </c>
      <c r="F5401" t="s">
        <v>96</v>
      </c>
      <c r="G5401" t="s">
        <v>94</v>
      </c>
      <c r="H5401">
        <v>50000.01</v>
      </c>
      <c r="I5401">
        <v>300000</v>
      </c>
      <c r="J5401">
        <f>Cálculo!$G$87</f>
        <v>3.5019999999999998</v>
      </c>
      <c r="K5401">
        <f>Cálculo!$H$87</f>
        <v>61597.41</v>
      </c>
    </row>
    <row r="5402" spans="1:11">
      <c r="A5402" t="s">
        <v>56</v>
      </c>
      <c r="B5402" t="s">
        <v>198</v>
      </c>
      <c r="C5402" s="7" t="s">
        <v>370</v>
      </c>
      <c r="D5402" t="s">
        <v>199</v>
      </c>
      <c r="E5402" t="s">
        <v>54</v>
      </c>
      <c r="F5402" t="s">
        <v>96</v>
      </c>
      <c r="G5402" t="s">
        <v>94</v>
      </c>
      <c r="H5402">
        <v>300000.01</v>
      </c>
      <c r="I5402">
        <v>500000</v>
      </c>
      <c r="J5402">
        <f>Cálculo!$G$88</f>
        <v>3.36</v>
      </c>
      <c r="K5402">
        <f>Cálculo!$H$88</f>
        <v>110975.06</v>
      </c>
    </row>
    <row r="5403" spans="1:11">
      <c r="A5403" t="s">
        <v>56</v>
      </c>
      <c r="B5403" t="s">
        <v>198</v>
      </c>
      <c r="C5403" s="7" t="s">
        <v>370</v>
      </c>
      <c r="D5403" t="s">
        <v>199</v>
      </c>
      <c r="E5403" t="s">
        <v>54</v>
      </c>
      <c r="F5403" t="s">
        <v>96</v>
      </c>
      <c r="G5403" t="s">
        <v>94</v>
      </c>
      <c r="H5403">
        <v>500000.01</v>
      </c>
      <c r="I5403">
        <v>1000000</v>
      </c>
      <c r="J5403">
        <f>Cálculo!$G$89</f>
        <v>3.3340000000000001</v>
      </c>
      <c r="K5403">
        <f>Cálculo!$H$89</f>
        <v>124035.06</v>
      </c>
    </row>
    <row r="5404" spans="1:11">
      <c r="A5404" t="s">
        <v>56</v>
      </c>
      <c r="B5404" t="s">
        <v>198</v>
      </c>
      <c r="C5404" s="7" t="s">
        <v>370</v>
      </c>
      <c r="D5404" t="s">
        <v>199</v>
      </c>
      <c r="E5404" t="s">
        <v>54</v>
      </c>
      <c r="F5404" t="s">
        <v>96</v>
      </c>
      <c r="G5404" t="s">
        <v>94</v>
      </c>
      <c r="H5404">
        <v>1000000.01</v>
      </c>
      <c r="I5404">
        <v>2000000</v>
      </c>
      <c r="J5404">
        <f>Cálculo!$G$90</f>
        <v>3.2810000000000001</v>
      </c>
      <c r="K5404">
        <f>Cálculo!$H$90</f>
        <v>177422.21</v>
      </c>
    </row>
    <row r="5405" spans="1:11">
      <c r="A5405" t="s">
        <v>56</v>
      </c>
      <c r="B5405" t="s">
        <v>198</v>
      </c>
      <c r="C5405" s="7" t="s">
        <v>370</v>
      </c>
      <c r="D5405" t="s">
        <v>199</v>
      </c>
      <c r="E5405" t="s">
        <v>54</v>
      </c>
      <c r="F5405" t="s">
        <v>96</v>
      </c>
      <c r="G5405" t="s">
        <v>94</v>
      </c>
      <c r="H5405">
        <v>2000000.01</v>
      </c>
      <c r="J5405">
        <f>Cálculo!$G$91</f>
        <v>3.2330000000000001</v>
      </c>
      <c r="K5405">
        <f>Cálculo!$H$91</f>
        <v>316707.87</v>
      </c>
    </row>
    <row r="5406" spans="1:11">
      <c r="A5406" t="s">
        <v>56</v>
      </c>
      <c r="B5406" t="s">
        <v>198</v>
      </c>
      <c r="C5406" s="7" t="s">
        <v>370</v>
      </c>
      <c r="D5406" t="s">
        <v>199</v>
      </c>
      <c r="E5406" t="s">
        <v>54</v>
      </c>
      <c r="F5406" t="s">
        <v>97</v>
      </c>
      <c r="G5406" t="s">
        <v>98</v>
      </c>
      <c r="J5406">
        <f>Cálculo!$G$94</f>
        <v>3.2148460000000001</v>
      </c>
    </row>
    <row r="5407" spans="1:11">
      <c r="A5407" t="s">
        <v>56</v>
      </c>
      <c r="B5407" t="s">
        <v>198</v>
      </c>
      <c r="C5407" s="7" t="s">
        <v>371</v>
      </c>
      <c r="D5407" t="s">
        <v>199</v>
      </c>
      <c r="E5407" t="s">
        <v>54</v>
      </c>
      <c r="F5407" t="s">
        <v>93</v>
      </c>
      <c r="G5407" t="s">
        <v>94</v>
      </c>
      <c r="H5407">
        <v>0</v>
      </c>
      <c r="I5407">
        <v>1</v>
      </c>
      <c r="J5407">
        <f>Cálculo!$G$66</f>
        <v>3.2869999999999999</v>
      </c>
      <c r="K5407">
        <f>Cálculo!$H$66</f>
        <v>11.39</v>
      </c>
    </row>
    <row r="5408" spans="1:11">
      <c r="A5408" t="s">
        <v>56</v>
      </c>
      <c r="B5408" t="s">
        <v>198</v>
      </c>
      <c r="C5408" s="7" t="s">
        <v>371</v>
      </c>
      <c r="D5408" t="s">
        <v>199</v>
      </c>
      <c r="E5408" t="s">
        <v>54</v>
      </c>
      <c r="F5408" t="s">
        <v>93</v>
      </c>
      <c r="G5408" t="s">
        <v>94</v>
      </c>
      <c r="H5408">
        <v>1.01</v>
      </c>
      <c r="I5408">
        <v>3</v>
      </c>
      <c r="J5408">
        <f>Cálculo!$G$67</f>
        <v>10.834</v>
      </c>
      <c r="K5408">
        <f>Cálculo!$H$67</f>
        <v>14.87</v>
      </c>
    </row>
    <row r="5409" spans="1:11">
      <c r="A5409" t="s">
        <v>56</v>
      </c>
      <c r="B5409" t="s">
        <v>198</v>
      </c>
      <c r="C5409" s="7" t="s">
        <v>371</v>
      </c>
      <c r="D5409" t="s">
        <v>199</v>
      </c>
      <c r="E5409" t="s">
        <v>54</v>
      </c>
      <c r="F5409" t="s">
        <v>93</v>
      </c>
      <c r="G5409" t="s">
        <v>94</v>
      </c>
      <c r="H5409">
        <v>3.01</v>
      </c>
      <c r="I5409">
        <v>7</v>
      </c>
      <c r="J5409">
        <f>Cálculo!$G$68</f>
        <v>5.6470000000000002</v>
      </c>
      <c r="K5409">
        <f>Cálculo!$H$68</f>
        <v>14.87</v>
      </c>
    </row>
    <row r="5410" spans="1:11">
      <c r="A5410" t="s">
        <v>56</v>
      </c>
      <c r="B5410" t="s">
        <v>198</v>
      </c>
      <c r="C5410" s="7" t="s">
        <v>371</v>
      </c>
      <c r="D5410" t="s">
        <v>199</v>
      </c>
      <c r="E5410" t="s">
        <v>54</v>
      </c>
      <c r="F5410" t="s">
        <v>93</v>
      </c>
      <c r="G5410" t="s">
        <v>94</v>
      </c>
      <c r="H5410">
        <v>7.01</v>
      </c>
      <c r="I5410">
        <v>14</v>
      </c>
      <c r="J5410">
        <f>Cálculo!$G$69</f>
        <v>9.3699999999999992</v>
      </c>
      <c r="K5410">
        <f>Cálculo!$H$69</f>
        <v>16.739999999999998</v>
      </c>
    </row>
    <row r="5411" spans="1:11">
      <c r="A5411" t="s">
        <v>56</v>
      </c>
      <c r="B5411" t="s">
        <v>198</v>
      </c>
      <c r="C5411" s="7" t="s">
        <v>371</v>
      </c>
      <c r="D5411" t="s">
        <v>199</v>
      </c>
      <c r="E5411" t="s">
        <v>54</v>
      </c>
      <c r="F5411" t="s">
        <v>93</v>
      </c>
      <c r="G5411" t="s">
        <v>94</v>
      </c>
      <c r="H5411">
        <v>14.01</v>
      </c>
      <c r="I5411">
        <v>34</v>
      </c>
      <c r="J5411">
        <f>Cálculo!$G$70</f>
        <v>11.132</v>
      </c>
      <c r="K5411">
        <f>Cálculo!$H$70</f>
        <v>18.600000000000001</v>
      </c>
    </row>
    <row r="5412" spans="1:11">
      <c r="A5412" t="s">
        <v>56</v>
      </c>
      <c r="B5412" t="s">
        <v>198</v>
      </c>
      <c r="C5412" s="7" t="s">
        <v>371</v>
      </c>
      <c r="D5412" t="s">
        <v>199</v>
      </c>
      <c r="E5412" t="s">
        <v>54</v>
      </c>
      <c r="F5412" t="s">
        <v>93</v>
      </c>
      <c r="G5412" t="s">
        <v>94</v>
      </c>
      <c r="H5412">
        <v>34.01</v>
      </c>
      <c r="I5412">
        <v>600</v>
      </c>
      <c r="J5412">
        <f>Cálculo!$G$71</f>
        <v>11.92</v>
      </c>
      <c r="K5412">
        <f>Cálculo!$H$71</f>
        <v>18.600000000000001</v>
      </c>
    </row>
    <row r="5413" spans="1:11">
      <c r="A5413" t="s">
        <v>56</v>
      </c>
      <c r="B5413" t="s">
        <v>198</v>
      </c>
      <c r="C5413" s="7" t="s">
        <v>371</v>
      </c>
      <c r="D5413" t="s">
        <v>199</v>
      </c>
      <c r="E5413" t="s">
        <v>54</v>
      </c>
      <c r="F5413" t="s">
        <v>93</v>
      </c>
      <c r="G5413" t="s">
        <v>94</v>
      </c>
      <c r="H5413">
        <v>600.01</v>
      </c>
      <c r="I5413">
        <v>1000</v>
      </c>
      <c r="J5413">
        <f>Cálculo!$G$72</f>
        <v>10.324</v>
      </c>
      <c r="K5413">
        <f>Cálculo!$H$72</f>
        <v>18.600000000000001</v>
      </c>
    </row>
    <row r="5414" spans="1:11">
      <c r="A5414" t="s">
        <v>56</v>
      </c>
      <c r="B5414" t="s">
        <v>198</v>
      </c>
      <c r="C5414" s="7" t="s">
        <v>371</v>
      </c>
      <c r="D5414" t="s">
        <v>199</v>
      </c>
      <c r="E5414" t="s">
        <v>54</v>
      </c>
      <c r="F5414" t="s">
        <v>93</v>
      </c>
      <c r="G5414" t="s">
        <v>94</v>
      </c>
      <c r="H5414">
        <v>1000.01</v>
      </c>
      <c r="J5414">
        <f>Cálculo!$G$73</f>
        <v>7.2949999999999999</v>
      </c>
      <c r="K5414">
        <f>Cálculo!$H$73</f>
        <v>18.600000000000001</v>
      </c>
    </row>
    <row r="5415" spans="1:11">
      <c r="A5415" t="s">
        <v>56</v>
      </c>
      <c r="B5415" t="s">
        <v>198</v>
      </c>
      <c r="C5415" s="7" t="s">
        <v>371</v>
      </c>
      <c r="D5415" t="s">
        <v>199</v>
      </c>
      <c r="E5415" t="s">
        <v>54</v>
      </c>
      <c r="F5415" t="s">
        <v>95</v>
      </c>
      <c r="G5415" t="s">
        <v>94</v>
      </c>
      <c r="H5415">
        <v>0</v>
      </c>
      <c r="I5415">
        <v>0</v>
      </c>
      <c r="J5415">
        <f>Cálculo!$G$76</f>
        <v>0</v>
      </c>
      <c r="K5415">
        <f>Cálculo!$H$76</f>
        <v>0</v>
      </c>
    </row>
    <row r="5416" spans="1:11">
      <c r="A5416" t="s">
        <v>56</v>
      </c>
      <c r="B5416" t="s">
        <v>198</v>
      </c>
      <c r="C5416" s="7" t="s">
        <v>371</v>
      </c>
      <c r="D5416" t="s">
        <v>199</v>
      </c>
      <c r="E5416" t="s">
        <v>54</v>
      </c>
      <c r="F5416" t="s">
        <v>95</v>
      </c>
      <c r="G5416" t="s">
        <v>94</v>
      </c>
      <c r="H5416">
        <v>0.01</v>
      </c>
      <c r="I5416">
        <v>50</v>
      </c>
      <c r="J5416">
        <f>Cálculo!$G$77</f>
        <v>9.2490000000000006</v>
      </c>
      <c r="K5416">
        <f>Cálculo!$H$77</f>
        <v>60.76</v>
      </c>
    </row>
    <row r="5417" spans="1:11">
      <c r="A5417" t="s">
        <v>56</v>
      </c>
      <c r="B5417" t="s">
        <v>198</v>
      </c>
      <c r="C5417" s="7" t="s">
        <v>371</v>
      </c>
      <c r="D5417" t="s">
        <v>199</v>
      </c>
      <c r="E5417" t="s">
        <v>54</v>
      </c>
      <c r="F5417" t="s">
        <v>95</v>
      </c>
      <c r="G5417" t="s">
        <v>94</v>
      </c>
      <c r="H5417">
        <v>50.01</v>
      </c>
      <c r="I5417">
        <v>150</v>
      </c>
      <c r="J5417">
        <f>Cálculo!$G$78</f>
        <v>8.49</v>
      </c>
      <c r="K5417">
        <f>Cálculo!$H$78</f>
        <v>98.73</v>
      </c>
    </row>
    <row r="5418" spans="1:11">
      <c r="A5418" t="s">
        <v>56</v>
      </c>
      <c r="B5418" t="s">
        <v>198</v>
      </c>
      <c r="C5418" s="7" t="s">
        <v>371</v>
      </c>
      <c r="D5418" t="s">
        <v>199</v>
      </c>
      <c r="E5418" t="s">
        <v>54</v>
      </c>
      <c r="F5418" t="s">
        <v>95</v>
      </c>
      <c r="G5418" t="s">
        <v>94</v>
      </c>
      <c r="H5418">
        <v>150.01</v>
      </c>
      <c r="I5418">
        <v>500</v>
      </c>
      <c r="J5418">
        <f>Cálculo!$G$79</f>
        <v>7.9859999999999998</v>
      </c>
      <c r="K5418">
        <f>Cálculo!$H$79</f>
        <v>174.66</v>
      </c>
    </row>
    <row r="5419" spans="1:11">
      <c r="A5419" t="s">
        <v>56</v>
      </c>
      <c r="B5419" t="s">
        <v>198</v>
      </c>
      <c r="C5419" s="7" t="s">
        <v>371</v>
      </c>
      <c r="D5419" t="s">
        <v>199</v>
      </c>
      <c r="E5419" t="s">
        <v>54</v>
      </c>
      <c r="F5419" t="s">
        <v>95</v>
      </c>
      <c r="G5419" t="s">
        <v>94</v>
      </c>
      <c r="H5419">
        <v>500.01</v>
      </c>
      <c r="I5419">
        <v>2000</v>
      </c>
      <c r="J5419">
        <f>Cálculo!$G$80</f>
        <v>7.5380000000000003</v>
      </c>
      <c r="K5419">
        <f>Cálculo!$H$80</f>
        <v>398.71</v>
      </c>
    </row>
    <row r="5420" spans="1:11">
      <c r="A5420" t="s">
        <v>56</v>
      </c>
      <c r="B5420" t="s">
        <v>198</v>
      </c>
      <c r="C5420" s="7" t="s">
        <v>371</v>
      </c>
      <c r="D5420" t="s">
        <v>199</v>
      </c>
      <c r="E5420" t="s">
        <v>54</v>
      </c>
      <c r="F5420" t="s">
        <v>95</v>
      </c>
      <c r="G5420" t="s">
        <v>94</v>
      </c>
      <c r="H5420">
        <v>2000.01</v>
      </c>
      <c r="I5420">
        <v>3500</v>
      </c>
      <c r="J5420">
        <f>Cálculo!$G$81</f>
        <v>6.819</v>
      </c>
      <c r="K5420">
        <f>Cálculo!$H$81</f>
        <v>1837.86</v>
      </c>
    </row>
    <row r="5421" spans="1:11">
      <c r="A5421" t="s">
        <v>56</v>
      </c>
      <c r="B5421" t="s">
        <v>198</v>
      </c>
      <c r="C5421" s="7" t="s">
        <v>371</v>
      </c>
      <c r="D5421" t="s">
        <v>199</v>
      </c>
      <c r="E5421" t="s">
        <v>54</v>
      </c>
      <c r="F5421" t="s">
        <v>95</v>
      </c>
      <c r="G5421" t="s">
        <v>94</v>
      </c>
      <c r="H5421">
        <v>3500.01</v>
      </c>
      <c r="I5421">
        <v>50000</v>
      </c>
      <c r="J5421">
        <f>Cálculo!$G$82</f>
        <v>5.3760000000000003</v>
      </c>
      <c r="K5421">
        <f>Cálculo!$H$82</f>
        <v>6892.16</v>
      </c>
    </row>
    <row r="5422" spans="1:11">
      <c r="A5422" t="s">
        <v>56</v>
      </c>
      <c r="B5422" t="s">
        <v>198</v>
      </c>
      <c r="C5422" s="7" t="s">
        <v>371</v>
      </c>
      <c r="D5422" t="s">
        <v>199</v>
      </c>
      <c r="E5422" t="s">
        <v>54</v>
      </c>
      <c r="F5422" t="s">
        <v>95</v>
      </c>
      <c r="G5422" t="s">
        <v>94</v>
      </c>
      <c r="H5422">
        <v>50000.01</v>
      </c>
      <c r="J5422">
        <f>Cálculo!$G$83</f>
        <v>5.1479999999999997</v>
      </c>
      <c r="K5422">
        <f>Cálculo!$H$83</f>
        <v>18284.09</v>
      </c>
    </row>
    <row r="5423" spans="1:11">
      <c r="A5423" t="s">
        <v>56</v>
      </c>
      <c r="B5423" t="s">
        <v>198</v>
      </c>
      <c r="C5423" s="7" t="s">
        <v>371</v>
      </c>
      <c r="D5423" t="s">
        <v>199</v>
      </c>
      <c r="E5423" t="s">
        <v>54</v>
      </c>
      <c r="F5423" t="s">
        <v>96</v>
      </c>
      <c r="G5423" t="s">
        <v>94</v>
      </c>
      <c r="H5423">
        <v>0</v>
      </c>
      <c r="I5423">
        <v>50000</v>
      </c>
      <c r="J5423">
        <f>Cálculo!$G$86</f>
        <v>4.726</v>
      </c>
      <c r="K5423">
        <f>Cálculo!$H$86</f>
        <v>387.36</v>
      </c>
    </row>
    <row r="5424" spans="1:11">
      <c r="A5424" t="s">
        <v>56</v>
      </c>
      <c r="B5424" t="s">
        <v>198</v>
      </c>
      <c r="C5424" s="7" t="s">
        <v>371</v>
      </c>
      <c r="D5424" t="s">
        <v>199</v>
      </c>
      <c r="E5424" t="s">
        <v>54</v>
      </c>
      <c r="F5424" t="s">
        <v>96</v>
      </c>
      <c r="G5424" t="s">
        <v>94</v>
      </c>
      <c r="H5424">
        <v>50000.01</v>
      </c>
      <c r="I5424">
        <v>300000</v>
      </c>
      <c r="J5424">
        <f>Cálculo!$G$87</f>
        <v>3.5019999999999998</v>
      </c>
      <c r="K5424">
        <f>Cálculo!$H$87</f>
        <v>61597.41</v>
      </c>
    </row>
    <row r="5425" spans="1:11">
      <c r="A5425" t="s">
        <v>56</v>
      </c>
      <c r="B5425" t="s">
        <v>198</v>
      </c>
      <c r="C5425" s="7" t="s">
        <v>371</v>
      </c>
      <c r="D5425" t="s">
        <v>199</v>
      </c>
      <c r="E5425" t="s">
        <v>54</v>
      </c>
      <c r="F5425" t="s">
        <v>96</v>
      </c>
      <c r="G5425" t="s">
        <v>94</v>
      </c>
      <c r="H5425">
        <v>300000.01</v>
      </c>
      <c r="I5425">
        <v>500000</v>
      </c>
      <c r="J5425">
        <f>Cálculo!$G$88</f>
        <v>3.36</v>
      </c>
      <c r="K5425">
        <f>Cálculo!$H$88</f>
        <v>110975.06</v>
      </c>
    </row>
    <row r="5426" spans="1:11">
      <c r="A5426" t="s">
        <v>56</v>
      </c>
      <c r="B5426" t="s">
        <v>198</v>
      </c>
      <c r="C5426" s="7" t="s">
        <v>371</v>
      </c>
      <c r="D5426" t="s">
        <v>199</v>
      </c>
      <c r="E5426" t="s">
        <v>54</v>
      </c>
      <c r="F5426" t="s">
        <v>96</v>
      </c>
      <c r="G5426" t="s">
        <v>94</v>
      </c>
      <c r="H5426">
        <v>500000.01</v>
      </c>
      <c r="I5426">
        <v>1000000</v>
      </c>
      <c r="J5426">
        <f>Cálculo!$G$89</f>
        <v>3.3340000000000001</v>
      </c>
      <c r="K5426">
        <f>Cálculo!$H$89</f>
        <v>124035.06</v>
      </c>
    </row>
    <row r="5427" spans="1:11">
      <c r="A5427" t="s">
        <v>56</v>
      </c>
      <c r="B5427" t="s">
        <v>198</v>
      </c>
      <c r="C5427" s="7" t="s">
        <v>371</v>
      </c>
      <c r="D5427" t="s">
        <v>199</v>
      </c>
      <c r="E5427" t="s">
        <v>54</v>
      </c>
      <c r="F5427" t="s">
        <v>96</v>
      </c>
      <c r="G5427" t="s">
        <v>94</v>
      </c>
      <c r="H5427">
        <v>1000000.01</v>
      </c>
      <c r="I5427">
        <v>2000000</v>
      </c>
      <c r="J5427">
        <f>Cálculo!$G$90</f>
        <v>3.2810000000000001</v>
      </c>
      <c r="K5427">
        <f>Cálculo!$H$90</f>
        <v>177422.21</v>
      </c>
    </row>
    <row r="5428" spans="1:11">
      <c r="A5428" t="s">
        <v>56</v>
      </c>
      <c r="B5428" t="s">
        <v>198</v>
      </c>
      <c r="C5428" s="7" t="s">
        <v>371</v>
      </c>
      <c r="D5428" t="s">
        <v>199</v>
      </c>
      <c r="E5428" t="s">
        <v>54</v>
      </c>
      <c r="F5428" t="s">
        <v>96</v>
      </c>
      <c r="G5428" t="s">
        <v>94</v>
      </c>
      <c r="H5428">
        <v>2000000.01</v>
      </c>
      <c r="J5428">
        <f>Cálculo!$G$91</f>
        <v>3.2330000000000001</v>
      </c>
      <c r="K5428">
        <f>Cálculo!$H$91</f>
        <v>316707.87</v>
      </c>
    </row>
    <row r="5429" spans="1:11">
      <c r="A5429" t="s">
        <v>56</v>
      </c>
      <c r="B5429" t="s">
        <v>198</v>
      </c>
      <c r="C5429" s="7" t="s">
        <v>371</v>
      </c>
      <c r="D5429" t="s">
        <v>199</v>
      </c>
      <c r="E5429" t="s">
        <v>54</v>
      </c>
      <c r="F5429" t="s">
        <v>97</v>
      </c>
      <c r="G5429" t="s">
        <v>98</v>
      </c>
      <c r="J5429">
        <f>Cálculo!$G$94</f>
        <v>3.2148460000000001</v>
      </c>
    </row>
    <row r="5430" spans="1:11">
      <c r="A5430" t="s">
        <v>56</v>
      </c>
      <c r="B5430" t="s">
        <v>198</v>
      </c>
      <c r="C5430" s="7" t="s">
        <v>372</v>
      </c>
      <c r="D5430" t="s">
        <v>199</v>
      </c>
      <c r="E5430" t="s">
        <v>54</v>
      </c>
      <c r="F5430" t="s">
        <v>93</v>
      </c>
      <c r="G5430" t="s">
        <v>94</v>
      </c>
      <c r="H5430">
        <v>0</v>
      </c>
      <c r="I5430">
        <v>1</v>
      </c>
      <c r="J5430">
        <f>Cálculo!$G$66</f>
        <v>3.2869999999999999</v>
      </c>
      <c r="K5430">
        <f>Cálculo!$H$66</f>
        <v>11.39</v>
      </c>
    </row>
    <row r="5431" spans="1:11">
      <c r="A5431" t="s">
        <v>56</v>
      </c>
      <c r="B5431" t="s">
        <v>198</v>
      </c>
      <c r="C5431" s="7" t="s">
        <v>372</v>
      </c>
      <c r="D5431" t="s">
        <v>199</v>
      </c>
      <c r="E5431" t="s">
        <v>54</v>
      </c>
      <c r="F5431" t="s">
        <v>93</v>
      </c>
      <c r="G5431" t="s">
        <v>94</v>
      </c>
      <c r="H5431">
        <v>1.01</v>
      </c>
      <c r="I5431">
        <v>3</v>
      </c>
      <c r="J5431">
        <f>Cálculo!$G$67</f>
        <v>10.834</v>
      </c>
      <c r="K5431">
        <f>Cálculo!$H$67</f>
        <v>14.87</v>
      </c>
    </row>
    <row r="5432" spans="1:11">
      <c r="A5432" t="s">
        <v>56</v>
      </c>
      <c r="B5432" t="s">
        <v>198</v>
      </c>
      <c r="C5432" s="7" t="s">
        <v>372</v>
      </c>
      <c r="D5432" t="s">
        <v>199</v>
      </c>
      <c r="E5432" t="s">
        <v>54</v>
      </c>
      <c r="F5432" t="s">
        <v>93</v>
      </c>
      <c r="G5432" t="s">
        <v>94</v>
      </c>
      <c r="H5432">
        <v>3.01</v>
      </c>
      <c r="I5432">
        <v>7</v>
      </c>
      <c r="J5432">
        <f>Cálculo!$G$68</f>
        <v>5.6470000000000002</v>
      </c>
      <c r="K5432">
        <f>Cálculo!$H$68</f>
        <v>14.87</v>
      </c>
    </row>
    <row r="5433" spans="1:11">
      <c r="A5433" t="s">
        <v>56</v>
      </c>
      <c r="B5433" t="s">
        <v>198</v>
      </c>
      <c r="C5433" s="7" t="s">
        <v>372</v>
      </c>
      <c r="D5433" t="s">
        <v>199</v>
      </c>
      <c r="E5433" t="s">
        <v>54</v>
      </c>
      <c r="F5433" t="s">
        <v>93</v>
      </c>
      <c r="G5433" t="s">
        <v>94</v>
      </c>
      <c r="H5433">
        <v>7.01</v>
      </c>
      <c r="I5433">
        <v>14</v>
      </c>
      <c r="J5433">
        <f>Cálculo!$G$69</f>
        <v>9.3699999999999992</v>
      </c>
      <c r="K5433">
        <f>Cálculo!$H$69</f>
        <v>16.739999999999998</v>
      </c>
    </row>
    <row r="5434" spans="1:11">
      <c r="A5434" t="s">
        <v>56</v>
      </c>
      <c r="B5434" t="s">
        <v>198</v>
      </c>
      <c r="C5434" s="7" t="s">
        <v>372</v>
      </c>
      <c r="D5434" t="s">
        <v>199</v>
      </c>
      <c r="E5434" t="s">
        <v>54</v>
      </c>
      <c r="F5434" t="s">
        <v>93</v>
      </c>
      <c r="G5434" t="s">
        <v>94</v>
      </c>
      <c r="H5434">
        <v>14.01</v>
      </c>
      <c r="I5434">
        <v>34</v>
      </c>
      <c r="J5434">
        <f>Cálculo!$G$70</f>
        <v>11.132</v>
      </c>
      <c r="K5434">
        <f>Cálculo!$H$70</f>
        <v>18.600000000000001</v>
      </c>
    </row>
    <row r="5435" spans="1:11">
      <c r="A5435" t="s">
        <v>56</v>
      </c>
      <c r="B5435" t="s">
        <v>198</v>
      </c>
      <c r="C5435" s="7" t="s">
        <v>372</v>
      </c>
      <c r="D5435" t="s">
        <v>199</v>
      </c>
      <c r="E5435" t="s">
        <v>54</v>
      </c>
      <c r="F5435" t="s">
        <v>93</v>
      </c>
      <c r="G5435" t="s">
        <v>94</v>
      </c>
      <c r="H5435">
        <v>34.01</v>
      </c>
      <c r="I5435">
        <v>600</v>
      </c>
      <c r="J5435">
        <f>Cálculo!$G$71</f>
        <v>11.92</v>
      </c>
      <c r="K5435">
        <f>Cálculo!$H$71</f>
        <v>18.600000000000001</v>
      </c>
    </row>
    <row r="5436" spans="1:11">
      <c r="A5436" t="s">
        <v>56</v>
      </c>
      <c r="B5436" t="s">
        <v>198</v>
      </c>
      <c r="C5436" s="7" t="s">
        <v>372</v>
      </c>
      <c r="D5436" t="s">
        <v>199</v>
      </c>
      <c r="E5436" t="s">
        <v>54</v>
      </c>
      <c r="F5436" t="s">
        <v>93</v>
      </c>
      <c r="G5436" t="s">
        <v>94</v>
      </c>
      <c r="H5436">
        <v>600.01</v>
      </c>
      <c r="I5436">
        <v>1000</v>
      </c>
      <c r="J5436">
        <f>Cálculo!$G$72</f>
        <v>10.324</v>
      </c>
      <c r="K5436">
        <f>Cálculo!$H$72</f>
        <v>18.600000000000001</v>
      </c>
    </row>
    <row r="5437" spans="1:11">
      <c r="A5437" t="s">
        <v>56</v>
      </c>
      <c r="B5437" t="s">
        <v>198</v>
      </c>
      <c r="C5437" s="7" t="s">
        <v>372</v>
      </c>
      <c r="D5437" t="s">
        <v>199</v>
      </c>
      <c r="E5437" t="s">
        <v>54</v>
      </c>
      <c r="F5437" t="s">
        <v>93</v>
      </c>
      <c r="G5437" t="s">
        <v>94</v>
      </c>
      <c r="H5437">
        <v>1000.01</v>
      </c>
      <c r="J5437">
        <f>Cálculo!$G$73</f>
        <v>7.2949999999999999</v>
      </c>
      <c r="K5437">
        <f>Cálculo!$H$73</f>
        <v>18.600000000000001</v>
      </c>
    </row>
    <row r="5438" spans="1:11">
      <c r="A5438" t="s">
        <v>56</v>
      </c>
      <c r="B5438" t="s">
        <v>198</v>
      </c>
      <c r="C5438" s="7" t="s">
        <v>372</v>
      </c>
      <c r="D5438" t="s">
        <v>199</v>
      </c>
      <c r="E5438" t="s">
        <v>54</v>
      </c>
      <c r="F5438" t="s">
        <v>95</v>
      </c>
      <c r="G5438" t="s">
        <v>94</v>
      </c>
      <c r="H5438">
        <v>0</v>
      </c>
      <c r="I5438">
        <v>0</v>
      </c>
      <c r="J5438">
        <f>Cálculo!$G$76</f>
        <v>0</v>
      </c>
      <c r="K5438">
        <f>Cálculo!$H$76</f>
        <v>0</v>
      </c>
    </row>
    <row r="5439" spans="1:11">
      <c r="A5439" t="s">
        <v>56</v>
      </c>
      <c r="B5439" t="s">
        <v>198</v>
      </c>
      <c r="C5439" s="7" t="s">
        <v>372</v>
      </c>
      <c r="D5439" t="s">
        <v>199</v>
      </c>
      <c r="E5439" t="s">
        <v>54</v>
      </c>
      <c r="F5439" t="s">
        <v>95</v>
      </c>
      <c r="G5439" t="s">
        <v>94</v>
      </c>
      <c r="H5439">
        <v>0.01</v>
      </c>
      <c r="I5439">
        <v>50</v>
      </c>
      <c r="J5439">
        <f>Cálculo!$G$77</f>
        <v>9.2490000000000006</v>
      </c>
      <c r="K5439">
        <f>Cálculo!$H$77</f>
        <v>60.76</v>
      </c>
    </row>
    <row r="5440" spans="1:11">
      <c r="A5440" t="s">
        <v>56</v>
      </c>
      <c r="B5440" t="s">
        <v>198</v>
      </c>
      <c r="C5440" s="7" t="s">
        <v>372</v>
      </c>
      <c r="D5440" t="s">
        <v>199</v>
      </c>
      <c r="E5440" t="s">
        <v>54</v>
      </c>
      <c r="F5440" t="s">
        <v>95</v>
      </c>
      <c r="G5440" t="s">
        <v>94</v>
      </c>
      <c r="H5440">
        <v>50.01</v>
      </c>
      <c r="I5440">
        <v>150</v>
      </c>
      <c r="J5440">
        <f>Cálculo!$G$78</f>
        <v>8.49</v>
      </c>
      <c r="K5440">
        <f>Cálculo!$H$78</f>
        <v>98.73</v>
      </c>
    </row>
    <row r="5441" spans="1:11">
      <c r="A5441" t="s">
        <v>56</v>
      </c>
      <c r="B5441" t="s">
        <v>198</v>
      </c>
      <c r="C5441" s="7" t="s">
        <v>372</v>
      </c>
      <c r="D5441" t="s">
        <v>199</v>
      </c>
      <c r="E5441" t="s">
        <v>54</v>
      </c>
      <c r="F5441" t="s">
        <v>95</v>
      </c>
      <c r="G5441" t="s">
        <v>94</v>
      </c>
      <c r="H5441">
        <v>150.01</v>
      </c>
      <c r="I5441">
        <v>500</v>
      </c>
      <c r="J5441">
        <f>Cálculo!$G$79</f>
        <v>7.9859999999999998</v>
      </c>
      <c r="K5441">
        <f>Cálculo!$H$79</f>
        <v>174.66</v>
      </c>
    </row>
    <row r="5442" spans="1:11">
      <c r="A5442" t="s">
        <v>56</v>
      </c>
      <c r="B5442" t="s">
        <v>198</v>
      </c>
      <c r="C5442" s="7" t="s">
        <v>372</v>
      </c>
      <c r="D5442" t="s">
        <v>199</v>
      </c>
      <c r="E5442" t="s">
        <v>54</v>
      </c>
      <c r="F5442" t="s">
        <v>95</v>
      </c>
      <c r="G5442" t="s">
        <v>94</v>
      </c>
      <c r="H5442">
        <v>500.01</v>
      </c>
      <c r="I5442">
        <v>2000</v>
      </c>
      <c r="J5442">
        <f>Cálculo!$G$80</f>
        <v>7.5380000000000003</v>
      </c>
      <c r="K5442">
        <f>Cálculo!$H$80</f>
        <v>398.71</v>
      </c>
    </row>
    <row r="5443" spans="1:11">
      <c r="A5443" t="s">
        <v>56</v>
      </c>
      <c r="B5443" t="s">
        <v>198</v>
      </c>
      <c r="C5443" s="7" t="s">
        <v>372</v>
      </c>
      <c r="D5443" t="s">
        <v>199</v>
      </c>
      <c r="E5443" t="s">
        <v>54</v>
      </c>
      <c r="F5443" t="s">
        <v>95</v>
      </c>
      <c r="G5443" t="s">
        <v>94</v>
      </c>
      <c r="H5443">
        <v>2000.01</v>
      </c>
      <c r="I5443">
        <v>3500</v>
      </c>
      <c r="J5443">
        <f>Cálculo!$G$81</f>
        <v>6.819</v>
      </c>
      <c r="K5443">
        <f>Cálculo!$H$81</f>
        <v>1837.86</v>
      </c>
    </row>
    <row r="5444" spans="1:11">
      <c r="A5444" t="s">
        <v>56</v>
      </c>
      <c r="B5444" t="s">
        <v>198</v>
      </c>
      <c r="C5444" s="7" t="s">
        <v>372</v>
      </c>
      <c r="D5444" t="s">
        <v>199</v>
      </c>
      <c r="E5444" t="s">
        <v>54</v>
      </c>
      <c r="F5444" t="s">
        <v>95</v>
      </c>
      <c r="G5444" t="s">
        <v>94</v>
      </c>
      <c r="H5444">
        <v>3500.01</v>
      </c>
      <c r="I5444">
        <v>50000</v>
      </c>
      <c r="J5444">
        <f>Cálculo!$G$82</f>
        <v>5.3760000000000003</v>
      </c>
      <c r="K5444">
        <f>Cálculo!$H$82</f>
        <v>6892.16</v>
      </c>
    </row>
    <row r="5445" spans="1:11">
      <c r="A5445" t="s">
        <v>56</v>
      </c>
      <c r="B5445" t="s">
        <v>198</v>
      </c>
      <c r="C5445" s="7" t="s">
        <v>372</v>
      </c>
      <c r="D5445" t="s">
        <v>199</v>
      </c>
      <c r="E5445" t="s">
        <v>54</v>
      </c>
      <c r="F5445" t="s">
        <v>95</v>
      </c>
      <c r="G5445" t="s">
        <v>94</v>
      </c>
      <c r="H5445">
        <v>50000.01</v>
      </c>
      <c r="J5445">
        <f>Cálculo!$G$83</f>
        <v>5.1479999999999997</v>
      </c>
      <c r="K5445">
        <f>Cálculo!$H$83</f>
        <v>18284.09</v>
      </c>
    </row>
    <row r="5446" spans="1:11">
      <c r="A5446" t="s">
        <v>56</v>
      </c>
      <c r="B5446" t="s">
        <v>198</v>
      </c>
      <c r="C5446" s="7" t="s">
        <v>372</v>
      </c>
      <c r="D5446" t="s">
        <v>199</v>
      </c>
      <c r="E5446" t="s">
        <v>54</v>
      </c>
      <c r="F5446" t="s">
        <v>96</v>
      </c>
      <c r="G5446" t="s">
        <v>94</v>
      </c>
      <c r="H5446">
        <v>0</v>
      </c>
      <c r="I5446">
        <v>50000</v>
      </c>
      <c r="J5446">
        <f>Cálculo!$G$86</f>
        <v>4.726</v>
      </c>
      <c r="K5446">
        <f>Cálculo!$H$86</f>
        <v>387.36</v>
      </c>
    </row>
    <row r="5447" spans="1:11">
      <c r="A5447" t="s">
        <v>56</v>
      </c>
      <c r="B5447" t="s">
        <v>198</v>
      </c>
      <c r="C5447" s="7" t="s">
        <v>372</v>
      </c>
      <c r="D5447" t="s">
        <v>199</v>
      </c>
      <c r="E5447" t="s">
        <v>54</v>
      </c>
      <c r="F5447" t="s">
        <v>96</v>
      </c>
      <c r="G5447" t="s">
        <v>94</v>
      </c>
      <c r="H5447">
        <v>50000.01</v>
      </c>
      <c r="I5447">
        <v>300000</v>
      </c>
      <c r="J5447">
        <f>Cálculo!$G$87</f>
        <v>3.5019999999999998</v>
      </c>
      <c r="K5447">
        <f>Cálculo!$H$87</f>
        <v>61597.41</v>
      </c>
    </row>
    <row r="5448" spans="1:11">
      <c r="A5448" t="s">
        <v>56</v>
      </c>
      <c r="B5448" t="s">
        <v>198</v>
      </c>
      <c r="C5448" s="7" t="s">
        <v>372</v>
      </c>
      <c r="D5448" t="s">
        <v>199</v>
      </c>
      <c r="E5448" t="s">
        <v>54</v>
      </c>
      <c r="F5448" t="s">
        <v>96</v>
      </c>
      <c r="G5448" t="s">
        <v>94</v>
      </c>
      <c r="H5448">
        <v>300000.01</v>
      </c>
      <c r="I5448">
        <v>500000</v>
      </c>
      <c r="J5448">
        <f>Cálculo!$G$88</f>
        <v>3.36</v>
      </c>
      <c r="K5448">
        <f>Cálculo!$H$88</f>
        <v>110975.06</v>
      </c>
    </row>
    <row r="5449" spans="1:11">
      <c r="A5449" t="s">
        <v>56</v>
      </c>
      <c r="B5449" t="s">
        <v>198</v>
      </c>
      <c r="C5449" s="7" t="s">
        <v>372</v>
      </c>
      <c r="D5449" t="s">
        <v>199</v>
      </c>
      <c r="E5449" t="s">
        <v>54</v>
      </c>
      <c r="F5449" t="s">
        <v>96</v>
      </c>
      <c r="G5449" t="s">
        <v>94</v>
      </c>
      <c r="H5449">
        <v>500000.01</v>
      </c>
      <c r="I5449">
        <v>1000000</v>
      </c>
      <c r="J5449">
        <f>Cálculo!$G$89</f>
        <v>3.3340000000000001</v>
      </c>
      <c r="K5449">
        <f>Cálculo!$H$89</f>
        <v>124035.06</v>
      </c>
    </row>
    <row r="5450" spans="1:11">
      <c r="A5450" t="s">
        <v>56</v>
      </c>
      <c r="B5450" t="s">
        <v>198</v>
      </c>
      <c r="C5450" s="7" t="s">
        <v>372</v>
      </c>
      <c r="D5450" t="s">
        <v>199</v>
      </c>
      <c r="E5450" t="s">
        <v>54</v>
      </c>
      <c r="F5450" t="s">
        <v>96</v>
      </c>
      <c r="G5450" t="s">
        <v>94</v>
      </c>
      <c r="H5450">
        <v>1000000.01</v>
      </c>
      <c r="I5450">
        <v>2000000</v>
      </c>
      <c r="J5450">
        <f>Cálculo!$G$90</f>
        <v>3.2810000000000001</v>
      </c>
      <c r="K5450">
        <f>Cálculo!$H$90</f>
        <v>177422.21</v>
      </c>
    </row>
    <row r="5451" spans="1:11">
      <c r="A5451" t="s">
        <v>56</v>
      </c>
      <c r="B5451" t="s">
        <v>198</v>
      </c>
      <c r="C5451" s="7" t="s">
        <v>372</v>
      </c>
      <c r="D5451" t="s">
        <v>199</v>
      </c>
      <c r="E5451" t="s">
        <v>54</v>
      </c>
      <c r="F5451" t="s">
        <v>96</v>
      </c>
      <c r="G5451" t="s">
        <v>94</v>
      </c>
      <c r="H5451">
        <v>2000000.01</v>
      </c>
      <c r="J5451">
        <f>Cálculo!$G$91</f>
        <v>3.2330000000000001</v>
      </c>
      <c r="K5451">
        <f>Cálculo!$H$91</f>
        <v>316707.87</v>
      </c>
    </row>
    <row r="5452" spans="1:11">
      <c r="A5452" t="s">
        <v>56</v>
      </c>
      <c r="B5452" t="s">
        <v>198</v>
      </c>
      <c r="C5452" s="7" t="s">
        <v>372</v>
      </c>
      <c r="D5452" t="s">
        <v>199</v>
      </c>
      <c r="E5452" t="s">
        <v>54</v>
      </c>
      <c r="F5452" t="s">
        <v>97</v>
      </c>
      <c r="G5452" t="s">
        <v>98</v>
      </c>
      <c r="J5452">
        <f>Cálculo!$G$94</f>
        <v>3.2148460000000001</v>
      </c>
    </row>
    <row r="5453" spans="1:11">
      <c r="A5453" t="s">
        <v>56</v>
      </c>
      <c r="B5453" t="s">
        <v>198</v>
      </c>
      <c r="C5453" s="7" t="s">
        <v>373</v>
      </c>
      <c r="D5453" t="s">
        <v>199</v>
      </c>
      <c r="E5453" t="s">
        <v>54</v>
      </c>
      <c r="F5453" t="s">
        <v>93</v>
      </c>
      <c r="G5453" t="s">
        <v>94</v>
      </c>
      <c r="H5453">
        <v>0</v>
      </c>
      <c r="I5453">
        <v>1</v>
      </c>
      <c r="J5453">
        <f>Cálculo!$G$66</f>
        <v>3.2869999999999999</v>
      </c>
      <c r="K5453">
        <f>Cálculo!$H$66</f>
        <v>11.39</v>
      </c>
    </row>
    <row r="5454" spans="1:11">
      <c r="A5454" t="s">
        <v>56</v>
      </c>
      <c r="B5454" t="s">
        <v>198</v>
      </c>
      <c r="C5454" s="7" t="s">
        <v>373</v>
      </c>
      <c r="D5454" t="s">
        <v>199</v>
      </c>
      <c r="E5454" t="s">
        <v>54</v>
      </c>
      <c r="F5454" t="s">
        <v>93</v>
      </c>
      <c r="G5454" t="s">
        <v>94</v>
      </c>
      <c r="H5454">
        <v>1.01</v>
      </c>
      <c r="I5454">
        <v>3</v>
      </c>
      <c r="J5454">
        <f>Cálculo!$G$67</f>
        <v>10.834</v>
      </c>
      <c r="K5454">
        <f>Cálculo!$H$67</f>
        <v>14.87</v>
      </c>
    </row>
    <row r="5455" spans="1:11">
      <c r="A5455" t="s">
        <v>56</v>
      </c>
      <c r="B5455" t="s">
        <v>198</v>
      </c>
      <c r="C5455" s="7" t="s">
        <v>373</v>
      </c>
      <c r="D5455" t="s">
        <v>199</v>
      </c>
      <c r="E5455" t="s">
        <v>54</v>
      </c>
      <c r="F5455" t="s">
        <v>93</v>
      </c>
      <c r="G5455" t="s">
        <v>94</v>
      </c>
      <c r="H5455">
        <v>3.01</v>
      </c>
      <c r="I5455">
        <v>7</v>
      </c>
      <c r="J5455">
        <f>Cálculo!$G$68</f>
        <v>5.6470000000000002</v>
      </c>
      <c r="K5455">
        <f>Cálculo!$H$68</f>
        <v>14.87</v>
      </c>
    </row>
    <row r="5456" spans="1:11">
      <c r="A5456" t="s">
        <v>56</v>
      </c>
      <c r="B5456" t="s">
        <v>198</v>
      </c>
      <c r="C5456" s="7" t="s">
        <v>373</v>
      </c>
      <c r="D5456" t="s">
        <v>199</v>
      </c>
      <c r="E5456" t="s">
        <v>54</v>
      </c>
      <c r="F5456" t="s">
        <v>93</v>
      </c>
      <c r="G5456" t="s">
        <v>94</v>
      </c>
      <c r="H5456">
        <v>7.01</v>
      </c>
      <c r="I5456">
        <v>14</v>
      </c>
      <c r="J5456">
        <f>Cálculo!$G$69</f>
        <v>9.3699999999999992</v>
      </c>
      <c r="K5456">
        <f>Cálculo!$H$69</f>
        <v>16.739999999999998</v>
      </c>
    </row>
    <row r="5457" spans="1:11">
      <c r="A5457" t="s">
        <v>56</v>
      </c>
      <c r="B5457" t="s">
        <v>198</v>
      </c>
      <c r="C5457" s="7" t="s">
        <v>373</v>
      </c>
      <c r="D5457" t="s">
        <v>199</v>
      </c>
      <c r="E5457" t="s">
        <v>54</v>
      </c>
      <c r="F5457" t="s">
        <v>93</v>
      </c>
      <c r="G5457" t="s">
        <v>94</v>
      </c>
      <c r="H5457">
        <v>14.01</v>
      </c>
      <c r="I5457">
        <v>34</v>
      </c>
      <c r="J5457">
        <f>Cálculo!$G$70</f>
        <v>11.132</v>
      </c>
      <c r="K5457">
        <f>Cálculo!$H$70</f>
        <v>18.600000000000001</v>
      </c>
    </row>
    <row r="5458" spans="1:11">
      <c r="A5458" t="s">
        <v>56</v>
      </c>
      <c r="B5458" t="s">
        <v>198</v>
      </c>
      <c r="C5458" s="7" t="s">
        <v>373</v>
      </c>
      <c r="D5458" t="s">
        <v>199</v>
      </c>
      <c r="E5458" t="s">
        <v>54</v>
      </c>
      <c r="F5458" t="s">
        <v>93</v>
      </c>
      <c r="G5458" t="s">
        <v>94</v>
      </c>
      <c r="H5458">
        <v>34.01</v>
      </c>
      <c r="I5458">
        <v>600</v>
      </c>
      <c r="J5458">
        <f>Cálculo!$G$71</f>
        <v>11.92</v>
      </c>
      <c r="K5458">
        <f>Cálculo!$H$71</f>
        <v>18.600000000000001</v>
      </c>
    </row>
    <row r="5459" spans="1:11">
      <c r="A5459" t="s">
        <v>56</v>
      </c>
      <c r="B5459" t="s">
        <v>198</v>
      </c>
      <c r="C5459" s="7" t="s">
        <v>373</v>
      </c>
      <c r="D5459" t="s">
        <v>199</v>
      </c>
      <c r="E5459" t="s">
        <v>54</v>
      </c>
      <c r="F5459" t="s">
        <v>93</v>
      </c>
      <c r="G5459" t="s">
        <v>94</v>
      </c>
      <c r="H5459">
        <v>600.01</v>
      </c>
      <c r="I5459">
        <v>1000</v>
      </c>
      <c r="J5459">
        <f>Cálculo!$G$72</f>
        <v>10.324</v>
      </c>
      <c r="K5459">
        <f>Cálculo!$H$72</f>
        <v>18.600000000000001</v>
      </c>
    </row>
    <row r="5460" spans="1:11">
      <c r="A5460" t="s">
        <v>56</v>
      </c>
      <c r="B5460" t="s">
        <v>198</v>
      </c>
      <c r="C5460" s="7" t="s">
        <v>373</v>
      </c>
      <c r="D5460" t="s">
        <v>199</v>
      </c>
      <c r="E5460" t="s">
        <v>54</v>
      </c>
      <c r="F5460" t="s">
        <v>93</v>
      </c>
      <c r="G5460" t="s">
        <v>94</v>
      </c>
      <c r="H5460">
        <v>1000.01</v>
      </c>
      <c r="J5460">
        <f>Cálculo!$G$73</f>
        <v>7.2949999999999999</v>
      </c>
      <c r="K5460">
        <f>Cálculo!$H$73</f>
        <v>18.600000000000001</v>
      </c>
    </row>
    <row r="5461" spans="1:11">
      <c r="A5461" t="s">
        <v>56</v>
      </c>
      <c r="B5461" t="s">
        <v>198</v>
      </c>
      <c r="C5461" s="7" t="s">
        <v>373</v>
      </c>
      <c r="D5461" t="s">
        <v>199</v>
      </c>
      <c r="E5461" t="s">
        <v>54</v>
      </c>
      <c r="F5461" t="s">
        <v>95</v>
      </c>
      <c r="G5461" t="s">
        <v>94</v>
      </c>
      <c r="H5461">
        <v>0</v>
      </c>
      <c r="I5461">
        <v>0</v>
      </c>
      <c r="J5461">
        <f>Cálculo!$G$76</f>
        <v>0</v>
      </c>
      <c r="K5461">
        <f>Cálculo!$H$76</f>
        <v>0</v>
      </c>
    </row>
    <row r="5462" spans="1:11">
      <c r="A5462" t="s">
        <v>56</v>
      </c>
      <c r="B5462" t="s">
        <v>198</v>
      </c>
      <c r="C5462" s="7" t="s">
        <v>373</v>
      </c>
      <c r="D5462" t="s">
        <v>199</v>
      </c>
      <c r="E5462" t="s">
        <v>54</v>
      </c>
      <c r="F5462" t="s">
        <v>95</v>
      </c>
      <c r="G5462" t="s">
        <v>94</v>
      </c>
      <c r="H5462">
        <v>0.01</v>
      </c>
      <c r="I5462">
        <v>50</v>
      </c>
      <c r="J5462">
        <f>Cálculo!$G$77</f>
        <v>9.2490000000000006</v>
      </c>
      <c r="K5462">
        <f>Cálculo!$H$77</f>
        <v>60.76</v>
      </c>
    </row>
    <row r="5463" spans="1:11">
      <c r="A5463" t="s">
        <v>56</v>
      </c>
      <c r="B5463" t="s">
        <v>198</v>
      </c>
      <c r="C5463" s="7" t="s">
        <v>373</v>
      </c>
      <c r="D5463" t="s">
        <v>199</v>
      </c>
      <c r="E5463" t="s">
        <v>54</v>
      </c>
      <c r="F5463" t="s">
        <v>95</v>
      </c>
      <c r="G5463" t="s">
        <v>94</v>
      </c>
      <c r="H5463">
        <v>50.01</v>
      </c>
      <c r="I5463">
        <v>150</v>
      </c>
      <c r="J5463">
        <f>Cálculo!$G$78</f>
        <v>8.49</v>
      </c>
      <c r="K5463">
        <f>Cálculo!$H$78</f>
        <v>98.73</v>
      </c>
    </row>
    <row r="5464" spans="1:11">
      <c r="A5464" t="s">
        <v>56</v>
      </c>
      <c r="B5464" t="s">
        <v>198</v>
      </c>
      <c r="C5464" s="7" t="s">
        <v>373</v>
      </c>
      <c r="D5464" t="s">
        <v>199</v>
      </c>
      <c r="E5464" t="s">
        <v>54</v>
      </c>
      <c r="F5464" t="s">
        <v>95</v>
      </c>
      <c r="G5464" t="s">
        <v>94</v>
      </c>
      <c r="H5464">
        <v>150.01</v>
      </c>
      <c r="I5464">
        <v>500</v>
      </c>
      <c r="J5464">
        <f>Cálculo!$G$79</f>
        <v>7.9859999999999998</v>
      </c>
      <c r="K5464">
        <f>Cálculo!$H$79</f>
        <v>174.66</v>
      </c>
    </row>
    <row r="5465" spans="1:11">
      <c r="A5465" t="s">
        <v>56</v>
      </c>
      <c r="B5465" t="s">
        <v>198</v>
      </c>
      <c r="C5465" s="7" t="s">
        <v>373</v>
      </c>
      <c r="D5465" t="s">
        <v>199</v>
      </c>
      <c r="E5465" t="s">
        <v>54</v>
      </c>
      <c r="F5465" t="s">
        <v>95</v>
      </c>
      <c r="G5465" t="s">
        <v>94</v>
      </c>
      <c r="H5465">
        <v>500.01</v>
      </c>
      <c r="I5465">
        <v>2000</v>
      </c>
      <c r="J5465">
        <f>Cálculo!$G$80</f>
        <v>7.5380000000000003</v>
      </c>
      <c r="K5465">
        <f>Cálculo!$H$80</f>
        <v>398.71</v>
      </c>
    </row>
    <row r="5466" spans="1:11">
      <c r="A5466" t="s">
        <v>56</v>
      </c>
      <c r="B5466" t="s">
        <v>198</v>
      </c>
      <c r="C5466" s="7" t="s">
        <v>373</v>
      </c>
      <c r="D5466" t="s">
        <v>199</v>
      </c>
      <c r="E5466" t="s">
        <v>54</v>
      </c>
      <c r="F5466" t="s">
        <v>95</v>
      </c>
      <c r="G5466" t="s">
        <v>94</v>
      </c>
      <c r="H5466">
        <v>2000.01</v>
      </c>
      <c r="I5466">
        <v>3500</v>
      </c>
      <c r="J5466">
        <f>Cálculo!$G$81</f>
        <v>6.819</v>
      </c>
      <c r="K5466">
        <f>Cálculo!$H$81</f>
        <v>1837.86</v>
      </c>
    </row>
    <row r="5467" spans="1:11">
      <c r="A5467" t="s">
        <v>56</v>
      </c>
      <c r="B5467" t="s">
        <v>198</v>
      </c>
      <c r="C5467" s="7" t="s">
        <v>373</v>
      </c>
      <c r="D5467" t="s">
        <v>199</v>
      </c>
      <c r="E5467" t="s">
        <v>54</v>
      </c>
      <c r="F5467" t="s">
        <v>95</v>
      </c>
      <c r="G5467" t="s">
        <v>94</v>
      </c>
      <c r="H5467">
        <v>3500.01</v>
      </c>
      <c r="I5467">
        <v>50000</v>
      </c>
      <c r="J5467">
        <f>Cálculo!$G$82</f>
        <v>5.3760000000000003</v>
      </c>
      <c r="K5467">
        <f>Cálculo!$H$82</f>
        <v>6892.16</v>
      </c>
    </row>
    <row r="5468" spans="1:11">
      <c r="A5468" t="s">
        <v>56</v>
      </c>
      <c r="B5468" t="s">
        <v>198</v>
      </c>
      <c r="C5468" s="7" t="s">
        <v>373</v>
      </c>
      <c r="D5468" t="s">
        <v>199</v>
      </c>
      <c r="E5468" t="s">
        <v>54</v>
      </c>
      <c r="F5468" t="s">
        <v>95</v>
      </c>
      <c r="G5468" t="s">
        <v>94</v>
      </c>
      <c r="H5468">
        <v>50000.01</v>
      </c>
      <c r="J5468">
        <f>Cálculo!$G$83</f>
        <v>5.1479999999999997</v>
      </c>
      <c r="K5468">
        <f>Cálculo!$H$83</f>
        <v>18284.09</v>
      </c>
    </row>
    <row r="5469" spans="1:11">
      <c r="A5469" t="s">
        <v>56</v>
      </c>
      <c r="B5469" t="s">
        <v>198</v>
      </c>
      <c r="C5469" s="7" t="s">
        <v>373</v>
      </c>
      <c r="D5469" t="s">
        <v>199</v>
      </c>
      <c r="E5469" t="s">
        <v>54</v>
      </c>
      <c r="F5469" t="s">
        <v>96</v>
      </c>
      <c r="G5469" t="s">
        <v>94</v>
      </c>
      <c r="H5469">
        <v>0</v>
      </c>
      <c r="I5469">
        <v>50000</v>
      </c>
      <c r="J5469">
        <f>Cálculo!$G$86</f>
        <v>4.726</v>
      </c>
      <c r="K5469">
        <f>Cálculo!$H$86</f>
        <v>387.36</v>
      </c>
    </row>
    <row r="5470" spans="1:11">
      <c r="A5470" t="s">
        <v>56</v>
      </c>
      <c r="B5470" t="s">
        <v>198</v>
      </c>
      <c r="C5470" s="7" t="s">
        <v>373</v>
      </c>
      <c r="D5470" t="s">
        <v>199</v>
      </c>
      <c r="E5470" t="s">
        <v>54</v>
      </c>
      <c r="F5470" t="s">
        <v>96</v>
      </c>
      <c r="G5470" t="s">
        <v>94</v>
      </c>
      <c r="H5470">
        <v>50000.01</v>
      </c>
      <c r="I5470">
        <v>300000</v>
      </c>
      <c r="J5470">
        <f>Cálculo!$G$87</f>
        <v>3.5019999999999998</v>
      </c>
      <c r="K5470">
        <f>Cálculo!$H$87</f>
        <v>61597.41</v>
      </c>
    </row>
    <row r="5471" spans="1:11">
      <c r="A5471" t="s">
        <v>56</v>
      </c>
      <c r="B5471" t="s">
        <v>198</v>
      </c>
      <c r="C5471" s="7" t="s">
        <v>373</v>
      </c>
      <c r="D5471" t="s">
        <v>199</v>
      </c>
      <c r="E5471" t="s">
        <v>54</v>
      </c>
      <c r="F5471" t="s">
        <v>96</v>
      </c>
      <c r="G5471" t="s">
        <v>94</v>
      </c>
      <c r="H5471">
        <v>300000.01</v>
      </c>
      <c r="I5471">
        <v>500000</v>
      </c>
      <c r="J5471">
        <f>Cálculo!$G$88</f>
        <v>3.36</v>
      </c>
      <c r="K5471">
        <f>Cálculo!$H$88</f>
        <v>110975.06</v>
      </c>
    </row>
    <row r="5472" spans="1:11">
      <c r="A5472" t="s">
        <v>56</v>
      </c>
      <c r="B5472" t="s">
        <v>198</v>
      </c>
      <c r="C5472" s="7" t="s">
        <v>373</v>
      </c>
      <c r="D5472" t="s">
        <v>199</v>
      </c>
      <c r="E5472" t="s">
        <v>54</v>
      </c>
      <c r="F5472" t="s">
        <v>96</v>
      </c>
      <c r="G5472" t="s">
        <v>94</v>
      </c>
      <c r="H5472">
        <v>500000.01</v>
      </c>
      <c r="I5472">
        <v>1000000</v>
      </c>
      <c r="J5472">
        <f>Cálculo!$G$89</f>
        <v>3.3340000000000001</v>
      </c>
      <c r="K5472">
        <f>Cálculo!$H$89</f>
        <v>124035.06</v>
      </c>
    </row>
    <row r="5473" spans="1:11">
      <c r="A5473" t="s">
        <v>56</v>
      </c>
      <c r="B5473" t="s">
        <v>198</v>
      </c>
      <c r="C5473" s="7" t="s">
        <v>373</v>
      </c>
      <c r="D5473" t="s">
        <v>199</v>
      </c>
      <c r="E5473" t="s">
        <v>54</v>
      </c>
      <c r="F5473" t="s">
        <v>96</v>
      </c>
      <c r="G5473" t="s">
        <v>94</v>
      </c>
      <c r="H5473">
        <v>1000000.01</v>
      </c>
      <c r="I5473">
        <v>2000000</v>
      </c>
      <c r="J5473">
        <f>Cálculo!$G$90</f>
        <v>3.2810000000000001</v>
      </c>
      <c r="K5473">
        <f>Cálculo!$H$90</f>
        <v>177422.21</v>
      </c>
    </row>
    <row r="5474" spans="1:11">
      <c r="A5474" t="s">
        <v>56</v>
      </c>
      <c r="B5474" t="s">
        <v>198</v>
      </c>
      <c r="C5474" s="7" t="s">
        <v>373</v>
      </c>
      <c r="D5474" t="s">
        <v>199</v>
      </c>
      <c r="E5474" t="s">
        <v>54</v>
      </c>
      <c r="F5474" t="s">
        <v>96</v>
      </c>
      <c r="G5474" t="s">
        <v>94</v>
      </c>
      <c r="H5474">
        <v>2000000.01</v>
      </c>
      <c r="J5474">
        <f>Cálculo!$G$91</f>
        <v>3.2330000000000001</v>
      </c>
      <c r="K5474">
        <f>Cálculo!$H$91</f>
        <v>316707.87</v>
      </c>
    </row>
    <row r="5475" spans="1:11">
      <c r="A5475" t="s">
        <v>56</v>
      </c>
      <c r="B5475" t="s">
        <v>198</v>
      </c>
      <c r="C5475" s="7" t="s">
        <v>373</v>
      </c>
      <c r="D5475" t="s">
        <v>199</v>
      </c>
      <c r="E5475" t="s">
        <v>54</v>
      </c>
      <c r="F5475" t="s">
        <v>97</v>
      </c>
      <c r="G5475" t="s">
        <v>98</v>
      </c>
      <c r="J5475">
        <f>Cálculo!$G$94</f>
        <v>3.2148460000000001</v>
      </c>
    </row>
    <row r="5476" spans="1:11">
      <c r="A5476" t="s">
        <v>56</v>
      </c>
      <c r="B5476" t="s">
        <v>198</v>
      </c>
      <c r="C5476" s="7" t="s">
        <v>374</v>
      </c>
      <c r="D5476" t="s">
        <v>199</v>
      </c>
      <c r="E5476" t="s">
        <v>54</v>
      </c>
      <c r="F5476" t="s">
        <v>93</v>
      </c>
      <c r="G5476" t="s">
        <v>94</v>
      </c>
      <c r="H5476">
        <v>0</v>
      </c>
      <c r="I5476">
        <v>1</v>
      </c>
      <c r="J5476">
        <f>Cálculo!$G$66</f>
        <v>3.2869999999999999</v>
      </c>
      <c r="K5476">
        <f>Cálculo!$H$66</f>
        <v>11.39</v>
      </c>
    </row>
    <row r="5477" spans="1:11">
      <c r="A5477" t="s">
        <v>56</v>
      </c>
      <c r="B5477" t="s">
        <v>198</v>
      </c>
      <c r="C5477" s="7" t="s">
        <v>374</v>
      </c>
      <c r="D5477" t="s">
        <v>199</v>
      </c>
      <c r="E5477" t="s">
        <v>54</v>
      </c>
      <c r="F5477" t="s">
        <v>93</v>
      </c>
      <c r="G5477" t="s">
        <v>94</v>
      </c>
      <c r="H5477">
        <v>1.01</v>
      </c>
      <c r="I5477">
        <v>3</v>
      </c>
      <c r="J5477">
        <f>Cálculo!$G$67</f>
        <v>10.834</v>
      </c>
      <c r="K5477">
        <f>Cálculo!$H$67</f>
        <v>14.87</v>
      </c>
    </row>
    <row r="5478" spans="1:11">
      <c r="A5478" t="s">
        <v>56</v>
      </c>
      <c r="B5478" t="s">
        <v>198</v>
      </c>
      <c r="C5478" s="7" t="s">
        <v>374</v>
      </c>
      <c r="D5478" t="s">
        <v>199</v>
      </c>
      <c r="E5478" t="s">
        <v>54</v>
      </c>
      <c r="F5478" t="s">
        <v>93</v>
      </c>
      <c r="G5478" t="s">
        <v>94</v>
      </c>
      <c r="H5478">
        <v>3.01</v>
      </c>
      <c r="I5478">
        <v>7</v>
      </c>
      <c r="J5478">
        <f>Cálculo!$G$68</f>
        <v>5.6470000000000002</v>
      </c>
      <c r="K5478">
        <f>Cálculo!$H$68</f>
        <v>14.87</v>
      </c>
    </row>
    <row r="5479" spans="1:11">
      <c r="A5479" t="s">
        <v>56</v>
      </c>
      <c r="B5479" t="s">
        <v>198</v>
      </c>
      <c r="C5479" s="7" t="s">
        <v>374</v>
      </c>
      <c r="D5479" t="s">
        <v>199</v>
      </c>
      <c r="E5479" t="s">
        <v>54</v>
      </c>
      <c r="F5479" t="s">
        <v>93</v>
      </c>
      <c r="G5479" t="s">
        <v>94</v>
      </c>
      <c r="H5479">
        <v>7.01</v>
      </c>
      <c r="I5479">
        <v>14</v>
      </c>
      <c r="J5479">
        <f>Cálculo!$G$69</f>
        <v>9.3699999999999992</v>
      </c>
      <c r="K5479">
        <f>Cálculo!$H$69</f>
        <v>16.739999999999998</v>
      </c>
    </row>
    <row r="5480" spans="1:11">
      <c r="A5480" t="s">
        <v>56</v>
      </c>
      <c r="B5480" t="s">
        <v>198</v>
      </c>
      <c r="C5480" s="7" t="s">
        <v>374</v>
      </c>
      <c r="D5480" t="s">
        <v>199</v>
      </c>
      <c r="E5480" t="s">
        <v>54</v>
      </c>
      <c r="F5480" t="s">
        <v>93</v>
      </c>
      <c r="G5480" t="s">
        <v>94</v>
      </c>
      <c r="H5480">
        <v>14.01</v>
      </c>
      <c r="I5480">
        <v>34</v>
      </c>
      <c r="J5480">
        <f>Cálculo!$G$70</f>
        <v>11.132</v>
      </c>
      <c r="K5480">
        <f>Cálculo!$H$70</f>
        <v>18.600000000000001</v>
      </c>
    </row>
    <row r="5481" spans="1:11">
      <c r="A5481" t="s">
        <v>56</v>
      </c>
      <c r="B5481" t="s">
        <v>198</v>
      </c>
      <c r="C5481" s="7" t="s">
        <v>374</v>
      </c>
      <c r="D5481" t="s">
        <v>199</v>
      </c>
      <c r="E5481" t="s">
        <v>54</v>
      </c>
      <c r="F5481" t="s">
        <v>93</v>
      </c>
      <c r="G5481" t="s">
        <v>94</v>
      </c>
      <c r="H5481">
        <v>34.01</v>
      </c>
      <c r="I5481">
        <v>600</v>
      </c>
      <c r="J5481">
        <f>Cálculo!$G$71</f>
        <v>11.92</v>
      </c>
      <c r="K5481">
        <f>Cálculo!$H$71</f>
        <v>18.600000000000001</v>
      </c>
    </row>
    <row r="5482" spans="1:11">
      <c r="A5482" t="s">
        <v>56</v>
      </c>
      <c r="B5482" t="s">
        <v>198</v>
      </c>
      <c r="C5482" s="7" t="s">
        <v>374</v>
      </c>
      <c r="D5482" t="s">
        <v>199</v>
      </c>
      <c r="E5482" t="s">
        <v>54</v>
      </c>
      <c r="F5482" t="s">
        <v>93</v>
      </c>
      <c r="G5482" t="s">
        <v>94</v>
      </c>
      <c r="H5482">
        <v>600.01</v>
      </c>
      <c r="I5482">
        <v>1000</v>
      </c>
      <c r="J5482">
        <f>Cálculo!$G$72</f>
        <v>10.324</v>
      </c>
      <c r="K5482">
        <f>Cálculo!$H$72</f>
        <v>18.600000000000001</v>
      </c>
    </row>
    <row r="5483" spans="1:11">
      <c r="A5483" t="s">
        <v>56</v>
      </c>
      <c r="B5483" t="s">
        <v>198</v>
      </c>
      <c r="C5483" s="7" t="s">
        <v>374</v>
      </c>
      <c r="D5483" t="s">
        <v>199</v>
      </c>
      <c r="E5483" t="s">
        <v>54</v>
      </c>
      <c r="F5483" t="s">
        <v>93</v>
      </c>
      <c r="G5483" t="s">
        <v>94</v>
      </c>
      <c r="H5483">
        <v>1000.01</v>
      </c>
      <c r="J5483">
        <f>Cálculo!$G$73</f>
        <v>7.2949999999999999</v>
      </c>
      <c r="K5483">
        <f>Cálculo!$H$73</f>
        <v>18.600000000000001</v>
      </c>
    </row>
    <row r="5484" spans="1:11">
      <c r="A5484" t="s">
        <v>56</v>
      </c>
      <c r="B5484" t="s">
        <v>198</v>
      </c>
      <c r="C5484" s="7" t="s">
        <v>374</v>
      </c>
      <c r="D5484" t="s">
        <v>199</v>
      </c>
      <c r="E5484" t="s">
        <v>54</v>
      </c>
      <c r="F5484" t="s">
        <v>95</v>
      </c>
      <c r="G5484" t="s">
        <v>94</v>
      </c>
      <c r="H5484">
        <v>0</v>
      </c>
      <c r="I5484">
        <v>0</v>
      </c>
      <c r="J5484">
        <f>Cálculo!$G$76</f>
        <v>0</v>
      </c>
      <c r="K5484">
        <f>Cálculo!$H$76</f>
        <v>0</v>
      </c>
    </row>
    <row r="5485" spans="1:11">
      <c r="A5485" t="s">
        <v>56</v>
      </c>
      <c r="B5485" t="s">
        <v>198</v>
      </c>
      <c r="C5485" s="7" t="s">
        <v>374</v>
      </c>
      <c r="D5485" t="s">
        <v>199</v>
      </c>
      <c r="E5485" t="s">
        <v>54</v>
      </c>
      <c r="F5485" t="s">
        <v>95</v>
      </c>
      <c r="G5485" t="s">
        <v>94</v>
      </c>
      <c r="H5485">
        <v>0.01</v>
      </c>
      <c r="I5485">
        <v>50</v>
      </c>
      <c r="J5485">
        <f>Cálculo!$G$77</f>
        <v>9.2490000000000006</v>
      </c>
      <c r="K5485">
        <f>Cálculo!$H$77</f>
        <v>60.76</v>
      </c>
    </row>
    <row r="5486" spans="1:11">
      <c r="A5486" t="s">
        <v>56</v>
      </c>
      <c r="B5486" t="s">
        <v>198</v>
      </c>
      <c r="C5486" s="7" t="s">
        <v>374</v>
      </c>
      <c r="D5486" t="s">
        <v>199</v>
      </c>
      <c r="E5486" t="s">
        <v>54</v>
      </c>
      <c r="F5486" t="s">
        <v>95</v>
      </c>
      <c r="G5486" t="s">
        <v>94</v>
      </c>
      <c r="H5486">
        <v>50.01</v>
      </c>
      <c r="I5486">
        <v>150</v>
      </c>
      <c r="J5486">
        <f>Cálculo!$G$78</f>
        <v>8.49</v>
      </c>
      <c r="K5486">
        <f>Cálculo!$H$78</f>
        <v>98.73</v>
      </c>
    </row>
    <row r="5487" spans="1:11">
      <c r="A5487" t="s">
        <v>56</v>
      </c>
      <c r="B5487" t="s">
        <v>198</v>
      </c>
      <c r="C5487" s="7" t="s">
        <v>374</v>
      </c>
      <c r="D5487" t="s">
        <v>199</v>
      </c>
      <c r="E5487" t="s">
        <v>54</v>
      </c>
      <c r="F5487" t="s">
        <v>95</v>
      </c>
      <c r="G5487" t="s">
        <v>94</v>
      </c>
      <c r="H5487">
        <v>150.01</v>
      </c>
      <c r="I5487">
        <v>500</v>
      </c>
      <c r="J5487">
        <f>Cálculo!$G$79</f>
        <v>7.9859999999999998</v>
      </c>
      <c r="K5487">
        <f>Cálculo!$H$79</f>
        <v>174.66</v>
      </c>
    </row>
    <row r="5488" spans="1:11">
      <c r="A5488" t="s">
        <v>56</v>
      </c>
      <c r="B5488" t="s">
        <v>198</v>
      </c>
      <c r="C5488" s="7" t="s">
        <v>374</v>
      </c>
      <c r="D5488" t="s">
        <v>199</v>
      </c>
      <c r="E5488" t="s">
        <v>54</v>
      </c>
      <c r="F5488" t="s">
        <v>95</v>
      </c>
      <c r="G5488" t="s">
        <v>94</v>
      </c>
      <c r="H5488">
        <v>500.01</v>
      </c>
      <c r="I5488">
        <v>2000</v>
      </c>
      <c r="J5488">
        <f>Cálculo!$G$80</f>
        <v>7.5380000000000003</v>
      </c>
      <c r="K5488">
        <f>Cálculo!$H$80</f>
        <v>398.71</v>
      </c>
    </row>
    <row r="5489" spans="1:11">
      <c r="A5489" t="s">
        <v>56</v>
      </c>
      <c r="B5489" t="s">
        <v>198</v>
      </c>
      <c r="C5489" s="7" t="s">
        <v>374</v>
      </c>
      <c r="D5489" t="s">
        <v>199</v>
      </c>
      <c r="E5489" t="s">
        <v>54</v>
      </c>
      <c r="F5489" t="s">
        <v>95</v>
      </c>
      <c r="G5489" t="s">
        <v>94</v>
      </c>
      <c r="H5489">
        <v>2000.01</v>
      </c>
      <c r="I5489">
        <v>3500</v>
      </c>
      <c r="J5489">
        <f>Cálculo!$G$81</f>
        <v>6.819</v>
      </c>
      <c r="K5489">
        <f>Cálculo!$H$81</f>
        <v>1837.86</v>
      </c>
    </row>
    <row r="5490" spans="1:11">
      <c r="A5490" t="s">
        <v>56</v>
      </c>
      <c r="B5490" t="s">
        <v>198</v>
      </c>
      <c r="C5490" s="7" t="s">
        <v>374</v>
      </c>
      <c r="D5490" t="s">
        <v>199</v>
      </c>
      <c r="E5490" t="s">
        <v>54</v>
      </c>
      <c r="F5490" t="s">
        <v>95</v>
      </c>
      <c r="G5490" t="s">
        <v>94</v>
      </c>
      <c r="H5490">
        <v>3500.01</v>
      </c>
      <c r="I5490">
        <v>50000</v>
      </c>
      <c r="J5490">
        <f>Cálculo!$G$82</f>
        <v>5.3760000000000003</v>
      </c>
      <c r="K5490">
        <f>Cálculo!$H$82</f>
        <v>6892.16</v>
      </c>
    </row>
    <row r="5491" spans="1:11">
      <c r="A5491" t="s">
        <v>56</v>
      </c>
      <c r="B5491" t="s">
        <v>198</v>
      </c>
      <c r="C5491" s="7" t="s">
        <v>374</v>
      </c>
      <c r="D5491" t="s">
        <v>199</v>
      </c>
      <c r="E5491" t="s">
        <v>54</v>
      </c>
      <c r="F5491" t="s">
        <v>95</v>
      </c>
      <c r="G5491" t="s">
        <v>94</v>
      </c>
      <c r="H5491">
        <v>50000.01</v>
      </c>
      <c r="J5491">
        <f>Cálculo!$G$83</f>
        <v>5.1479999999999997</v>
      </c>
      <c r="K5491">
        <f>Cálculo!$H$83</f>
        <v>18284.09</v>
      </c>
    </row>
    <row r="5492" spans="1:11">
      <c r="A5492" t="s">
        <v>56</v>
      </c>
      <c r="B5492" t="s">
        <v>198</v>
      </c>
      <c r="C5492" s="7" t="s">
        <v>374</v>
      </c>
      <c r="D5492" t="s">
        <v>199</v>
      </c>
      <c r="E5492" t="s">
        <v>54</v>
      </c>
      <c r="F5492" t="s">
        <v>96</v>
      </c>
      <c r="G5492" t="s">
        <v>94</v>
      </c>
      <c r="H5492">
        <v>0</v>
      </c>
      <c r="I5492">
        <v>50000</v>
      </c>
      <c r="J5492">
        <f>Cálculo!$G$86</f>
        <v>4.726</v>
      </c>
      <c r="K5492">
        <f>Cálculo!$H$86</f>
        <v>387.36</v>
      </c>
    </row>
    <row r="5493" spans="1:11">
      <c r="A5493" t="s">
        <v>56</v>
      </c>
      <c r="B5493" t="s">
        <v>198</v>
      </c>
      <c r="C5493" s="7" t="s">
        <v>374</v>
      </c>
      <c r="D5493" t="s">
        <v>199</v>
      </c>
      <c r="E5493" t="s">
        <v>54</v>
      </c>
      <c r="F5493" t="s">
        <v>96</v>
      </c>
      <c r="G5493" t="s">
        <v>94</v>
      </c>
      <c r="H5493">
        <v>50000.01</v>
      </c>
      <c r="I5493">
        <v>300000</v>
      </c>
      <c r="J5493">
        <f>Cálculo!$G$87</f>
        <v>3.5019999999999998</v>
      </c>
      <c r="K5493">
        <f>Cálculo!$H$87</f>
        <v>61597.41</v>
      </c>
    </row>
    <row r="5494" spans="1:11">
      <c r="A5494" t="s">
        <v>56</v>
      </c>
      <c r="B5494" t="s">
        <v>198</v>
      </c>
      <c r="C5494" s="7" t="s">
        <v>374</v>
      </c>
      <c r="D5494" t="s">
        <v>199</v>
      </c>
      <c r="E5494" t="s">
        <v>54</v>
      </c>
      <c r="F5494" t="s">
        <v>96</v>
      </c>
      <c r="G5494" t="s">
        <v>94</v>
      </c>
      <c r="H5494">
        <v>300000.01</v>
      </c>
      <c r="I5494">
        <v>500000</v>
      </c>
      <c r="J5494">
        <f>Cálculo!$G$88</f>
        <v>3.36</v>
      </c>
      <c r="K5494">
        <f>Cálculo!$H$88</f>
        <v>110975.06</v>
      </c>
    </row>
    <row r="5495" spans="1:11">
      <c r="A5495" t="s">
        <v>56</v>
      </c>
      <c r="B5495" t="s">
        <v>198</v>
      </c>
      <c r="C5495" s="7" t="s">
        <v>374</v>
      </c>
      <c r="D5495" t="s">
        <v>199</v>
      </c>
      <c r="E5495" t="s">
        <v>54</v>
      </c>
      <c r="F5495" t="s">
        <v>96</v>
      </c>
      <c r="G5495" t="s">
        <v>94</v>
      </c>
      <c r="H5495">
        <v>500000.01</v>
      </c>
      <c r="I5495">
        <v>1000000</v>
      </c>
      <c r="J5495">
        <f>Cálculo!$G$89</f>
        <v>3.3340000000000001</v>
      </c>
      <c r="K5495">
        <f>Cálculo!$H$89</f>
        <v>124035.06</v>
      </c>
    </row>
    <row r="5496" spans="1:11">
      <c r="A5496" t="s">
        <v>56</v>
      </c>
      <c r="B5496" t="s">
        <v>198</v>
      </c>
      <c r="C5496" s="7" t="s">
        <v>374</v>
      </c>
      <c r="D5496" t="s">
        <v>199</v>
      </c>
      <c r="E5496" t="s">
        <v>54</v>
      </c>
      <c r="F5496" t="s">
        <v>96</v>
      </c>
      <c r="G5496" t="s">
        <v>94</v>
      </c>
      <c r="H5496">
        <v>1000000.01</v>
      </c>
      <c r="I5496">
        <v>2000000</v>
      </c>
      <c r="J5496">
        <f>Cálculo!$G$90</f>
        <v>3.2810000000000001</v>
      </c>
      <c r="K5496">
        <f>Cálculo!$H$90</f>
        <v>177422.21</v>
      </c>
    </row>
    <row r="5497" spans="1:11">
      <c r="A5497" t="s">
        <v>56</v>
      </c>
      <c r="B5497" t="s">
        <v>198</v>
      </c>
      <c r="C5497" s="7" t="s">
        <v>374</v>
      </c>
      <c r="D5497" t="s">
        <v>199</v>
      </c>
      <c r="E5497" t="s">
        <v>54</v>
      </c>
      <c r="F5497" t="s">
        <v>96</v>
      </c>
      <c r="G5497" t="s">
        <v>94</v>
      </c>
      <c r="H5497">
        <v>2000000.01</v>
      </c>
      <c r="J5497">
        <f>Cálculo!$G$91</f>
        <v>3.2330000000000001</v>
      </c>
      <c r="K5497">
        <f>Cálculo!$H$91</f>
        <v>316707.87</v>
      </c>
    </row>
    <row r="5498" spans="1:11">
      <c r="A5498" t="s">
        <v>56</v>
      </c>
      <c r="B5498" t="s">
        <v>198</v>
      </c>
      <c r="C5498" s="7" t="s">
        <v>374</v>
      </c>
      <c r="D5498" t="s">
        <v>199</v>
      </c>
      <c r="E5498" t="s">
        <v>54</v>
      </c>
      <c r="F5498" t="s">
        <v>97</v>
      </c>
      <c r="G5498" t="s">
        <v>98</v>
      </c>
      <c r="J5498">
        <f>Cálculo!$G$94</f>
        <v>3.2148460000000001</v>
      </c>
    </row>
    <row r="5499" spans="1:11">
      <c r="A5499" t="s">
        <v>56</v>
      </c>
      <c r="B5499" t="s">
        <v>198</v>
      </c>
      <c r="C5499" s="7" t="s">
        <v>375</v>
      </c>
      <c r="D5499" t="s">
        <v>199</v>
      </c>
      <c r="E5499" t="s">
        <v>54</v>
      </c>
      <c r="F5499" t="s">
        <v>93</v>
      </c>
      <c r="G5499" t="s">
        <v>94</v>
      </c>
      <c r="H5499">
        <v>0</v>
      </c>
      <c r="I5499">
        <v>1</v>
      </c>
      <c r="J5499">
        <f>Cálculo!$G$66</f>
        <v>3.2869999999999999</v>
      </c>
      <c r="K5499">
        <f>Cálculo!$H$66</f>
        <v>11.39</v>
      </c>
    </row>
    <row r="5500" spans="1:11">
      <c r="A5500" t="s">
        <v>56</v>
      </c>
      <c r="B5500" t="s">
        <v>198</v>
      </c>
      <c r="C5500" s="7" t="s">
        <v>375</v>
      </c>
      <c r="D5500" t="s">
        <v>199</v>
      </c>
      <c r="E5500" t="s">
        <v>54</v>
      </c>
      <c r="F5500" t="s">
        <v>93</v>
      </c>
      <c r="G5500" t="s">
        <v>94</v>
      </c>
      <c r="H5500">
        <v>1.01</v>
      </c>
      <c r="I5500">
        <v>3</v>
      </c>
      <c r="J5500">
        <f>Cálculo!$G$67</f>
        <v>10.834</v>
      </c>
      <c r="K5500">
        <f>Cálculo!$H$67</f>
        <v>14.87</v>
      </c>
    </row>
    <row r="5501" spans="1:11">
      <c r="A5501" t="s">
        <v>56</v>
      </c>
      <c r="B5501" t="s">
        <v>198</v>
      </c>
      <c r="C5501" s="7" t="s">
        <v>375</v>
      </c>
      <c r="D5501" t="s">
        <v>199</v>
      </c>
      <c r="E5501" t="s">
        <v>54</v>
      </c>
      <c r="F5501" t="s">
        <v>93</v>
      </c>
      <c r="G5501" t="s">
        <v>94</v>
      </c>
      <c r="H5501">
        <v>3.01</v>
      </c>
      <c r="I5501">
        <v>7</v>
      </c>
      <c r="J5501">
        <f>Cálculo!$G$68</f>
        <v>5.6470000000000002</v>
      </c>
      <c r="K5501">
        <f>Cálculo!$H$68</f>
        <v>14.87</v>
      </c>
    </row>
    <row r="5502" spans="1:11">
      <c r="A5502" t="s">
        <v>56</v>
      </c>
      <c r="B5502" t="s">
        <v>198</v>
      </c>
      <c r="C5502" s="7" t="s">
        <v>375</v>
      </c>
      <c r="D5502" t="s">
        <v>199</v>
      </c>
      <c r="E5502" t="s">
        <v>54</v>
      </c>
      <c r="F5502" t="s">
        <v>93</v>
      </c>
      <c r="G5502" t="s">
        <v>94</v>
      </c>
      <c r="H5502">
        <v>7.01</v>
      </c>
      <c r="I5502">
        <v>14</v>
      </c>
      <c r="J5502">
        <f>Cálculo!$G$69</f>
        <v>9.3699999999999992</v>
      </c>
      <c r="K5502">
        <f>Cálculo!$H$69</f>
        <v>16.739999999999998</v>
      </c>
    </row>
    <row r="5503" spans="1:11">
      <c r="A5503" t="s">
        <v>56</v>
      </c>
      <c r="B5503" t="s">
        <v>198</v>
      </c>
      <c r="C5503" s="7" t="s">
        <v>375</v>
      </c>
      <c r="D5503" t="s">
        <v>199</v>
      </c>
      <c r="E5503" t="s">
        <v>54</v>
      </c>
      <c r="F5503" t="s">
        <v>93</v>
      </c>
      <c r="G5503" t="s">
        <v>94</v>
      </c>
      <c r="H5503">
        <v>14.01</v>
      </c>
      <c r="I5503">
        <v>34</v>
      </c>
      <c r="J5503">
        <f>Cálculo!$G$70</f>
        <v>11.132</v>
      </c>
      <c r="K5503">
        <f>Cálculo!$H$70</f>
        <v>18.600000000000001</v>
      </c>
    </row>
    <row r="5504" spans="1:11">
      <c r="A5504" t="s">
        <v>56</v>
      </c>
      <c r="B5504" t="s">
        <v>198</v>
      </c>
      <c r="C5504" s="7" t="s">
        <v>375</v>
      </c>
      <c r="D5504" t="s">
        <v>199</v>
      </c>
      <c r="E5504" t="s">
        <v>54</v>
      </c>
      <c r="F5504" t="s">
        <v>93</v>
      </c>
      <c r="G5504" t="s">
        <v>94</v>
      </c>
      <c r="H5504">
        <v>34.01</v>
      </c>
      <c r="I5504">
        <v>600</v>
      </c>
      <c r="J5504">
        <f>Cálculo!$G$71</f>
        <v>11.92</v>
      </c>
      <c r="K5504">
        <f>Cálculo!$H$71</f>
        <v>18.600000000000001</v>
      </c>
    </row>
    <row r="5505" spans="1:11">
      <c r="A5505" t="s">
        <v>56</v>
      </c>
      <c r="B5505" t="s">
        <v>198</v>
      </c>
      <c r="C5505" s="7" t="s">
        <v>375</v>
      </c>
      <c r="D5505" t="s">
        <v>199</v>
      </c>
      <c r="E5505" t="s">
        <v>54</v>
      </c>
      <c r="F5505" t="s">
        <v>93</v>
      </c>
      <c r="G5505" t="s">
        <v>94</v>
      </c>
      <c r="H5505">
        <v>600.01</v>
      </c>
      <c r="I5505">
        <v>1000</v>
      </c>
      <c r="J5505">
        <f>Cálculo!$G$72</f>
        <v>10.324</v>
      </c>
      <c r="K5505">
        <f>Cálculo!$H$72</f>
        <v>18.600000000000001</v>
      </c>
    </row>
    <row r="5506" spans="1:11">
      <c r="A5506" t="s">
        <v>56</v>
      </c>
      <c r="B5506" t="s">
        <v>198</v>
      </c>
      <c r="C5506" s="7" t="s">
        <v>375</v>
      </c>
      <c r="D5506" t="s">
        <v>199</v>
      </c>
      <c r="E5506" t="s">
        <v>54</v>
      </c>
      <c r="F5506" t="s">
        <v>93</v>
      </c>
      <c r="G5506" t="s">
        <v>94</v>
      </c>
      <c r="H5506">
        <v>1000.01</v>
      </c>
      <c r="J5506">
        <f>Cálculo!$G$73</f>
        <v>7.2949999999999999</v>
      </c>
      <c r="K5506">
        <f>Cálculo!$H$73</f>
        <v>18.600000000000001</v>
      </c>
    </row>
    <row r="5507" spans="1:11">
      <c r="A5507" t="s">
        <v>56</v>
      </c>
      <c r="B5507" t="s">
        <v>198</v>
      </c>
      <c r="C5507" s="7" t="s">
        <v>375</v>
      </c>
      <c r="D5507" t="s">
        <v>199</v>
      </c>
      <c r="E5507" t="s">
        <v>54</v>
      </c>
      <c r="F5507" t="s">
        <v>95</v>
      </c>
      <c r="G5507" t="s">
        <v>94</v>
      </c>
      <c r="H5507">
        <v>0</v>
      </c>
      <c r="I5507">
        <v>0</v>
      </c>
      <c r="J5507">
        <f>Cálculo!$G$76</f>
        <v>0</v>
      </c>
      <c r="K5507">
        <f>Cálculo!$H$76</f>
        <v>0</v>
      </c>
    </row>
    <row r="5508" spans="1:11">
      <c r="A5508" t="s">
        <v>56</v>
      </c>
      <c r="B5508" t="s">
        <v>198</v>
      </c>
      <c r="C5508" s="7" t="s">
        <v>375</v>
      </c>
      <c r="D5508" t="s">
        <v>199</v>
      </c>
      <c r="E5508" t="s">
        <v>54</v>
      </c>
      <c r="F5508" t="s">
        <v>95</v>
      </c>
      <c r="G5508" t="s">
        <v>94</v>
      </c>
      <c r="H5508">
        <v>0.01</v>
      </c>
      <c r="I5508">
        <v>50</v>
      </c>
      <c r="J5508">
        <f>Cálculo!$G$77</f>
        <v>9.2490000000000006</v>
      </c>
      <c r="K5508">
        <f>Cálculo!$H$77</f>
        <v>60.76</v>
      </c>
    </row>
    <row r="5509" spans="1:11">
      <c r="A5509" t="s">
        <v>56</v>
      </c>
      <c r="B5509" t="s">
        <v>198</v>
      </c>
      <c r="C5509" s="7" t="s">
        <v>375</v>
      </c>
      <c r="D5509" t="s">
        <v>199</v>
      </c>
      <c r="E5509" t="s">
        <v>54</v>
      </c>
      <c r="F5509" t="s">
        <v>95</v>
      </c>
      <c r="G5509" t="s">
        <v>94</v>
      </c>
      <c r="H5509">
        <v>50.01</v>
      </c>
      <c r="I5509">
        <v>150</v>
      </c>
      <c r="J5509">
        <f>Cálculo!$G$78</f>
        <v>8.49</v>
      </c>
      <c r="K5509">
        <f>Cálculo!$H$78</f>
        <v>98.73</v>
      </c>
    </row>
    <row r="5510" spans="1:11">
      <c r="A5510" t="s">
        <v>56</v>
      </c>
      <c r="B5510" t="s">
        <v>198</v>
      </c>
      <c r="C5510" s="7" t="s">
        <v>375</v>
      </c>
      <c r="D5510" t="s">
        <v>199</v>
      </c>
      <c r="E5510" t="s">
        <v>54</v>
      </c>
      <c r="F5510" t="s">
        <v>95</v>
      </c>
      <c r="G5510" t="s">
        <v>94</v>
      </c>
      <c r="H5510">
        <v>150.01</v>
      </c>
      <c r="I5510">
        <v>500</v>
      </c>
      <c r="J5510">
        <f>Cálculo!$G$79</f>
        <v>7.9859999999999998</v>
      </c>
      <c r="K5510">
        <f>Cálculo!$H$79</f>
        <v>174.66</v>
      </c>
    </row>
    <row r="5511" spans="1:11">
      <c r="A5511" t="s">
        <v>56</v>
      </c>
      <c r="B5511" t="s">
        <v>198</v>
      </c>
      <c r="C5511" s="7" t="s">
        <v>375</v>
      </c>
      <c r="D5511" t="s">
        <v>199</v>
      </c>
      <c r="E5511" t="s">
        <v>54</v>
      </c>
      <c r="F5511" t="s">
        <v>95</v>
      </c>
      <c r="G5511" t="s">
        <v>94</v>
      </c>
      <c r="H5511">
        <v>500.01</v>
      </c>
      <c r="I5511">
        <v>2000</v>
      </c>
      <c r="J5511">
        <f>Cálculo!$G$80</f>
        <v>7.5380000000000003</v>
      </c>
      <c r="K5511">
        <f>Cálculo!$H$80</f>
        <v>398.71</v>
      </c>
    </row>
    <row r="5512" spans="1:11">
      <c r="A5512" t="s">
        <v>56</v>
      </c>
      <c r="B5512" t="s">
        <v>198</v>
      </c>
      <c r="C5512" s="7" t="s">
        <v>375</v>
      </c>
      <c r="D5512" t="s">
        <v>199</v>
      </c>
      <c r="E5512" t="s">
        <v>54</v>
      </c>
      <c r="F5512" t="s">
        <v>95</v>
      </c>
      <c r="G5512" t="s">
        <v>94</v>
      </c>
      <c r="H5512">
        <v>2000.01</v>
      </c>
      <c r="I5512">
        <v>3500</v>
      </c>
      <c r="J5512">
        <f>Cálculo!$G$81</f>
        <v>6.819</v>
      </c>
      <c r="K5512">
        <f>Cálculo!$H$81</f>
        <v>1837.86</v>
      </c>
    </row>
    <row r="5513" spans="1:11">
      <c r="A5513" t="s">
        <v>56</v>
      </c>
      <c r="B5513" t="s">
        <v>198</v>
      </c>
      <c r="C5513" s="7" t="s">
        <v>375</v>
      </c>
      <c r="D5513" t="s">
        <v>199</v>
      </c>
      <c r="E5513" t="s">
        <v>54</v>
      </c>
      <c r="F5513" t="s">
        <v>95</v>
      </c>
      <c r="G5513" t="s">
        <v>94</v>
      </c>
      <c r="H5513">
        <v>3500.01</v>
      </c>
      <c r="I5513">
        <v>50000</v>
      </c>
      <c r="J5513">
        <f>Cálculo!$G$82</f>
        <v>5.3760000000000003</v>
      </c>
      <c r="K5513">
        <f>Cálculo!$H$82</f>
        <v>6892.16</v>
      </c>
    </row>
    <row r="5514" spans="1:11">
      <c r="A5514" t="s">
        <v>56</v>
      </c>
      <c r="B5514" t="s">
        <v>198</v>
      </c>
      <c r="C5514" s="7" t="s">
        <v>375</v>
      </c>
      <c r="D5514" t="s">
        <v>199</v>
      </c>
      <c r="E5514" t="s">
        <v>54</v>
      </c>
      <c r="F5514" t="s">
        <v>95</v>
      </c>
      <c r="G5514" t="s">
        <v>94</v>
      </c>
      <c r="H5514">
        <v>50000.01</v>
      </c>
      <c r="J5514">
        <f>Cálculo!$G$83</f>
        <v>5.1479999999999997</v>
      </c>
      <c r="K5514">
        <f>Cálculo!$H$83</f>
        <v>18284.09</v>
      </c>
    </row>
    <row r="5515" spans="1:11">
      <c r="A5515" t="s">
        <v>56</v>
      </c>
      <c r="B5515" t="s">
        <v>198</v>
      </c>
      <c r="C5515" s="7" t="s">
        <v>375</v>
      </c>
      <c r="D5515" t="s">
        <v>199</v>
      </c>
      <c r="E5515" t="s">
        <v>54</v>
      </c>
      <c r="F5515" t="s">
        <v>96</v>
      </c>
      <c r="G5515" t="s">
        <v>94</v>
      </c>
      <c r="H5515">
        <v>0</v>
      </c>
      <c r="I5515">
        <v>50000</v>
      </c>
      <c r="J5515">
        <f>Cálculo!$G$86</f>
        <v>4.726</v>
      </c>
      <c r="K5515">
        <f>Cálculo!$H$86</f>
        <v>387.36</v>
      </c>
    </row>
    <row r="5516" spans="1:11">
      <c r="A5516" t="s">
        <v>56</v>
      </c>
      <c r="B5516" t="s">
        <v>198</v>
      </c>
      <c r="C5516" s="7" t="s">
        <v>375</v>
      </c>
      <c r="D5516" t="s">
        <v>199</v>
      </c>
      <c r="E5516" t="s">
        <v>54</v>
      </c>
      <c r="F5516" t="s">
        <v>96</v>
      </c>
      <c r="G5516" t="s">
        <v>94</v>
      </c>
      <c r="H5516">
        <v>50000.01</v>
      </c>
      <c r="I5516">
        <v>300000</v>
      </c>
      <c r="J5516">
        <f>Cálculo!$G$87</f>
        <v>3.5019999999999998</v>
      </c>
      <c r="K5516">
        <f>Cálculo!$H$87</f>
        <v>61597.41</v>
      </c>
    </row>
    <row r="5517" spans="1:11">
      <c r="A5517" t="s">
        <v>56</v>
      </c>
      <c r="B5517" t="s">
        <v>198</v>
      </c>
      <c r="C5517" s="7" t="s">
        <v>375</v>
      </c>
      <c r="D5517" t="s">
        <v>199</v>
      </c>
      <c r="E5517" t="s">
        <v>54</v>
      </c>
      <c r="F5517" t="s">
        <v>96</v>
      </c>
      <c r="G5517" t="s">
        <v>94</v>
      </c>
      <c r="H5517">
        <v>300000.01</v>
      </c>
      <c r="I5517">
        <v>500000</v>
      </c>
      <c r="J5517">
        <f>Cálculo!$G$88</f>
        <v>3.36</v>
      </c>
      <c r="K5517">
        <f>Cálculo!$H$88</f>
        <v>110975.06</v>
      </c>
    </row>
    <row r="5518" spans="1:11">
      <c r="A5518" t="s">
        <v>56</v>
      </c>
      <c r="B5518" t="s">
        <v>198</v>
      </c>
      <c r="C5518" s="7" t="s">
        <v>375</v>
      </c>
      <c r="D5518" t="s">
        <v>199</v>
      </c>
      <c r="E5518" t="s">
        <v>54</v>
      </c>
      <c r="F5518" t="s">
        <v>96</v>
      </c>
      <c r="G5518" t="s">
        <v>94</v>
      </c>
      <c r="H5518">
        <v>500000.01</v>
      </c>
      <c r="I5518">
        <v>1000000</v>
      </c>
      <c r="J5518">
        <f>Cálculo!$G$89</f>
        <v>3.3340000000000001</v>
      </c>
      <c r="K5518">
        <f>Cálculo!$H$89</f>
        <v>124035.06</v>
      </c>
    </row>
    <row r="5519" spans="1:11">
      <c r="A5519" t="s">
        <v>56</v>
      </c>
      <c r="B5519" t="s">
        <v>198</v>
      </c>
      <c r="C5519" s="7" t="s">
        <v>375</v>
      </c>
      <c r="D5519" t="s">
        <v>199</v>
      </c>
      <c r="E5519" t="s">
        <v>54</v>
      </c>
      <c r="F5519" t="s">
        <v>96</v>
      </c>
      <c r="G5519" t="s">
        <v>94</v>
      </c>
      <c r="H5519">
        <v>1000000.01</v>
      </c>
      <c r="I5519">
        <v>2000000</v>
      </c>
      <c r="J5519">
        <f>Cálculo!$G$90</f>
        <v>3.2810000000000001</v>
      </c>
      <c r="K5519">
        <f>Cálculo!$H$90</f>
        <v>177422.21</v>
      </c>
    </row>
    <row r="5520" spans="1:11">
      <c r="A5520" t="s">
        <v>56</v>
      </c>
      <c r="B5520" t="s">
        <v>198</v>
      </c>
      <c r="C5520" s="7" t="s">
        <v>375</v>
      </c>
      <c r="D5520" t="s">
        <v>199</v>
      </c>
      <c r="E5520" t="s">
        <v>54</v>
      </c>
      <c r="F5520" t="s">
        <v>96</v>
      </c>
      <c r="G5520" t="s">
        <v>94</v>
      </c>
      <c r="H5520">
        <v>2000000.01</v>
      </c>
      <c r="J5520">
        <f>Cálculo!$G$91</f>
        <v>3.2330000000000001</v>
      </c>
      <c r="K5520">
        <f>Cálculo!$H$91</f>
        <v>316707.87</v>
      </c>
    </row>
    <row r="5521" spans="1:11">
      <c r="A5521" t="s">
        <v>56</v>
      </c>
      <c r="B5521" t="s">
        <v>198</v>
      </c>
      <c r="C5521" s="7" t="s">
        <v>375</v>
      </c>
      <c r="D5521" t="s">
        <v>199</v>
      </c>
      <c r="E5521" t="s">
        <v>54</v>
      </c>
      <c r="F5521" t="s">
        <v>97</v>
      </c>
      <c r="G5521" t="s">
        <v>98</v>
      </c>
      <c r="J5521">
        <f>Cálculo!$G$94</f>
        <v>3.2148460000000001</v>
      </c>
    </row>
    <row r="5522" spans="1:11">
      <c r="A5522" t="s">
        <v>56</v>
      </c>
      <c r="B5522" t="s">
        <v>198</v>
      </c>
      <c r="C5522" s="7" t="s">
        <v>376</v>
      </c>
      <c r="D5522" t="s">
        <v>199</v>
      </c>
      <c r="E5522" t="s">
        <v>60</v>
      </c>
      <c r="F5522" t="s">
        <v>93</v>
      </c>
      <c r="G5522" t="s">
        <v>94</v>
      </c>
      <c r="H5522">
        <v>0</v>
      </c>
      <c r="I5522">
        <v>1</v>
      </c>
      <c r="K5522">
        <f>Cálculo!$H$130</f>
        <v>26.458686255421735</v>
      </c>
    </row>
    <row r="5523" spans="1:11">
      <c r="A5523" t="s">
        <v>56</v>
      </c>
      <c r="B5523" t="s">
        <v>198</v>
      </c>
      <c r="C5523" s="7" t="s">
        <v>376</v>
      </c>
      <c r="D5523" t="s">
        <v>199</v>
      </c>
      <c r="E5523" t="s">
        <v>60</v>
      </c>
      <c r="F5523" t="s">
        <v>93</v>
      </c>
      <c r="G5523" t="s">
        <v>94</v>
      </c>
      <c r="H5523">
        <v>1.01</v>
      </c>
      <c r="I5523">
        <v>7</v>
      </c>
      <c r="J5523">
        <f>Cálculo!$G$131</f>
        <v>7.4210203215017687</v>
      </c>
      <c r="K5523">
        <f>Cálculo!$H$131</f>
        <v>20.682245636741399</v>
      </c>
    </row>
    <row r="5524" spans="1:11">
      <c r="A5524" t="s">
        <v>56</v>
      </c>
      <c r="B5524" t="s">
        <v>198</v>
      </c>
      <c r="C5524" s="7" t="s">
        <v>376</v>
      </c>
      <c r="D5524" t="s">
        <v>199</v>
      </c>
      <c r="E5524" t="s">
        <v>60</v>
      </c>
      <c r="F5524" t="s">
        <v>93</v>
      </c>
      <c r="G5524" t="s">
        <v>94</v>
      </c>
      <c r="H5524">
        <v>7.01</v>
      </c>
      <c r="I5524">
        <v>16</v>
      </c>
      <c r="J5524">
        <f>Cálculo!$G$132</f>
        <v>7.1755851242900146</v>
      </c>
      <c r="K5524">
        <f>Cálculo!$H$132</f>
        <v>22.294001980446502</v>
      </c>
    </row>
    <row r="5525" spans="1:11">
      <c r="A5525" t="s">
        <v>56</v>
      </c>
      <c r="B5525" t="s">
        <v>198</v>
      </c>
      <c r="C5525" s="7" t="s">
        <v>376</v>
      </c>
      <c r="D5525" t="s">
        <v>199</v>
      </c>
      <c r="E5525" t="s">
        <v>60</v>
      </c>
      <c r="F5525" t="s">
        <v>93</v>
      </c>
      <c r="G5525" t="s">
        <v>94</v>
      </c>
      <c r="H5525">
        <v>16.010000000000002</v>
      </c>
      <c r="I5525">
        <v>41</v>
      </c>
      <c r="J5525">
        <f>Cálculo!$G$133</f>
        <v>7.0090471647993526</v>
      </c>
      <c r="K5525">
        <f>Cálculo!$H$133</f>
        <v>24.835165266872067</v>
      </c>
    </row>
    <row r="5526" spans="1:11">
      <c r="A5526" t="s">
        <v>56</v>
      </c>
      <c r="B5526" t="s">
        <v>198</v>
      </c>
      <c r="C5526" s="7" t="s">
        <v>376</v>
      </c>
      <c r="D5526" t="s">
        <v>199</v>
      </c>
      <c r="E5526" t="s">
        <v>60</v>
      </c>
      <c r="F5526" t="s">
        <v>93</v>
      </c>
      <c r="G5526" t="s">
        <v>94</v>
      </c>
      <c r="H5526">
        <v>41.01</v>
      </c>
      <c r="J5526">
        <f>Cálculo!$G$134</f>
        <v>6.9861566953252874</v>
      </c>
      <c r="K5526">
        <f>Cálculo!$H$134</f>
        <v>25.646925761146903</v>
      </c>
    </row>
    <row r="5527" spans="1:11">
      <c r="A5527" t="s">
        <v>56</v>
      </c>
      <c r="B5527" t="s">
        <v>198</v>
      </c>
      <c r="C5527" s="7" t="s">
        <v>376</v>
      </c>
      <c r="D5527" t="s">
        <v>199</v>
      </c>
      <c r="E5527" t="s">
        <v>60</v>
      </c>
      <c r="F5527" t="s">
        <v>95</v>
      </c>
      <c r="G5527" t="s">
        <v>94</v>
      </c>
      <c r="H5527">
        <v>0</v>
      </c>
      <c r="I5527">
        <v>50</v>
      </c>
      <c r="J5527">
        <f>Cálculo!$G$137</f>
        <v>7.6988165272874607</v>
      </c>
      <c r="K5527">
        <f>Cálculo!$H$137</f>
        <v>66.105539381598362</v>
      </c>
    </row>
    <row r="5528" spans="1:11">
      <c r="A5528" t="s">
        <v>56</v>
      </c>
      <c r="B5528" t="s">
        <v>198</v>
      </c>
      <c r="C5528" s="7" t="s">
        <v>376</v>
      </c>
      <c r="D5528" t="s">
        <v>199</v>
      </c>
      <c r="E5528" t="s">
        <v>60</v>
      </c>
      <c r="F5528" t="s">
        <v>95</v>
      </c>
      <c r="G5528" t="s">
        <v>94</v>
      </c>
      <c r="H5528">
        <v>50.01</v>
      </c>
      <c r="I5528">
        <v>500</v>
      </c>
      <c r="J5528">
        <f>Cálculo!$G$138</f>
        <v>6.8314704390510368</v>
      </c>
      <c r="K5528">
        <f>Cálculo!$H$138</f>
        <v>103.29358173526137</v>
      </c>
    </row>
    <row r="5529" spans="1:11">
      <c r="A5529" t="s">
        <v>56</v>
      </c>
      <c r="B5529" t="s">
        <v>198</v>
      </c>
      <c r="C5529" s="7" t="s">
        <v>376</v>
      </c>
      <c r="D5529" t="s">
        <v>199</v>
      </c>
      <c r="E5529" t="s">
        <v>60</v>
      </c>
      <c r="F5529" t="s">
        <v>95</v>
      </c>
      <c r="G5529" t="s">
        <v>94</v>
      </c>
      <c r="H5529">
        <v>500.01</v>
      </c>
      <c r="I5529">
        <v>5000</v>
      </c>
      <c r="J5529">
        <f>Cálculo!$G$139</f>
        <v>6.2429205514120945</v>
      </c>
      <c r="K5529">
        <f>Cálculo!$H$139</f>
        <v>396.04500404736206</v>
      </c>
    </row>
    <row r="5530" spans="1:11">
      <c r="A5530" t="s">
        <v>56</v>
      </c>
      <c r="B5530" t="s">
        <v>198</v>
      </c>
      <c r="C5530" s="7" t="s">
        <v>376</v>
      </c>
      <c r="D5530" t="s">
        <v>199</v>
      </c>
      <c r="E5530" t="s">
        <v>60</v>
      </c>
      <c r="F5530" t="s">
        <v>95</v>
      </c>
      <c r="G5530" t="s">
        <v>94</v>
      </c>
      <c r="H5530">
        <v>5000.01</v>
      </c>
      <c r="J5530">
        <f>Cálculo!$G$140</f>
        <v>4.584700919357874</v>
      </c>
      <c r="K5530">
        <f>Cálculo!$H$140</f>
        <v>8609.3670972510572</v>
      </c>
    </row>
    <row r="5531" spans="1:11">
      <c r="A5531" t="s">
        <v>56</v>
      </c>
      <c r="B5531" t="s">
        <v>198</v>
      </c>
      <c r="C5531" s="7" t="s">
        <v>376</v>
      </c>
      <c r="D5531" t="s">
        <v>199</v>
      </c>
      <c r="E5531" t="s">
        <v>60</v>
      </c>
      <c r="F5531" t="s">
        <v>96</v>
      </c>
      <c r="G5531" t="s">
        <v>94</v>
      </c>
      <c r="H5531">
        <v>0</v>
      </c>
      <c r="I5531">
        <v>5000</v>
      </c>
      <c r="J5531">
        <f>Cálculo!$G$143</f>
        <v>7.3237384732820781</v>
      </c>
      <c r="K5531">
        <f>Cálculo!$H$143</f>
        <v>589.06753201210392</v>
      </c>
    </row>
    <row r="5532" spans="1:11">
      <c r="A5532" t="s">
        <v>56</v>
      </c>
      <c r="B5532" t="s">
        <v>198</v>
      </c>
      <c r="C5532" s="7" t="s">
        <v>376</v>
      </c>
      <c r="D5532" t="s">
        <v>199</v>
      </c>
      <c r="E5532" t="s">
        <v>60</v>
      </c>
      <c r="F5532" t="s">
        <v>96</v>
      </c>
      <c r="G5532" t="s">
        <v>94</v>
      </c>
      <c r="H5532">
        <v>5000.01</v>
      </c>
      <c r="I5532">
        <v>50000</v>
      </c>
      <c r="J5532">
        <f>Cálculo!$G$144</f>
        <v>5.1592285268065821</v>
      </c>
      <c r="K5532">
        <f>Cálculo!$H$144</f>
        <v>11780.938877672519</v>
      </c>
    </row>
    <row r="5533" spans="1:11">
      <c r="A5533" t="s">
        <v>56</v>
      </c>
      <c r="B5533" t="s">
        <v>198</v>
      </c>
      <c r="C5533" s="7" t="s">
        <v>376</v>
      </c>
      <c r="D5533" t="s">
        <v>199</v>
      </c>
      <c r="E5533" t="s">
        <v>60</v>
      </c>
      <c r="F5533" t="s">
        <v>96</v>
      </c>
      <c r="G5533" t="s">
        <v>94</v>
      </c>
      <c r="H5533">
        <v>50000.01</v>
      </c>
      <c r="I5533">
        <v>300000</v>
      </c>
      <c r="J5533">
        <f>Cálculo!$G$145</f>
        <v>4.2336945051689518</v>
      </c>
      <c r="K5533">
        <f>Cálculo!$H$145</f>
        <v>54599.034374214963</v>
      </c>
    </row>
    <row r="5534" spans="1:11">
      <c r="A5534" t="s">
        <v>56</v>
      </c>
      <c r="B5534" t="s">
        <v>198</v>
      </c>
      <c r="C5534" s="7" t="s">
        <v>376</v>
      </c>
      <c r="D5534" t="s">
        <v>199</v>
      </c>
      <c r="E5534" t="s">
        <v>60</v>
      </c>
      <c r="F5534" t="s">
        <v>96</v>
      </c>
      <c r="G5534" t="s">
        <v>94</v>
      </c>
      <c r="H5534">
        <v>300000.01</v>
      </c>
      <c r="I5534">
        <v>500000</v>
      </c>
      <c r="J5534">
        <f>Cálculo!$G$146</f>
        <v>3.9231667044967171</v>
      </c>
      <c r="K5534">
        <f>Cálculo!$H$146</f>
        <v>141957.4987846748</v>
      </c>
    </row>
    <row r="5535" spans="1:11">
      <c r="A5535" t="s">
        <v>56</v>
      </c>
      <c r="B5535" t="s">
        <v>198</v>
      </c>
      <c r="C5535" s="7" t="s">
        <v>376</v>
      </c>
      <c r="D5535" t="s">
        <v>199</v>
      </c>
      <c r="E5535" t="s">
        <v>60</v>
      </c>
      <c r="F5535" t="s">
        <v>96</v>
      </c>
      <c r="G5535" t="s">
        <v>94</v>
      </c>
      <c r="H5535">
        <v>500000.01</v>
      </c>
      <c r="I5535">
        <v>1000000</v>
      </c>
      <c r="J5535">
        <f>Cálculo!$G$147</f>
        <v>3.7671663373933297</v>
      </c>
      <c r="K5535">
        <f>Cálculo!$H$147</f>
        <v>156922.00938051022</v>
      </c>
    </row>
    <row r="5536" spans="1:11">
      <c r="A5536" t="s">
        <v>56</v>
      </c>
      <c r="B5536" t="s">
        <v>198</v>
      </c>
      <c r="C5536" s="7" t="s">
        <v>376</v>
      </c>
      <c r="D5536" t="s">
        <v>199</v>
      </c>
      <c r="E5536" t="s">
        <v>60</v>
      </c>
      <c r="F5536" t="s">
        <v>96</v>
      </c>
      <c r="G5536" t="s">
        <v>94</v>
      </c>
      <c r="H5536">
        <v>1000000.01</v>
      </c>
      <c r="I5536">
        <v>3000000</v>
      </c>
      <c r="J5536">
        <f>Cálculo!$G$148</f>
        <v>3.6735915287641614</v>
      </c>
      <c r="K5536">
        <f>Cálculo!$H$148</f>
        <v>168937.48821780394</v>
      </c>
    </row>
    <row r="5537" spans="1:11">
      <c r="A5537" t="s">
        <v>56</v>
      </c>
      <c r="B5537" t="s">
        <v>198</v>
      </c>
      <c r="C5537" s="7" t="s">
        <v>376</v>
      </c>
      <c r="D5537" t="s">
        <v>199</v>
      </c>
      <c r="E5537" t="s">
        <v>60</v>
      </c>
      <c r="F5537" t="s">
        <v>96</v>
      </c>
      <c r="G5537" t="s">
        <v>94</v>
      </c>
      <c r="H5537">
        <v>3000000.01</v>
      </c>
      <c r="J5537">
        <f>Cálculo!$G$149</f>
        <v>3.6313552773076965</v>
      </c>
      <c r="K5537">
        <f>Cálculo!$H$149</f>
        <v>216355.6774950189</v>
      </c>
    </row>
    <row r="5538" spans="1:11">
      <c r="A5538" t="s">
        <v>56</v>
      </c>
      <c r="B5538" t="s">
        <v>198</v>
      </c>
      <c r="C5538" s="7" t="s">
        <v>376</v>
      </c>
      <c r="D5538" t="s">
        <v>199</v>
      </c>
      <c r="E5538" t="s">
        <v>60</v>
      </c>
      <c r="F5538" t="s">
        <v>97</v>
      </c>
      <c r="G5538" t="s">
        <v>98</v>
      </c>
      <c r="J5538">
        <f>Cálculo!$G$152</f>
        <v>3.6369964245106647</v>
      </c>
    </row>
    <row r="5539" spans="1:11">
      <c r="A5539" t="s">
        <v>56</v>
      </c>
      <c r="B5539" t="s">
        <v>198</v>
      </c>
      <c r="C5539" s="7" t="s">
        <v>377</v>
      </c>
      <c r="D5539" t="s">
        <v>199</v>
      </c>
      <c r="E5539" t="s">
        <v>60</v>
      </c>
      <c r="F5539" t="s">
        <v>93</v>
      </c>
      <c r="G5539" t="s">
        <v>94</v>
      </c>
      <c r="H5539">
        <v>0</v>
      </c>
      <c r="I5539">
        <v>1</v>
      </c>
      <c r="K5539">
        <f>Cálculo!$H$130</f>
        <v>26.458686255421735</v>
      </c>
    </row>
    <row r="5540" spans="1:11">
      <c r="A5540" t="s">
        <v>56</v>
      </c>
      <c r="B5540" t="s">
        <v>198</v>
      </c>
      <c r="C5540" s="7" t="s">
        <v>377</v>
      </c>
      <c r="D5540" t="s">
        <v>199</v>
      </c>
      <c r="E5540" t="s">
        <v>60</v>
      </c>
      <c r="F5540" t="s">
        <v>93</v>
      </c>
      <c r="G5540" t="s">
        <v>94</v>
      </c>
      <c r="H5540">
        <v>1.01</v>
      </c>
      <c r="I5540">
        <v>7</v>
      </c>
      <c r="J5540">
        <f>Cálculo!$G$131</f>
        <v>7.4210203215017687</v>
      </c>
      <c r="K5540">
        <f>Cálculo!$H$131</f>
        <v>20.682245636741399</v>
      </c>
    </row>
    <row r="5541" spans="1:11">
      <c r="A5541" t="s">
        <v>56</v>
      </c>
      <c r="B5541" t="s">
        <v>198</v>
      </c>
      <c r="C5541" s="7" t="s">
        <v>377</v>
      </c>
      <c r="D5541" t="s">
        <v>199</v>
      </c>
      <c r="E5541" t="s">
        <v>60</v>
      </c>
      <c r="F5541" t="s">
        <v>93</v>
      </c>
      <c r="G5541" t="s">
        <v>94</v>
      </c>
      <c r="H5541">
        <v>7.01</v>
      </c>
      <c r="I5541">
        <v>16</v>
      </c>
      <c r="J5541">
        <f>Cálculo!$G$132</f>
        <v>7.1755851242900146</v>
      </c>
      <c r="K5541">
        <f>Cálculo!$H$132</f>
        <v>22.294001980446502</v>
      </c>
    </row>
    <row r="5542" spans="1:11">
      <c r="A5542" t="s">
        <v>56</v>
      </c>
      <c r="B5542" t="s">
        <v>198</v>
      </c>
      <c r="C5542" s="7" t="s">
        <v>377</v>
      </c>
      <c r="D5542" t="s">
        <v>199</v>
      </c>
      <c r="E5542" t="s">
        <v>60</v>
      </c>
      <c r="F5542" t="s">
        <v>93</v>
      </c>
      <c r="G5542" t="s">
        <v>94</v>
      </c>
      <c r="H5542">
        <v>16.010000000000002</v>
      </c>
      <c r="I5542">
        <v>41</v>
      </c>
      <c r="J5542">
        <f>Cálculo!$G$133</f>
        <v>7.0090471647993526</v>
      </c>
      <c r="K5542">
        <f>Cálculo!$H$133</f>
        <v>24.835165266872067</v>
      </c>
    </row>
    <row r="5543" spans="1:11">
      <c r="A5543" t="s">
        <v>56</v>
      </c>
      <c r="B5543" t="s">
        <v>198</v>
      </c>
      <c r="C5543" s="7" t="s">
        <v>377</v>
      </c>
      <c r="D5543" t="s">
        <v>199</v>
      </c>
      <c r="E5543" t="s">
        <v>60</v>
      </c>
      <c r="F5543" t="s">
        <v>93</v>
      </c>
      <c r="G5543" t="s">
        <v>94</v>
      </c>
      <c r="H5543">
        <v>41.01</v>
      </c>
      <c r="J5543">
        <f>Cálculo!$G$134</f>
        <v>6.9861566953252874</v>
      </c>
      <c r="K5543">
        <f>Cálculo!$H$134</f>
        <v>25.646925761146903</v>
      </c>
    </row>
    <row r="5544" spans="1:11">
      <c r="A5544" t="s">
        <v>56</v>
      </c>
      <c r="B5544" t="s">
        <v>198</v>
      </c>
      <c r="C5544" s="7" t="s">
        <v>377</v>
      </c>
      <c r="D5544" t="s">
        <v>199</v>
      </c>
      <c r="E5544" t="s">
        <v>60</v>
      </c>
      <c r="F5544" t="s">
        <v>95</v>
      </c>
      <c r="G5544" t="s">
        <v>94</v>
      </c>
      <c r="H5544">
        <v>0</v>
      </c>
      <c r="I5544">
        <v>50</v>
      </c>
      <c r="J5544">
        <f>Cálculo!$G$137</f>
        <v>7.6988165272874607</v>
      </c>
      <c r="K5544">
        <f>Cálculo!$H$137</f>
        <v>66.105539381598362</v>
      </c>
    </row>
    <row r="5545" spans="1:11">
      <c r="A5545" t="s">
        <v>56</v>
      </c>
      <c r="B5545" t="s">
        <v>198</v>
      </c>
      <c r="C5545" s="7" t="s">
        <v>377</v>
      </c>
      <c r="D5545" t="s">
        <v>199</v>
      </c>
      <c r="E5545" t="s">
        <v>60</v>
      </c>
      <c r="F5545" t="s">
        <v>95</v>
      </c>
      <c r="G5545" t="s">
        <v>94</v>
      </c>
      <c r="H5545">
        <v>50.01</v>
      </c>
      <c r="I5545">
        <v>500</v>
      </c>
      <c r="J5545">
        <f>Cálculo!$G$138</f>
        <v>6.8314704390510368</v>
      </c>
      <c r="K5545">
        <f>Cálculo!$H$138</f>
        <v>103.29358173526137</v>
      </c>
    </row>
    <row r="5546" spans="1:11">
      <c r="A5546" t="s">
        <v>56</v>
      </c>
      <c r="B5546" t="s">
        <v>198</v>
      </c>
      <c r="C5546" s="7" t="s">
        <v>377</v>
      </c>
      <c r="D5546" t="s">
        <v>199</v>
      </c>
      <c r="E5546" t="s">
        <v>60</v>
      </c>
      <c r="F5546" t="s">
        <v>95</v>
      </c>
      <c r="G5546" t="s">
        <v>94</v>
      </c>
      <c r="H5546">
        <v>500.01</v>
      </c>
      <c r="I5546">
        <v>5000</v>
      </c>
      <c r="J5546">
        <f>Cálculo!$G$139</f>
        <v>6.2429205514120945</v>
      </c>
      <c r="K5546">
        <f>Cálculo!$H$139</f>
        <v>396.04500404736206</v>
      </c>
    </row>
    <row r="5547" spans="1:11">
      <c r="A5547" t="s">
        <v>56</v>
      </c>
      <c r="B5547" t="s">
        <v>198</v>
      </c>
      <c r="C5547" s="7" t="s">
        <v>377</v>
      </c>
      <c r="D5547" t="s">
        <v>199</v>
      </c>
      <c r="E5547" t="s">
        <v>60</v>
      </c>
      <c r="F5547" t="s">
        <v>95</v>
      </c>
      <c r="G5547" t="s">
        <v>94</v>
      </c>
      <c r="H5547">
        <v>5000.01</v>
      </c>
      <c r="J5547">
        <f>Cálculo!$G$140</f>
        <v>4.584700919357874</v>
      </c>
      <c r="K5547">
        <f>Cálculo!$H$140</f>
        <v>8609.3670972510572</v>
      </c>
    </row>
    <row r="5548" spans="1:11">
      <c r="A5548" t="s">
        <v>56</v>
      </c>
      <c r="B5548" t="s">
        <v>198</v>
      </c>
      <c r="C5548" s="7" t="s">
        <v>377</v>
      </c>
      <c r="D5548" t="s">
        <v>199</v>
      </c>
      <c r="E5548" t="s">
        <v>60</v>
      </c>
      <c r="F5548" t="s">
        <v>96</v>
      </c>
      <c r="G5548" t="s">
        <v>94</v>
      </c>
      <c r="H5548">
        <v>0</v>
      </c>
      <c r="I5548">
        <v>5000</v>
      </c>
      <c r="J5548">
        <f>Cálculo!$G$143</f>
        <v>7.3237384732820781</v>
      </c>
      <c r="K5548">
        <f>Cálculo!$H$143</f>
        <v>589.06753201210392</v>
      </c>
    </row>
    <row r="5549" spans="1:11">
      <c r="A5549" t="s">
        <v>56</v>
      </c>
      <c r="B5549" t="s">
        <v>198</v>
      </c>
      <c r="C5549" s="7" t="s">
        <v>377</v>
      </c>
      <c r="D5549" t="s">
        <v>199</v>
      </c>
      <c r="E5549" t="s">
        <v>60</v>
      </c>
      <c r="F5549" t="s">
        <v>96</v>
      </c>
      <c r="G5549" t="s">
        <v>94</v>
      </c>
      <c r="H5549">
        <v>5000.01</v>
      </c>
      <c r="I5549">
        <v>50000</v>
      </c>
      <c r="J5549">
        <f>Cálculo!$G$144</f>
        <v>5.1592285268065821</v>
      </c>
      <c r="K5549">
        <f>Cálculo!$H$144</f>
        <v>11780.938877672519</v>
      </c>
    </row>
    <row r="5550" spans="1:11">
      <c r="A5550" t="s">
        <v>56</v>
      </c>
      <c r="B5550" t="s">
        <v>198</v>
      </c>
      <c r="C5550" s="7" t="s">
        <v>377</v>
      </c>
      <c r="D5550" t="s">
        <v>199</v>
      </c>
      <c r="E5550" t="s">
        <v>60</v>
      </c>
      <c r="F5550" t="s">
        <v>96</v>
      </c>
      <c r="G5550" t="s">
        <v>94</v>
      </c>
      <c r="H5550">
        <v>50000.01</v>
      </c>
      <c r="I5550">
        <v>300000</v>
      </c>
      <c r="J5550">
        <f>Cálculo!$G$145</f>
        <v>4.2336945051689518</v>
      </c>
      <c r="K5550">
        <f>Cálculo!$H$145</f>
        <v>54599.034374214963</v>
      </c>
    </row>
    <row r="5551" spans="1:11">
      <c r="A5551" t="s">
        <v>56</v>
      </c>
      <c r="B5551" t="s">
        <v>198</v>
      </c>
      <c r="C5551" s="7" t="s">
        <v>377</v>
      </c>
      <c r="D5551" t="s">
        <v>199</v>
      </c>
      <c r="E5551" t="s">
        <v>60</v>
      </c>
      <c r="F5551" t="s">
        <v>96</v>
      </c>
      <c r="G5551" t="s">
        <v>94</v>
      </c>
      <c r="H5551">
        <v>300000.01</v>
      </c>
      <c r="I5551">
        <v>500000</v>
      </c>
      <c r="J5551">
        <f>Cálculo!$G$146</f>
        <v>3.9231667044967171</v>
      </c>
      <c r="K5551">
        <f>Cálculo!$H$146</f>
        <v>141957.4987846748</v>
      </c>
    </row>
    <row r="5552" spans="1:11">
      <c r="A5552" t="s">
        <v>56</v>
      </c>
      <c r="B5552" t="s">
        <v>198</v>
      </c>
      <c r="C5552" s="7" t="s">
        <v>377</v>
      </c>
      <c r="D5552" t="s">
        <v>199</v>
      </c>
      <c r="E5552" t="s">
        <v>60</v>
      </c>
      <c r="F5552" t="s">
        <v>96</v>
      </c>
      <c r="G5552" t="s">
        <v>94</v>
      </c>
      <c r="H5552">
        <v>500000.01</v>
      </c>
      <c r="I5552">
        <v>1000000</v>
      </c>
      <c r="J5552">
        <f>Cálculo!$G$147</f>
        <v>3.7671663373933297</v>
      </c>
      <c r="K5552">
        <f>Cálculo!$H$147</f>
        <v>156922.00938051022</v>
      </c>
    </row>
    <row r="5553" spans="1:11">
      <c r="A5553" t="s">
        <v>56</v>
      </c>
      <c r="B5553" t="s">
        <v>198</v>
      </c>
      <c r="C5553" s="7" t="s">
        <v>377</v>
      </c>
      <c r="D5553" t="s">
        <v>199</v>
      </c>
      <c r="E5553" t="s">
        <v>60</v>
      </c>
      <c r="F5553" t="s">
        <v>96</v>
      </c>
      <c r="G5553" t="s">
        <v>94</v>
      </c>
      <c r="H5553">
        <v>1000000.01</v>
      </c>
      <c r="I5553">
        <v>3000000</v>
      </c>
      <c r="J5553">
        <f>Cálculo!$G$148</f>
        <v>3.6735915287641614</v>
      </c>
      <c r="K5553">
        <f>Cálculo!$H$148</f>
        <v>168937.48821780394</v>
      </c>
    </row>
    <row r="5554" spans="1:11">
      <c r="A5554" t="s">
        <v>56</v>
      </c>
      <c r="B5554" t="s">
        <v>198</v>
      </c>
      <c r="C5554" s="7" t="s">
        <v>377</v>
      </c>
      <c r="D5554" t="s">
        <v>199</v>
      </c>
      <c r="E5554" t="s">
        <v>60</v>
      </c>
      <c r="F5554" t="s">
        <v>96</v>
      </c>
      <c r="G5554" t="s">
        <v>94</v>
      </c>
      <c r="H5554">
        <v>3000000.01</v>
      </c>
      <c r="J5554">
        <f>Cálculo!$G$149</f>
        <v>3.6313552773076965</v>
      </c>
      <c r="K5554">
        <f>Cálculo!$H$149</f>
        <v>216355.6774950189</v>
      </c>
    </row>
    <row r="5555" spans="1:11">
      <c r="A5555" t="s">
        <v>56</v>
      </c>
      <c r="B5555" t="s">
        <v>198</v>
      </c>
      <c r="C5555" s="7" t="s">
        <v>377</v>
      </c>
      <c r="D5555" t="s">
        <v>199</v>
      </c>
      <c r="E5555" t="s">
        <v>60</v>
      </c>
      <c r="F5555" t="s">
        <v>97</v>
      </c>
      <c r="G5555" t="s">
        <v>98</v>
      </c>
      <c r="J5555">
        <f>Cálculo!$G$152</f>
        <v>3.6369964245106647</v>
      </c>
    </row>
    <row r="5556" spans="1:11">
      <c r="A5556" t="s">
        <v>56</v>
      </c>
      <c r="B5556" t="s">
        <v>198</v>
      </c>
      <c r="C5556" s="7" t="s">
        <v>378</v>
      </c>
      <c r="D5556" t="s">
        <v>199</v>
      </c>
      <c r="E5556" t="s">
        <v>60</v>
      </c>
      <c r="F5556" t="s">
        <v>93</v>
      </c>
      <c r="G5556" t="s">
        <v>94</v>
      </c>
      <c r="H5556">
        <v>0</v>
      </c>
      <c r="I5556">
        <v>1</v>
      </c>
      <c r="K5556">
        <f>Cálculo!$H$130</f>
        <v>26.458686255421735</v>
      </c>
    </row>
    <row r="5557" spans="1:11">
      <c r="A5557" t="s">
        <v>56</v>
      </c>
      <c r="B5557" t="s">
        <v>198</v>
      </c>
      <c r="C5557" s="7" t="s">
        <v>378</v>
      </c>
      <c r="D5557" t="s">
        <v>199</v>
      </c>
      <c r="E5557" t="s">
        <v>60</v>
      </c>
      <c r="F5557" t="s">
        <v>93</v>
      </c>
      <c r="G5557" t="s">
        <v>94</v>
      </c>
      <c r="H5557">
        <v>1.01</v>
      </c>
      <c r="I5557">
        <v>7</v>
      </c>
      <c r="J5557">
        <f>Cálculo!$G$131</f>
        <v>7.4210203215017687</v>
      </c>
      <c r="K5557">
        <f>Cálculo!$H$131</f>
        <v>20.682245636741399</v>
      </c>
    </row>
    <row r="5558" spans="1:11">
      <c r="A5558" t="s">
        <v>56</v>
      </c>
      <c r="B5558" t="s">
        <v>198</v>
      </c>
      <c r="C5558" s="7" t="s">
        <v>378</v>
      </c>
      <c r="D5558" t="s">
        <v>199</v>
      </c>
      <c r="E5558" t="s">
        <v>60</v>
      </c>
      <c r="F5558" t="s">
        <v>93</v>
      </c>
      <c r="G5558" t="s">
        <v>94</v>
      </c>
      <c r="H5558">
        <v>7.01</v>
      </c>
      <c r="I5558">
        <v>16</v>
      </c>
      <c r="J5558">
        <f>Cálculo!$G$132</f>
        <v>7.1755851242900146</v>
      </c>
      <c r="K5558">
        <f>Cálculo!$H$132</f>
        <v>22.294001980446502</v>
      </c>
    </row>
    <row r="5559" spans="1:11">
      <c r="A5559" t="s">
        <v>56</v>
      </c>
      <c r="B5559" t="s">
        <v>198</v>
      </c>
      <c r="C5559" s="7" t="s">
        <v>378</v>
      </c>
      <c r="D5559" t="s">
        <v>199</v>
      </c>
      <c r="E5559" t="s">
        <v>60</v>
      </c>
      <c r="F5559" t="s">
        <v>93</v>
      </c>
      <c r="G5559" t="s">
        <v>94</v>
      </c>
      <c r="H5559">
        <v>16.010000000000002</v>
      </c>
      <c r="I5559">
        <v>41</v>
      </c>
      <c r="J5559">
        <f>Cálculo!$G$133</f>
        <v>7.0090471647993526</v>
      </c>
      <c r="K5559">
        <f>Cálculo!$H$133</f>
        <v>24.835165266872067</v>
      </c>
    </row>
    <row r="5560" spans="1:11">
      <c r="A5560" t="s">
        <v>56</v>
      </c>
      <c r="B5560" t="s">
        <v>198</v>
      </c>
      <c r="C5560" s="7" t="s">
        <v>378</v>
      </c>
      <c r="D5560" t="s">
        <v>199</v>
      </c>
      <c r="E5560" t="s">
        <v>60</v>
      </c>
      <c r="F5560" t="s">
        <v>93</v>
      </c>
      <c r="G5560" t="s">
        <v>94</v>
      </c>
      <c r="H5560">
        <v>41.01</v>
      </c>
      <c r="J5560">
        <f>Cálculo!$G$134</f>
        <v>6.9861566953252874</v>
      </c>
      <c r="K5560">
        <f>Cálculo!$H$134</f>
        <v>25.646925761146903</v>
      </c>
    </row>
    <row r="5561" spans="1:11">
      <c r="A5561" t="s">
        <v>56</v>
      </c>
      <c r="B5561" t="s">
        <v>198</v>
      </c>
      <c r="C5561" s="7" t="s">
        <v>378</v>
      </c>
      <c r="D5561" t="s">
        <v>199</v>
      </c>
      <c r="E5561" t="s">
        <v>60</v>
      </c>
      <c r="F5561" t="s">
        <v>95</v>
      </c>
      <c r="G5561" t="s">
        <v>94</v>
      </c>
      <c r="H5561">
        <v>0</v>
      </c>
      <c r="I5561">
        <v>50</v>
      </c>
      <c r="J5561">
        <f>Cálculo!$G$137</f>
        <v>7.6988165272874607</v>
      </c>
      <c r="K5561">
        <f>Cálculo!$H$137</f>
        <v>66.105539381598362</v>
      </c>
    </row>
    <row r="5562" spans="1:11">
      <c r="A5562" t="s">
        <v>56</v>
      </c>
      <c r="B5562" t="s">
        <v>198</v>
      </c>
      <c r="C5562" s="7" t="s">
        <v>378</v>
      </c>
      <c r="D5562" t="s">
        <v>199</v>
      </c>
      <c r="E5562" t="s">
        <v>60</v>
      </c>
      <c r="F5562" t="s">
        <v>95</v>
      </c>
      <c r="G5562" t="s">
        <v>94</v>
      </c>
      <c r="H5562">
        <v>50.01</v>
      </c>
      <c r="I5562">
        <v>500</v>
      </c>
      <c r="J5562">
        <f>Cálculo!$G$138</f>
        <v>6.8314704390510368</v>
      </c>
      <c r="K5562">
        <f>Cálculo!$H$138</f>
        <v>103.29358173526137</v>
      </c>
    </row>
    <row r="5563" spans="1:11">
      <c r="A5563" t="s">
        <v>56</v>
      </c>
      <c r="B5563" t="s">
        <v>198</v>
      </c>
      <c r="C5563" s="7" t="s">
        <v>378</v>
      </c>
      <c r="D5563" t="s">
        <v>199</v>
      </c>
      <c r="E5563" t="s">
        <v>60</v>
      </c>
      <c r="F5563" t="s">
        <v>95</v>
      </c>
      <c r="G5563" t="s">
        <v>94</v>
      </c>
      <c r="H5563">
        <v>500.01</v>
      </c>
      <c r="I5563">
        <v>5000</v>
      </c>
      <c r="J5563">
        <f>Cálculo!$G$139</f>
        <v>6.2429205514120945</v>
      </c>
      <c r="K5563">
        <f>Cálculo!$H$139</f>
        <v>396.04500404736206</v>
      </c>
    </row>
    <row r="5564" spans="1:11">
      <c r="A5564" t="s">
        <v>56</v>
      </c>
      <c r="B5564" t="s">
        <v>198</v>
      </c>
      <c r="C5564" s="7" t="s">
        <v>378</v>
      </c>
      <c r="D5564" t="s">
        <v>199</v>
      </c>
      <c r="E5564" t="s">
        <v>60</v>
      </c>
      <c r="F5564" t="s">
        <v>95</v>
      </c>
      <c r="G5564" t="s">
        <v>94</v>
      </c>
      <c r="H5564">
        <v>5000.01</v>
      </c>
      <c r="J5564">
        <f>Cálculo!$G$140</f>
        <v>4.584700919357874</v>
      </c>
      <c r="K5564">
        <f>Cálculo!$H$140</f>
        <v>8609.3670972510572</v>
      </c>
    </row>
    <row r="5565" spans="1:11">
      <c r="A5565" t="s">
        <v>56</v>
      </c>
      <c r="B5565" t="s">
        <v>198</v>
      </c>
      <c r="C5565" s="7" t="s">
        <v>378</v>
      </c>
      <c r="D5565" t="s">
        <v>199</v>
      </c>
      <c r="E5565" t="s">
        <v>60</v>
      </c>
      <c r="F5565" t="s">
        <v>96</v>
      </c>
      <c r="G5565" t="s">
        <v>94</v>
      </c>
      <c r="H5565">
        <v>0</v>
      </c>
      <c r="I5565">
        <v>5000</v>
      </c>
      <c r="J5565">
        <f>Cálculo!$G$143</f>
        <v>7.3237384732820781</v>
      </c>
      <c r="K5565">
        <f>Cálculo!$H$143</f>
        <v>589.06753201210392</v>
      </c>
    </row>
    <row r="5566" spans="1:11">
      <c r="A5566" t="s">
        <v>56</v>
      </c>
      <c r="B5566" t="s">
        <v>198</v>
      </c>
      <c r="C5566" s="7" t="s">
        <v>378</v>
      </c>
      <c r="D5566" t="s">
        <v>199</v>
      </c>
      <c r="E5566" t="s">
        <v>60</v>
      </c>
      <c r="F5566" t="s">
        <v>96</v>
      </c>
      <c r="G5566" t="s">
        <v>94</v>
      </c>
      <c r="H5566">
        <v>5000.01</v>
      </c>
      <c r="I5566">
        <v>50000</v>
      </c>
      <c r="J5566">
        <f>Cálculo!$G$144</f>
        <v>5.1592285268065821</v>
      </c>
      <c r="K5566">
        <f>Cálculo!$H$144</f>
        <v>11780.938877672519</v>
      </c>
    </row>
    <row r="5567" spans="1:11">
      <c r="A5567" t="s">
        <v>56</v>
      </c>
      <c r="B5567" t="s">
        <v>198</v>
      </c>
      <c r="C5567" s="7" t="s">
        <v>378</v>
      </c>
      <c r="D5567" t="s">
        <v>199</v>
      </c>
      <c r="E5567" t="s">
        <v>60</v>
      </c>
      <c r="F5567" t="s">
        <v>96</v>
      </c>
      <c r="G5567" t="s">
        <v>94</v>
      </c>
      <c r="H5567">
        <v>50000.01</v>
      </c>
      <c r="I5567">
        <v>300000</v>
      </c>
      <c r="J5567">
        <f>Cálculo!$G$145</f>
        <v>4.2336945051689518</v>
      </c>
      <c r="K5567">
        <f>Cálculo!$H$145</f>
        <v>54599.034374214963</v>
      </c>
    </row>
    <row r="5568" spans="1:11">
      <c r="A5568" t="s">
        <v>56</v>
      </c>
      <c r="B5568" t="s">
        <v>198</v>
      </c>
      <c r="C5568" s="7" t="s">
        <v>378</v>
      </c>
      <c r="D5568" t="s">
        <v>199</v>
      </c>
      <c r="E5568" t="s">
        <v>60</v>
      </c>
      <c r="F5568" t="s">
        <v>96</v>
      </c>
      <c r="G5568" t="s">
        <v>94</v>
      </c>
      <c r="H5568">
        <v>300000.01</v>
      </c>
      <c r="I5568">
        <v>500000</v>
      </c>
      <c r="J5568">
        <f>Cálculo!$G$146</f>
        <v>3.9231667044967171</v>
      </c>
      <c r="K5568">
        <f>Cálculo!$H$146</f>
        <v>141957.4987846748</v>
      </c>
    </row>
    <row r="5569" spans="1:11">
      <c r="A5569" t="s">
        <v>56</v>
      </c>
      <c r="B5569" t="s">
        <v>198</v>
      </c>
      <c r="C5569" s="7" t="s">
        <v>378</v>
      </c>
      <c r="D5569" t="s">
        <v>199</v>
      </c>
      <c r="E5569" t="s">
        <v>60</v>
      </c>
      <c r="F5569" t="s">
        <v>96</v>
      </c>
      <c r="G5569" t="s">
        <v>94</v>
      </c>
      <c r="H5569">
        <v>500000.01</v>
      </c>
      <c r="I5569">
        <v>1000000</v>
      </c>
      <c r="J5569">
        <f>Cálculo!$G$147</f>
        <v>3.7671663373933297</v>
      </c>
      <c r="K5569">
        <f>Cálculo!$H$147</f>
        <v>156922.00938051022</v>
      </c>
    </row>
    <row r="5570" spans="1:11">
      <c r="A5570" t="s">
        <v>56</v>
      </c>
      <c r="B5570" t="s">
        <v>198</v>
      </c>
      <c r="C5570" s="7" t="s">
        <v>378</v>
      </c>
      <c r="D5570" t="s">
        <v>199</v>
      </c>
      <c r="E5570" t="s">
        <v>60</v>
      </c>
      <c r="F5570" t="s">
        <v>96</v>
      </c>
      <c r="G5570" t="s">
        <v>94</v>
      </c>
      <c r="H5570">
        <v>1000000.01</v>
      </c>
      <c r="I5570">
        <v>3000000</v>
      </c>
      <c r="J5570">
        <f>Cálculo!$G$148</f>
        <v>3.6735915287641614</v>
      </c>
      <c r="K5570">
        <f>Cálculo!$H$148</f>
        <v>168937.48821780394</v>
      </c>
    </row>
    <row r="5571" spans="1:11">
      <c r="A5571" t="s">
        <v>56</v>
      </c>
      <c r="B5571" t="s">
        <v>198</v>
      </c>
      <c r="C5571" s="7" t="s">
        <v>378</v>
      </c>
      <c r="D5571" t="s">
        <v>199</v>
      </c>
      <c r="E5571" t="s">
        <v>60</v>
      </c>
      <c r="F5571" t="s">
        <v>96</v>
      </c>
      <c r="G5571" t="s">
        <v>94</v>
      </c>
      <c r="H5571">
        <v>3000000.01</v>
      </c>
      <c r="J5571">
        <f>Cálculo!$G$149</f>
        <v>3.6313552773076965</v>
      </c>
      <c r="K5571">
        <f>Cálculo!$H$149</f>
        <v>216355.6774950189</v>
      </c>
    </row>
    <row r="5572" spans="1:11">
      <c r="A5572" t="s">
        <v>56</v>
      </c>
      <c r="B5572" t="s">
        <v>198</v>
      </c>
      <c r="C5572" s="7" t="s">
        <v>378</v>
      </c>
      <c r="D5572" t="s">
        <v>199</v>
      </c>
      <c r="E5572" t="s">
        <v>60</v>
      </c>
      <c r="F5572" t="s">
        <v>97</v>
      </c>
      <c r="G5572" t="s">
        <v>98</v>
      </c>
      <c r="J5572">
        <f>Cálculo!$G$152</f>
        <v>3.6369964245106647</v>
      </c>
    </row>
    <row r="5573" spans="1:11">
      <c r="A5573" t="s">
        <v>56</v>
      </c>
      <c r="B5573" t="s">
        <v>198</v>
      </c>
      <c r="C5573" s="7" t="s">
        <v>379</v>
      </c>
      <c r="D5573" t="s">
        <v>199</v>
      </c>
      <c r="E5573" t="s">
        <v>60</v>
      </c>
      <c r="F5573" t="s">
        <v>93</v>
      </c>
      <c r="G5573" t="s">
        <v>94</v>
      </c>
      <c r="H5573">
        <v>0</v>
      </c>
      <c r="I5573">
        <v>1</v>
      </c>
      <c r="K5573">
        <f>Cálculo!$H$130</f>
        <v>26.458686255421735</v>
      </c>
    </row>
    <row r="5574" spans="1:11">
      <c r="A5574" t="s">
        <v>56</v>
      </c>
      <c r="B5574" t="s">
        <v>198</v>
      </c>
      <c r="C5574" s="7" t="s">
        <v>379</v>
      </c>
      <c r="D5574" t="s">
        <v>199</v>
      </c>
      <c r="E5574" t="s">
        <v>60</v>
      </c>
      <c r="F5574" t="s">
        <v>93</v>
      </c>
      <c r="G5574" t="s">
        <v>94</v>
      </c>
      <c r="H5574">
        <v>1.01</v>
      </c>
      <c r="I5574">
        <v>7</v>
      </c>
      <c r="J5574">
        <f>Cálculo!$G$131</f>
        <v>7.4210203215017687</v>
      </c>
      <c r="K5574">
        <f>Cálculo!$H$131</f>
        <v>20.682245636741399</v>
      </c>
    </row>
    <row r="5575" spans="1:11">
      <c r="A5575" t="s">
        <v>56</v>
      </c>
      <c r="B5575" t="s">
        <v>198</v>
      </c>
      <c r="C5575" s="7" t="s">
        <v>379</v>
      </c>
      <c r="D5575" t="s">
        <v>199</v>
      </c>
      <c r="E5575" t="s">
        <v>60</v>
      </c>
      <c r="F5575" t="s">
        <v>93</v>
      </c>
      <c r="G5575" t="s">
        <v>94</v>
      </c>
      <c r="H5575">
        <v>7.01</v>
      </c>
      <c r="I5575">
        <v>16</v>
      </c>
      <c r="J5575">
        <f>Cálculo!$G$132</f>
        <v>7.1755851242900146</v>
      </c>
      <c r="K5575">
        <f>Cálculo!$H$132</f>
        <v>22.294001980446502</v>
      </c>
    </row>
    <row r="5576" spans="1:11">
      <c r="A5576" t="s">
        <v>56</v>
      </c>
      <c r="B5576" t="s">
        <v>198</v>
      </c>
      <c r="C5576" s="7" t="s">
        <v>379</v>
      </c>
      <c r="D5576" t="s">
        <v>199</v>
      </c>
      <c r="E5576" t="s">
        <v>60</v>
      </c>
      <c r="F5576" t="s">
        <v>93</v>
      </c>
      <c r="G5576" t="s">
        <v>94</v>
      </c>
      <c r="H5576">
        <v>16.010000000000002</v>
      </c>
      <c r="I5576">
        <v>41</v>
      </c>
      <c r="J5576">
        <f>Cálculo!$G$133</f>
        <v>7.0090471647993526</v>
      </c>
      <c r="K5576">
        <f>Cálculo!$H$133</f>
        <v>24.835165266872067</v>
      </c>
    </row>
    <row r="5577" spans="1:11">
      <c r="A5577" t="s">
        <v>56</v>
      </c>
      <c r="B5577" t="s">
        <v>198</v>
      </c>
      <c r="C5577" s="7" t="s">
        <v>379</v>
      </c>
      <c r="D5577" t="s">
        <v>199</v>
      </c>
      <c r="E5577" t="s">
        <v>60</v>
      </c>
      <c r="F5577" t="s">
        <v>93</v>
      </c>
      <c r="G5577" t="s">
        <v>94</v>
      </c>
      <c r="H5577">
        <v>41.01</v>
      </c>
      <c r="J5577">
        <f>Cálculo!$G$134</f>
        <v>6.9861566953252874</v>
      </c>
      <c r="K5577">
        <f>Cálculo!$H$134</f>
        <v>25.646925761146903</v>
      </c>
    </row>
    <row r="5578" spans="1:11">
      <c r="A5578" t="s">
        <v>56</v>
      </c>
      <c r="B5578" t="s">
        <v>198</v>
      </c>
      <c r="C5578" s="7" t="s">
        <v>379</v>
      </c>
      <c r="D5578" t="s">
        <v>199</v>
      </c>
      <c r="E5578" t="s">
        <v>60</v>
      </c>
      <c r="F5578" t="s">
        <v>95</v>
      </c>
      <c r="G5578" t="s">
        <v>94</v>
      </c>
      <c r="H5578">
        <v>0</v>
      </c>
      <c r="I5578">
        <v>50</v>
      </c>
      <c r="J5578">
        <f>Cálculo!$G$137</f>
        <v>7.6988165272874607</v>
      </c>
      <c r="K5578">
        <f>Cálculo!$H$137</f>
        <v>66.105539381598362</v>
      </c>
    </row>
    <row r="5579" spans="1:11">
      <c r="A5579" t="s">
        <v>56</v>
      </c>
      <c r="B5579" t="s">
        <v>198</v>
      </c>
      <c r="C5579" s="7" t="s">
        <v>379</v>
      </c>
      <c r="D5579" t="s">
        <v>199</v>
      </c>
      <c r="E5579" t="s">
        <v>60</v>
      </c>
      <c r="F5579" t="s">
        <v>95</v>
      </c>
      <c r="G5579" t="s">
        <v>94</v>
      </c>
      <c r="H5579">
        <v>50.01</v>
      </c>
      <c r="I5579">
        <v>500</v>
      </c>
      <c r="J5579">
        <f>Cálculo!$G$138</f>
        <v>6.8314704390510368</v>
      </c>
      <c r="K5579">
        <f>Cálculo!$H$138</f>
        <v>103.29358173526137</v>
      </c>
    </row>
    <row r="5580" spans="1:11">
      <c r="A5580" t="s">
        <v>56</v>
      </c>
      <c r="B5580" t="s">
        <v>198</v>
      </c>
      <c r="C5580" s="7" t="s">
        <v>379</v>
      </c>
      <c r="D5580" t="s">
        <v>199</v>
      </c>
      <c r="E5580" t="s">
        <v>60</v>
      </c>
      <c r="F5580" t="s">
        <v>95</v>
      </c>
      <c r="G5580" t="s">
        <v>94</v>
      </c>
      <c r="H5580">
        <v>500.01</v>
      </c>
      <c r="I5580">
        <v>5000</v>
      </c>
      <c r="J5580">
        <f>Cálculo!$G$139</f>
        <v>6.2429205514120945</v>
      </c>
      <c r="K5580">
        <f>Cálculo!$H$139</f>
        <v>396.04500404736206</v>
      </c>
    </row>
    <row r="5581" spans="1:11">
      <c r="A5581" t="s">
        <v>56</v>
      </c>
      <c r="B5581" t="s">
        <v>198</v>
      </c>
      <c r="C5581" s="7" t="s">
        <v>379</v>
      </c>
      <c r="D5581" t="s">
        <v>199</v>
      </c>
      <c r="E5581" t="s">
        <v>60</v>
      </c>
      <c r="F5581" t="s">
        <v>95</v>
      </c>
      <c r="G5581" t="s">
        <v>94</v>
      </c>
      <c r="H5581">
        <v>5000.01</v>
      </c>
      <c r="J5581">
        <f>Cálculo!$G$140</f>
        <v>4.584700919357874</v>
      </c>
      <c r="K5581">
        <f>Cálculo!$H$140</f>
        <v>8609.3670972510572</v>
      </c>
    </row>
    <row r="5582" spans="1:11">
      <c r="A5582" t="s">
        <v>56</v>
      </c>
      <c r="B5582" t="s">
        <v>198</v>
      </c>
      <c r="C5582" s="7" t="s">
        <v>379</v>
      </c>
      <c r="D5582" t="s">
        <v>199</v>
      </c>
      <c r="E5582" t="s">
        <v>60</v>
      </c>
      <c r="F5582" t="s">
        <v>96</v>
      </c>
      <c r="G5582" t="s">
        <v>94</v>
      </c>
      <c r="H5582">
        <v>0</v>
      </c>
      <c r="I5582">
        <v>5000</v>
      </c>
      <c r="J5582">
        <f>Cálculo!$G$143</f>
        <v>7.3237384732820781</v>
      </c>
      <c r="K5582">
        <f>Cálculo!$H$143</f>
        <v>589.06753201210392</v>
      </c>
    </row>
    <row r="5583" spans="1:11">
      <c r="A5583" t="s">
        <v>56</v>
      </c>
      <c r="B5583" t="s">
        <v>198</v>
      </c>
      <c r="C5583" s="7" t="s">
        <v>379</v>
      </c>
      <c r="D5583" t="s">
        <v>199</v>
      </c>
      <c r="E5583" t="s">
        <v>60</v>
      </c>
      <c r="F5583" t="s">
        <v>96</v>
      </c>
      <c r="G5583" t="s">
        <v>94</v>
      </c>
      <c r="H5583">
        <v>5000.01</v>
      </c>
      <c r="I5583">
        <v>50000</v>
      </c>
      <c r="J5583">
        <f>Cálculo!$G$144</f>
        <v>5.1592285268065821</v>
      </c>
      <c r="K5583">
        <f>Cálculo!$H$144</f>
        <v>11780.938877672519</v>
      </c>
    </row>
    <row r="5584" spans="1:11">
      <c r="A5584" t="s">
        <v>56</v>
      </c>
      <c r="B5584" t="s">
        <v>198</v>
      </c>
      <c r="C5584" s="7" t="s">
        <v>379</v>
      </c>
      <c r="D5584" t="s">
        <v>199</v>
      </c>
      <c r="E5584" t="s">
        <v>60</v>
      </c>
      <c r="F5584" t="s">
        <v>96</v>
      </c>
      <c r="G5584" t="s">
        <v>94</v>
      </c>
      <c r="H5584">
        <v>50000.01</v>
      </c>
      <c r="I5584">
        <v>300000</v>
      </c>
      <c r="J5584">
        <f>Cálculo!$G$145</f>
        <v>4.2336945051689518</v>
      </c>
      <c r="K5584">
        <f>Cálculo!$H$145</f>
        <v>54599.034374214963</v>
      </c>
    </row>
    <row r="5585" spans="1:11">
      <c r="A5585" t="s">
        <v>56</v>
      </c>
      <c r="B5585" t="s">
        <v>198</v>
      </c>
      <c r="C5585" s="7" t="s">
        <v>379</v>
      </c>
      <c r="D5585" t="s">
        <v>199</v>
      </c>
      <c r="E5585" t="s">
        <v>60</v>
      </c>
      <c r="F5585" t="s">
        <v>96</v>
      </c>
      <c r="G5585" t="s">
        <v>94</v>
      </c>
      <c r="H5585">
        <v>300000.01</v>
      </c>
      <c r="I5585">
        <v>500000</v>
      </c>
      <c r="J5585">
        <f>Cálculo!$G$146</f>
        <v>3.9231667044967171</v>
      </c>
      <c r="K5585">
        <f>Cálculo!$H$146</f>
        <v>141957.4987846748</v>
      </c>
    </row>
    <row r="5586" spans="1:11">
      <c r="A5586" t="s">
        <v>56</v>
      </c>
      <c r="B5586" t="s">
        <v>198</v>
      </c>
      <c r="C5586" s="7" t="s">
        <v>379</v>
      </c>
      <c r="D5586" t="s">
        <v>199</v>
      </c>
      <c r="E5586" t="s">
        <v>60</v>
      </c>
      <c r="F5586" t="s">
        <v>96</v>
      </c>
      <c r="G5586" t="s">
        <v>94</v>
      </c>
      <c r="H5586">
        <v>500000.01</v>
      </c>
      <c r="I5586">
        <v>1000000</v>
      </c>
      <c r="J5586">
        <f>Cálculo!$G$147</f>
        <v>3.7671663373933297</v>
      </c>
      <c r="K5586">
        <f>Cálculo!$H$147</f>
        <v>156922.00938051022</v>
      </c>
    </row>
    <row r="5587" spans="1:11">
      <c r="A5587" t="s">
        <v>56</v>
      </c>
      <c r="B5587" t="s">
        <v>198</v>
      </c>
      <c r="C5587" s="7" t="s">
        <v>379</v>
      </c>
      <c r="D5587" t="s">
        <v>199</v>
      </c>
      <c r="E5587" t="s">
        <v>60</v>
      </c>
      <c r="F5587" t="s">
        <v>96</v>
      </c>
      <c r="G5587" t="s">
        <v>94</v>
      </c>
      <c r="H5587">
        <v>1000000.01</v>
      </c>
      <c r="I5587">
        <v>3000000</v>
      </c>
      <c r="J5587">
        <f>Cálculo!$G$148</f>
        <v>3.6735915287641614</v>
      </c>
      <c r="K5587">
        <f>Cálculo!$H$148</f>
        <v>168937.48821780394</v>
      </c>
    </row>
    <row r="5588" spans="1:11">
      <c r="A5588" t="s">
        <v>56</v>
      </c>
      <c r="B5588" t="s">
        <v>198</v>
      </c>
      <c r="C5588" s="7" t="s">
        <v>379</v>
      </c>
      <c r="D5588" t="s">
        <v>199</v>
      </c>
      <c r="E5588" t="s">
        <v>60</v>
      </c>
      <c r="F5588" t="s">
        <v>96</v>
      </c>
      <c r="G5588" t="s">
        <v>94</v>
      </c>
      <c r="H5588">
        <v>3000000.01</v>
      </c>
      <c r="J5588">
        <f>Cálculo!$G$149</f>
        <v>3.6313552773076965</v>
      </c>
      <c r="K5588">
        <f>Cálculo!$H$149</f>
        <v>216355.6774950189</v>
      </c>
    </row>
    <row r="5589" spans="1:11">
      <c r="A5589" t="s">
        <v>56</v>
      </c>
      <c r="B5589" t="s">
        <v>198</v>
      </c>
      <c r="C5589" s="7" t="s">
        <v>379</v>
      </c>
      <c r="D5589" t="s">
        <v>199</v>
      </c>
      <c r="E5589" t="s">
        <v>60</v>
      </c>
      <c r="F5589" t="s">
        <v>97</v>
      </c>
      <c r="G5589" t="s">
        <v>98</v>
      </c>
      <c r="J5589">
        <f>Cálculo!$G$152</f>
        <v>3.6369964245106647</v>
      </c>
    </row>
    <row r="5590" spans="1:11">
      <c r="A5590" t="s">
        <v>56</v>
      </c>
      <c r="B5590" t="s">
        <v>198</v>
      </c>
      <c r="C5590" s="7" t="s">
        <v>380</v>
      </c>
      <c r="D5590" t="s">
        <v>199</v>
      </c>
      <c r="E5590" t="s">
        <v>60</v>
      </c>
      <c r="F5590" t="s">
        <v>93</v>
      </c>
      <c r="G5590" t="s">
        <v>94</v>
      </c>
      <c r="H5590">
        <v>0</v>
      </c>
      <c r="I5590">
        <v>1</v>
      </c>
      <c r="K5590">
        <f>Cálculo!$H$130</f>
        <v>26.458686255421735</v>
      </c>
    </row>
    <row r="5591" spans="1:11">
      <c r="A5591" t="s">
        <v>56</v>
      </c>
      <c r="B5591" t="s">
        <v>198</v>
      </c>
      <c r="C5591" s="7" t="s">
        <v>380</v>
      </c>
      <c r="D5591" t="s">
        <v>199</v>
      </c>
      <c r="E5591" t="s">
        <v>60</v>
      </c>
      <c r="F5591" t="s">
        <v>93</v>
      </c>
      <c r="G5591" t="s">
        <v>94</v>
      </c>
      <c r="H5591">
        <v>1.01</v>
      </c>
      <c r="I5591">
        <v>7</v>
      </c>
      <c r="J5591">
        <f>Cálculo!$G$131</f>
        <v>7.4210203215017687</v>
      </c>
      <c r="K5591">
        <f>Cálculo!$H$131</f>
        <v>20.682245636741399</v>
      </c>
    </row>
    <row r="5592" spans="1:11">
      <c r="A5592" t="s">
        <v>56</v>
      </c>
      <c r="B5592" t="s">
        <v>198</v>
      </c>
      <c r="C5592" s="7" t="s">
        <v>380</v>
      </c>
      <c r="D5592" t="s">
        <v>199</v>
      </c>
      <c r="E5592" t="s">
        <v>60</v>
      </c>
      <c r="F5592" t="s">
        <v>93</v>
      </c>
      <c r="G5592" t="s">
        <v>94</v>
      </c>
      <c r="H5592">
        <v>7.01</v>
      </c>
      <c r="I5592">
        <v>16</v>
      </c>
      <c r="J5592">
        <f>Cálculo!$G$132</f>
        <v>7.1755851242900146</v>
      </c>
      <c r="K5592">
        <f>Cálculo!$H$132</f>
        <v>22.294001980446502</v>
      </c>
    </row>
    <row r="5593" spans="1:11">
      <c r="A5593" t="s">
        <v>56</v>
      </c>
      <c r="B5593" t="s">
        <v>198</v>
      </c>
      <c r="C5593" s="7" t="s">
        <v>380</v>
      </c>
      <c r="D5593" t="s">
        <v>199</v>
      </c>
      <c r="E5593" t="s">
        <v>60</v>
      </c>
      <c r="F5593" t="s">
        <v>93</v>
      </c>
      <c r="G5593" t="s">
        <v>94</v>
      </c>
      <c r="H5593">
        <v>16.010000000000002</v>
      </c>
      <c r="I5593">
        <v>41</v>
      </c>
      <c r="J5593">
        <f>Cálculo!$G$133</f>
        <v>7.0090471647993526</v>
      </c>
      <c r="K5593">
        <f>Cálculo!$H$133</f>
        <v>24.835165266872067</v>
      </c>
    </row>
    <row r="5594" spans="1:11">
      <c r="A5594" t="s">
        <v>56</v>
      </c>
      <c r="B5594" t="s">
        <v>198</v>
      </c>
      <c r="C5594" s="7" t="s">
        <v>380</v>
      </c>
      <c r="D5594" t="s">
        <v>199</v>
      </c>
      <c r="E5594" t="s">
        <v>60</v>
      </c>
      <c r="F5594" t="s">
        <v>93</v>
      </c>
      <c r="G5594" t="s">
        <v>94</v>
      </c>
      <c r="H5594">
        <v>41.01</v>
      </c>
      <c r="J5594">
        <f>Cálculo!$G$134</f>
        <v>6.9861566953252874</v>
      </c>
      <c r="K5594">
        <f>Cálculo!$H$134</f>
        <v>25.646925761146903</v>
      </c>
    </row>
    <row r="5595" spans="1:11">
      <c r="A5595" t="s">
        <v>56</v>
      </c>
      <c r="B5595" t="s">
        <v>198</v>
      </c>
      <c r="C5595" s="7" t="s">
        <v>380</v>
      </c>
      <c r="D5595" t="s">
        <v>199</v>
      </c>
      <c r="E5595" t="s">
        <v>60</v>
      </c>
      <c r="F5595" t="s">
        <v>95</v>
      </c>
      <c r="G5595" t="s">
        <v>94</v>
      </c>
      <c r="H5595">
        <v>0</v>
      </c>
      <c r="I5595">
        <v>50</v>
      </c>
      <c r="J5595">
        <f>Cálculo!$G$137</f>
        <v>7.6988165272874607</v>
      </c>
      <c r="K5595">
        <f>Cálculo!$H$137</f>
        <v>66.105539381598362</v>
      </c>
    </row>
    <row r="5596" spans="1:11">
      <c r="A5596" t="s">
        <v>56</v>
      </c>
      <c r="B5596" t="s">
        <v>198</v>
      </c>
      <c r="C5596" s="7" t="s">
        <v>380</v>
      </c>
      <c r="D5596" t="s">
        <v>199</v>
      </c>
      <c r="E5596" t="s">
        <v>60</v>
      </c>
      <c r="F5596" t="s">
        <v>95</v>
      </c>
      <c r="G5596" t="s">
        <v>94</v>
      </c>
      <c r="H5596">
        <v>50.01</v>
      </c>
      <c r="I5596">
        <v>500</v>
      </c>
      <c r="J5596">
        <f>Cálculo!$G$138</f>
        <v>6.8314704390510368</v>
      </c>
      <c r="K5596">
        <f>Cálculo!$H$138</f>
        <v>103.29358173526137</v>
      </c>
    </row>
    <row r="5597" spans="1:11">
      <c r="A5597" t="s">
        <v>56</v>
      </c>
      <c r="B5597" t="s">
        <v>198</v>
      </c>
      <c r="C5597" s="7" t="s">
        <v>380</v>
      </c>
      <c r="D5597" t="s">
        <v>199</v>
      </c>
      <c r="E5597" t="s">
        <v>60</v>
      </c>
      <c r="F5597" t="s">
        <v>95</v>
      </c>
      <c r="G5597" t="s">
        <v>94</v>
      </c>
      <c r="H5597">
        <v>500.01</v>
      </c>
      <c r="I5597">
        <v>5000</v>
      </c>
      <c r="J5597">
        <f>Cálculo!$G$139</f>
        <v>6.2429205514120945</v>
      </c>
      <c r="K5597">
        <f>Cálculo!$H$139</f>
        <v>396.04500404736206</v>
      </c>
    </row>
    <row r="5598" spans="1:11">
      <c r="A5598" t="s">
        <v>56</v>
      </c>
      <c r="B5598" t="s">
        <v>198</v>
      </c>
      <c r="C5598" s="7" t="s">
        <v>380</v>
      </c>
      <c r="D5598" t="s">
        <v>199</v>
      </c>
      <c r="E5598" t="s">
        <v>60</v>
      </c>
      <c r="F5598" t="s">
        <v>95</v>
      </c>
      <c r="G5598" t="s">
        <v>94</v>
      </c>
      <c r="H5598">
        <v>5000.01</v>
      </c>
      <c r="J5598">
        <f>Cálculo!$G$140</f>
        <v>4.584700919357874</v>
      </c>
      <c r="K5598">
        <f>Cálculo!$H$140</f>
        <v>8609.3670972510572</v>
      </c>
    </row>
    <row r="5599" spans="1:11">
      <c r="A5599" t="s">
        <v>56</v>
      </c>
      <c r="B5599" t="s">
        <v>198</v>
      </c>
      <c r="C5599" s="7" t="s">
        <v>380</v>
      </c>
      <c r="D5599" t="s">
        <v>199</v>
      </c>
      <c r="E5599" t="s">
        <v>60</v>
      </c>
      <c r="F5599" t="s">
        <v>96</v>
      </c>
      <c r="G5599" t="s">
        <v>94</v>
      </c>
      <c r="H5599">
        <v>0</v>
      </c>
      <c r="I5599">
        <v>5000</v>
      </c>
      <c r="J5599">
        <f>Cálculo!$G$143</f>
        <v>7.3237384732820781</v>
      </c>
      <c r="K5599">
        <f>Cálculo!$H$143</f>
        <v>589.06753201210392</v>
      </c>
    </row>
    <row r="5600" spans="1:11">
      <c r="A5600" t="s">
        <v>56</v>
      </c>
      <c r="B5600" t="s">
        <v>198</v>
      </c>
      <c r="C5600" s="7" t="s">
        <v>380</v>
      </c>
      <c r="D5600" t="s">
        <v>199</v>
      </c>
      <c r="E5600" t="s">
        <v>60</v>
      </c>
      <c r="F5600" t="s">
        <v>96</v>
      </c>
      <c r="G5600" t="s">
        <v>94</v>
      </c>
      <c r="H5600">
        <v>5000.01</v>
      </c>
      <c r="I5600">
        <v>50000</v>
      </c>
      <c r="J5600">
        <f>Cálculo!$G$144</f>
        <v>5.1592285268065821</v>
      </c>
      <c r="K5600">
        <f>Cálculo!$H$144</f>
        <v>11780.938877672519</v>
      </c>
    </row>
    <row r="5601" spans="1:11">
      <c r="A5601" t="s">
        <v>56</v>
      </c>
      <c r="B5601" t="s">
        <v>198</v>
      </c>
      <c r="C5601" s="7" t="s">
        <v>380</v>
      </c>
      <c r="D5601" t="s">
        <v>199</v>
      </c>
      <c r="E5601" t="s">
        <v>60</v>
      </c>
      <c r="F5601" t="s">
        <v>96</v>
      </c>
      <c r="G5601" t="s">
        <v>94</v>
      </c>
      <c r="H5601">
        <v>50000.01</v>
      </c>
      <c r="I5601">
        <v>300000</v>
      </c>
      <c r="J5601">
        <f>Cálculo!$G$145</f>
        <v>4.2336945051689518</v>
      </c>
      <c r="K5601">
        <f>Cálculo!$H$145</f>
        <v>54599.034374214963</v>
      </c>
    </row>
    <row r="5602" spans="1:11">
      <c r="A5602" t="s">
        <v>56</v>
      </c>
      <c r="B5602" t="s">
        <v>198</v>
      </c>
      <c r="C5602" s="7" t="s">
        <v>380</v>
      </c>
      <c r="D5602" t="s">
        <v>199</v>
      </c>
      <c r="E5602" t="s">
        <v>60</v>
      </c>
      <c r="F5602" t="s">
        <v>96</v>
      </c>
      <c r="G5602" t="s">
        <v>94</v>
      </c>
      <c r="H5602">
        <v>300000.01</v>
      </c>
      <c r="I5602">
        <v>500000</v>
      </c>
      <c r="J5602">
        <f>Cálculo!$G$146</f>
        <v>3.9231667044967171</v>
      </c>
      <c r="K5602">
        <f>Cálculo!$H$146</f>
        <v>141957.4987846748</v>
      </c>
    </row>
    <row r="5603" spans="1:11">
      <c r="A5603" t="s">
        <v>56</v>
      </c>
      <c r="B5603" t="s">
        <v>198</v>
      </c>
      <c r="C5603" s="7" t="s">
        <v>380</v>
      </c>
      <c r="D5603" t="s">
        <v>199</v>
      </c>
      <c r="E5603" t="s">
        <v>60</v>
      </c>
      <c r="F5603" t="s">
        <v>96</v>
      </c>
      <c r="G5603" t="s">
        <v>94</v>
      </c>
      <c r="H5603">
        <v>500000.01</v>
      </c>
      <c r="I5603">
        <v>1000000</v>
      </c>
      <c r="J5603">
        <f>Cálculo!$G$147</f>
        <v>3.7671663373933297</v>
      </c>
      <c r="K5603">
        <f>Cálculo!$H$147</f>
        <v>156922.00938051022</v>
      </c>
    </row>
    <row r="5604" spans="1:11">
      <c r="A5604" t="s">
        <v>56</v>
      </c>
      <c r="B5604" t="s">
        <v>198</v>
      </c>
      <c r="C5604" s="7" t="s">
        <v>380</v>
      </c>
      <c r="D5604" t="s">
        <v>199</v>
      </c>
      <c r="E5604" t="s">
        <v>60</v>
      </c>
      <c r="F5604" t="s">
        <v>96</v>
      </c>
      <c r="G5604" t="s">
        <v>94</v>
      </c>
      <c r="H5604">
        <v>1000000.01</v>
      </c>
      <c r="I5604">
        <v>3000000</v>
      </c>
      <c r="J5604">
        <f>Cálculo!$G$148</f>
        <v>3.6735915287641614</v>
      </c>
      <c r="K5604">
        <f>Cálculo!$H$148</f>
        <v>168937.48821780394</v>
      </c>
    </row>
    <row r="5605" spans="1:11">
      <c r="A5605" t="s">
        <v>56</v>
      </c>
      <c r="B5605" t="s">
        <v>198</v>
      </c>
      <c r="C5605" s="7" t="s">
        <v>380</v>
      </c>
      <c r="D5605" t="s">
        <v>199</v>
      </c>
      <c r="E5605" t="s">
        <v>60</v>
      </c>
      <c r="F5605" t="s">
        <v>96</v>
      </c>
      <c r="G5605" t="s">
        <v>94</v>
      </c>
      <c r="H5605">
        <v>3000000.01</v>
      </c>
      <c r="J5605">
        <f>Cálculo!$G$149</f>
        <v>3.6313552773076965</v>
      </c>
      <c r="K5605">
        <f>Cálculo!$H$149</f>
        <v>216355.6774950189</v>
      </c>
    </row>
    <row r="5606" spans="1:11">
      <c r="A5606" t="s">
        <v>56</v>
      </c>
      <c r="B5606" t="s">
        <v>198</v>
      </c>
      <c r="C5606" s="7" t="s">
        <v>380</v>
      </c>
      <c r="D5606" t="s">
        <v>199</v>
      </c>
      <c r="E5606" t="s">
        <v>60</v>
      </c>
      <c r="F5606" t="s">
        <v>97</v>
      </c>
      <c r="G5606" t="s">
        <v>98</v>
      </c>
      <c r="J5606">
        <f>Cálculo!$G$152</f>
        <v>3.6369964245106647</v>
      </c>
    </row>
    <row r="5607" spans="1:11">
      <c r="A5607" t="s">
        <v>56</v>
      </c>
      <c r="B5607" t="s">
        <v>198</v>
      </c>
      <c r="C5607" s="7" t="s">
        <v>381</v>
      </c>
      <c r="D5607" t="s">
        <v>199</v>
      </c>
      <c r="E5607" t="s">
        <v>60</v>
      </c>
      <c r="F5607" t="s">
        <v>93</v>
      </c>
      <c r="G5607" t="s">
        <v>94</v>
      </c>
      <c r="H5607">
        <v>0</v>
      </c>
      <c r="I5607">
        <v>1</v>
      </c>
      <c r="K5607">
        <f>Cálculo!$H$130</f>
        <v>26.458686255421735</v>
      </c>
    </row>
    <row r="5608" spans="1:11">
      <c r="A5608" t="s">
        <v>56</v>
      </c>
      <c r="B5608" t="s">
        <v>198</v>
      </c>
      <c r="C5608" s="7" t="s">
        <v>381</v>
      </c>
      <c r="D5608" t="s">
        <v>199</v>
      </c>
      <c r="E5608" t="s">
        <v>60</v>
      </c>
      <c r="F5608" t="s">
        <v>93</v>
      </c>
      <c r="G5608" t="s">
        <v>94</v>
      </c>
      <c r="H5608">
        <v>1.01</v>
      </c>
      <c r="I5608">
        <v>7</v>
      </c>
      <c r="J5608">
        <f>Cálculo!$G$131</f>
        <v>7.4210203215017687</v>
      </c>
      <c r="K5608">
        <f>Cálculo!$H$131</f>
        <v>20.682245636741399</v>
      </c>
    </row>
    <row r="5609" spans="1:11">
      <c r="A5609" t="s">
        <v>56</v>
      </c>
      <c r="B5609" t="s">
        <v>198</v>
      </c>
      <c r="C5609" s="7" t="s">
        <v>381</v>
      </c>
      <c r="D5609" t="s">
        <v>199</v>
      </c>
      <c r="E5609" t="s">
        <v>60</v>
      </c>
      <c r="F5609" t="s">
        <v>93</v>
      </c>
      <c r="G5609" t="s">
        <v>94</v>
      </c>
      <c r="H5609">
        <v>7.01</v>
      </c>
      <c r="I5609">
        <v>16</v>
      </c>
      <c r="J5609">
        <f>Cálculo!$G$132</f>
        <v>7.1755851242900146</v>
      </c>
      <c r="K5609">
        <f>Cálculo!$H$132</f>
        <v>22.294001980446502</v>
      </c>
    </row>
    <row r="5610" spans="1:11">
      <c r="A5610" t="s">
        <v>56</v>
      </c>
      <c r="B5610" t="s">
        <v>198</v>
      </c>
      <c r="C5610" s="7" t="s">
        <v>381</v>
      </c>
      <c r="D5610" t="s">
        <v>199</v>
      </c>
      <c r="E5610" t="s">
        <v>60</v>
      </c>
      <c r="F5610" t="s">
        <v>93</v>
      </c>
      <c r="G5610" t="s">
        <v>94</v>
      </c>
      <c r="H5610">
        <v>16.010000000000002</v>
      </c>
      <c r="I5610">
        <v>41</v>
      </c>
      <c r="J5610">
        <f>Cálculo!$G$133</f>
        <v>7.0090471647993526</v>
      </c>
      <c r="K5610">
        <f>Cálculo!$H$133</f>
        <v>24.835165266872067</v>
      </c>
    </row>
    <row r="5611" spans="1:11">
      <c r="A5611" t="s">
        <v>56</v>
      </c>
      <c r="B5611" t="s">
        <v>198</v>
      </c>
      <c r="C5611" s="7" t="s">
        <v>381</v>
      </c>
      <c r="D5611" t="s">
        <v>199</v>
      </c>
      <c r="E5611" t="s">
        <v>60</v>
      </c>
      <c r="F5611" t="s">
        <v>93</v>
      </c>
      <c r="G5611" t="s">
        <v>94</v>
      </c>
      <c r="H5611">
        <v>41.01</v>
      </c>
      <c r="J5611">
        <f>Cálculo!$G$134</f>
        <v>6.9861566953252874</v>
      </c>
      <c r="K5611">
        <f>Cálculo!$H$134</f>
        <v>25.646925761146903</v>
      </c>
    </row>
    <row r="5612" spans="1:11">
      <c r="A5612" t="s">
        <v>56</v>
      </c>
      <c r="B5612" t="s">
        <v>198</v>
      </c>
      <c r="C5612" s="7" t="s">
        <v>381</v>
      </c>
      <c r="D5612" t="s">
        <v>199</v>
      </c>
      <c r="E5612" t="s">
        <v>60</v>
      </c>
      <c r="F5612" t="s">
        <v>95</v>
      </c>
      <c r="G5612" t="s">
        <v>94</v>
      </c>
      <c r="H5612">
        <v>0</v>
      </c>
      <c r="I5612">
        <v>50</v>
      </c>
      <c r="J5612">
        <f>Cálculo!$G$137</f>
        <v>7.6988165272874607</v>
      </c>
      <c r="K5612">
        <f>Cálculo!$H$137</f>
        <v>66.105539381598362</v>
      </c>
    </row>
    <row r="5613" spans="1:11">
      <c r="A5613" t="s">
        <v>56</v>
      </c>
      <c r="B5613" t="s">
        <v>198</v>
      </c>
      <c r="C5613" s="7" t="s">
        <v>381</v>
      </c>
      <c r="D5613" t="s">
        <v>199</v>
      </c>
      <c r="E5613" t="s">
        <v>60</v>
      </c>
      <c r="F5613" t="s">
        <v>95</v>
      </c>
      <c r="G5613" t="s">
        <v>94</v>
      </c>
      <c r="H5613">
        <v>50.01</v>
      </c>
      <c r="I5613">
        <v>500</v>
      </c>
      <c r="J5613">
        <f>Cálculo!$G$138</f>
        <v>6.8314704390510368</v>
      </c>
      <c r="K5613">
        <f>Cálculo!$H$138</f>
        <v>103.29358173526137</v>
      </c>
    </row>
    <row r="5614" spans="1:11">
      <c r="A5614" t="s">
        <v>56</v>
      </c>
      <c r="B5614" t="s">
        <v>198</v>
      </c>
      <c r="C5614" s="7" t="s">
        <v>381</v>
      </c>
      <c r="D5614" t="s">
        <v>199</v>
      </c>
      <c r="E5614" t="s">
        <v>60</v>
      </c>
      <c r="F5614" t="s">
        <v>95</v>
      </c>
      <c r="G5614" t="s">
        <v>94</v>
      </c>
      <c r="H5614">
        <v>500.01</v>
      </c>
      <c r="I5614">
        <v>5000</v>
      </c>
      <c r="J5614">
        <f>Cálculo!$G$139</f>
        <v>6.2429205514120945</v>
      </c>
      <c r="K5614">
        <f>Cálculo!$H$139</f>
        <v>396.04500404736206</v>
      </c>
    </row>
    <row r="5615" spans="1:11">
      <c r="A5615" t="s">
        <v>56</v>
      </c>
      <c r="B5615" t="s">
        <v>198</v>
      </c>
      <c r="C5615" s="7" t="s">
        <v>381</v>
      </c>
      <c r="D5615" t="s">
        <v>199</v>
      </c>
      <c r="E5615" t="s">
        <v>60</v>
      </c>
      <c r="F5615" t="s">
        <v>95</v>
      </c>
      <c r="G5615" t="s">
        <v>94</v>
      </c>
      <c r="H5615">
        <v>5000.01</v>
      </c>
      <c r="J5615">
        <f>Cálculo!$G$140</f>
        <v>4.584700919357874</v>
      </c>
      <c r="K5615">
        <f>Cálculo!$H$140</f>
        <v>8609.3670972510572</v>
      </c>
    </row>
    <row r="5616" spans="1:11">
      <c r="A5616" t="s">
        <v>56</v>
      </c>
      <c r="B5616" t="s">
        <v>198</v>
      </c>
      <c r="C5616" s="7" t="s">
        <v>381</v>
      </c>
      <c r="D5616" t="s">
        <v>199</v>
      </c>
      <c r="E5616" t="s">
        <v>60</v>
      </c>
      <c r="F5616" t="s">
        <v>96</v>
      </c>
      <c r="G5616" t="s">
        <v>94</v>
      </c>
      <c r="H5616">
        <v>0</v>
      </c>
      <c r="I5616">
        <v>5000</v>
      </c>
      <c r="J5616">
        <f>Cálculo!$G$143</f>
        <v>7.3237384732820781</v>
      </c>
      <c r="K5616">
        <f>Cálculo!$H$143</f>
        <v>589.06753201210392</v>
      </c>
    </row>
    <row r="5617" spans="1:11">
      <c r="A5617" t="s">
        <v>56</v>
      </c>
      <c r="B5617" t="s">
        <v>198</v>
      </c>
      <c r="C5617" s="7" t="s">
        <v>381</v>
      </c>
      <c r="D5617" t="s">
        <v>199</v>
      </c>
      <c r="E5617" t="s">
        <v>60</v>
      </c>
      <c r="F5617" t="s">
        <v>96</v>
      </c>
      <c r="G5617" t="s">
        <v>94</v>
      </c>
      <c r="H5617">
        <v>5000.01</v>
      </c>
      <c r="I5617">
        <v>50000</v>
      </c>
      <c r="J5617">
        <f>Cálculo!$G$144</f>
        <v>5.1592285268065821</v>
      </c>
      <c r="K5617">
        <f>Cálculo!$H$144</f>
        <v>11780.938877672519</v>
      </c>
    </row>
    <row r="5618" spans="1:11">
      <c r="A5618" t="s">
        <v>56</v>
      </c>
      <c r="B5618" t="s">
        <v>198</v>
      </c>
      <c r="C5618" s="7" t="s">
        <v>381</v>
      </c>
      <c r="D5618" t="s">
        <v>199</v>
      </c>
      <c r="E5618" t="s">
        <v>60</v>
      </c>
      <c r="F5618" t="s">
        <v>96</v>
      </c>
      <c r="G5618" t="s">
        <v>94</v>
      </c>
      <c r="H5618">
        <v>50000.01</v>
      </c>
      <c r="I5618">
        <v>300000</v>
      </c>
      <c r="J5618">
        <f>Cálculo!$G$145</f>
        <v>4.2336945051689518</v>
      </c>
      <c r="K5618">
        <f>Cálculo!$H$145</f>
        <v>54599.034374214963</v>
      </c>
    </row>
    <row r="5619" spans="1:11">
      <c r="A5619" t="s">
        <v>56</v>
      </c>
      <c r="B5619" t="s">
        <v>198</v>
      </c>
      <c r="C5619" s="7" t="s">
        <v>381</v>
      </c>
      <c r="D5619" t="s">
        <v>199</v>
      </c>
      <c r="E5619" t="s">
        <v>60</v>
      </c>
      <c r="F5619" t="s">
        <v>96</v>
      </c>
      <c r="G5619" t="s">
        <v>94</v>
      </c>
      <c r="H5619">
        <v>300000.01</v>
      </c>
      <c r="I5619">
        <v>500000</v>
      </c>
      <c r="J5619">
        <f>Cálculo!$G$146</f>
        <v>3.9231667044967171</v>
      </c>
      <c r="K5619">
        <f>Cálculo!$H$146</f>
        <v>141957.4987846748</v>
      </c>
    </row>
    <row r="5620" spans="1:11">
      <c r="A5620" t="s">
        <v>56</v>
      </c>
      <c r="B5620" t="s">
        <v>198</v>
      </c>
      <c r="C5620" s="7" t="s">
        <v>381</v>
      </c>
      <c r="D5620" t="s">
        <v>199</v>
      </c>
      <c r="E5620" t="s">
        <v>60</v>
      </c>
      <c r="F5620" t="s">
        <v>96</v>
      </c>
      <c r="G5620" t="s">
        <v>94</v>
      </c>
      <c r="H5620">
        <v>500000.01</v>
      </c>
      <c r="I5620">
        <v>1000000</v>
      </c>
      <c r="J5620">
        <f>Cálculo!$G$147</f>
        <v>3.7671663373933297</v>
      </c>
      <c r="K5620">
        <f>Cálculo!$H$147</f>
        <v>156922.00938051022</v>
      </c>
    </row>
    <row r="5621" spans="1:11">
      <c r="A5621" t="s">
        <v>56</v>
      </c>
      <c r="B5621" t="s">
        <v>198</v>
      </c>
      <c r="C5621" s="7" t="s">
        <v>381</v>
      </c>
      <c r="D5621" t="s">
        <v>199</v>
      </c>
      <c r="E5621" t="s">
        <v>60</v>
      </c>
      <c r="F5621" t="s">
        <v>96</v>
      </c>
      <c r="G5621" t="s">
        <v>94</v>
      </c>
      <c r="H5621">
        <v>1000000.01</v>
      </c>
      <c r="I5621">
        <v>3000000</v>
      </c>
      <c r="J5621">
        <f>Cálculo!$G$148</f>
        <v>3.6735915287641614</v>
      </c>
      <c r="K5621">
        <f>Cálculo!$H$148</f>
        <v>168937.48821780394</v>
      </c>
    </row>
    <row r="5622" spans="1:11">
      <c r="A5622" t="s">
        <v>56</v>
      </c>
      <c r="B5622" t="s">
        <v>198</v>
      </c>
      <c r="C5622" s="7" t="s">
        <v>381</v>
      </c>
      <c r="D5622" t="s">
        <v>199</v>
      </c>
      <c r="E5622" t="s">
        <v>60</v>
      </c>
      <c r="F5622" t="s">
        <v>96</v>
      </c>
      <c r="G5622" t="s">
        <v>94</v>
      </c>
      <c r="H5622">
        <v>3000000.01</v>
      </c>
      <c r="J5622">
        <f>Cálculo!$G$149</f>
        <v>3.6313552773076965</v>
      </c>
      <c r="K5622">
        <f>Cálculo!$H$149</f>
        <v>216355.6774950189</v>
      </c>
    </row>
    <row r="5623" spans="1:11">
      <c r="A5623" t="s">
        <v>56</v>
      </c>
      <c r="B5623" t="s">
        <v>198</v>
      </c>
      <c r="C5623" s="7" t="s">
        <v>381</v>
      </c>
      <c r="D5623" t="s">
        <v>199</v>
      </c>
      <c r="E5623" t="s">
        <v>60</v>
      </c>
      <c r="F5623" t="s">
        <v>97</v>
      </c>
      <c r="G5623" t="s">
        <v>98</v>
      </c>
      <c r="J5623">
        <f>Cálculo!$G$152</f>
        <v>3.6369964245106647</v>
      </c>
    </row>
    <row r="5624" spans="1:11">
      <c r="A5624" t="s">
        <v>56</v>
      </c>
      <c r="B5624" t="s">
        <v>198</v>
      </c>
      <c r="C5624" s="7" t="s">
        <v>382</v>
      </c>
      <c r="D5624" t="s">
        <v>199</v>
      </c>
      <c r="E5624" t="s">
        <v>60</v>
      </c>
      <c r="F5624" t="s">
        <v>93</v>
      </c>
      <c r="G5624" t="s">
        <v>94</v>
      </c>
      <c r="H5624">
        <v>0</v>
      </c>
      <c r="I5624">
        <v>1</v>
      </c>
      <c r="K5624">
        <f>Cálculo!$H$130</f>
        <v>26.458686255421735</v>
      </c>
    </row>
    <row r="5625" spans="1:11">
      <c r="A5625" t="s">
        <v>56</v>
      </c>
      <c r="B5625" t="s">
        <v>198</v>
      </c>
      <c r="C5625" s="7" t="s">
        <v>382</v>
      </c>
      <c r="D5625" t="s">
        <v>199</v>
      </c>
      <c r="E5625" t="s">
        <v>60</v>
      </c>
      <c r="F5625" t="s">
        <v>93</v>
      </c>
      <c r="G5625" t="s">
        <v>94</v>
      </c>
      <c r="H5625">
        <v>1.01</v>
      </c>
      <c r="I5625">
        <v>7</v>
      </c>
      <c r="J5625">
        <f>Cálculo!$G$131</f>
        <v>7.4210203215017687</v>
      </c>
      <c r="K5625">
        <f>Cálculo!$H$131</f>
        <v>20.682245636741399</v>
      </c>
    </row>
    <row r="5626" spans="1:11">
      <c r="A5626" t="s">
        <v>56</v>
      </c>
      <c r="B5626" t="s">
        <v>198</v>
      </c>
      <c r="C5626" s="7" t="s">
        <v>382</v>
      </c>
      <c r="D5626" t="s">
        <v>199</v>
      </c>
      <c r="E5626" t="s">
        <v>60</v>
      </c>
      <c r="F5626" t="s">
        <v>93</v>
      </c>
      <c r="G5626" t="s">
        <v>94</v>
      </c>
      <c r="H5626">
        <v>7.01</v>
      </c>
      <c r="I5626">
        <v>16</v>
      </c>
      <c r="J5626">
        <f>Cálculo!$G$132</f>
        <v>7.1755851242900146</v>
      </c>
      <c r="K5626">
        <f>Cálculo!$H$132</f>
        <v>22.294001980446502</v>
      </c>
    </row>
    <row r="5627" spans="1:11">
      <c r="A5627" t="s">
        <v>56</v>
      </c>
      <c r="B5627" t="s">
        <v>198</v>
      </c>
      <c r="C5627" s="7" t="s">
        <v>382</v>
      </c>
      <c r="D5627" t="s">
        <v>199</v>
      </c>
      <c r="E5627" t="s">
        <v>60</v>
      </c>
      <c r="F5627" t="s">
        <v>93</v>
      </c>
      <c r="G5627" t="s">
        <v>94</v>
      </c>
      <c r="H5627">
        <v>16.010000000000002</v>
      </c>
      <c r="I5627">
        <v>41</v>
      </c>
      <c r="J5627">
        <f>Cálculo!$G$133</f>
        <v>7.0090471647993526</v>
      </c>
      <c r="K5627">
        <f>Cálculo!$H$133</f>
        <v>24.835165266872067</v>
      </c>
    </row>
    <row r="5628" spans="1:11">
      <c r="A5628" t="s">
        <v>56</v>
      </c>
      <c r="B5628" t="s">
        <v>198</v>
      </c>
      <c r="C5628" s="7" t="s">
        <v>382</v>
      </c>
      <c r="D5628" t="s">
        <v>199</v>
      </c>
      <c r="E5628" t="s">
        <v>60</v>
      </c>
      <c r="F5628" t="s">
        <v>93</v>
      </c>
      <c r="G5628" t="s">
        <v>94</v>
      </c>
      <c r="H5628">
        <v>41.01</v>
      </c>
      <c r="J5628">
        <f>Cálculo!$G$134</f>
        <v>6.9861566953252874</v>
      </c>
      <c r="K5628">
        <f>Cálculo!$H$134</f>
        <v>25.646925761146903</v>
      </c>
    </row>
    <row r="5629" spans="1:11">
      <c r="A5629" t="s">
        <v>56</v>
      </c>
      <c r="B5629" t="s">
        <v>198</v>
      </c>
      <c r="C5629" s="7" t="s">
        <v>382</v>
      </c>
      <c r="D5629" t="s">
        <v>199</v>
      </c>
      <c r="E5629" t="s">
        <v>60</v>
      </c>
      <c r="F5629" t="s">
        <v>95</v>
      </c>
      <c r="G5629" t="s">
        <v>94</v>
      </c>
      <c r="H5629">
        <v>0</v>
      </c>
      <c r="I5629">
        <v>50</v>
      </c>
      <c r="J5629">
        <f>Cálculo!$G$137</f>
        <v>7.6988165272874607</v>
      </c>
      <c r="K5629">
        <f>Cálculo!$H$137</f>
        <v>66.105539381598362</v>
      </c>
    </row>
    <row r="5630" spans="1:11">
      <c r="A5630" t="s">
        <v>56</v>
      </c>
      <c r="B5630" t="s">
        <v>198</v>
      </c>
      <c r="C5630" s="7" t="s">
        <v>382</v>
      </c>
      <c r="D5630" t="s">
        <v>199</v>
      </c>
      <c r="E5630" t="s">
        <v>60</v>
      </c>
      <c r="F5630" t="s">
        <v>95</v>
      </c>
      <c r="G5630" t="s">
        <v>94</v>
      </c>
      <c r="H5630">
        <v>50.01</v>
      </c>
      <c r="I5630">
        <v>500</v>
      </c>
      <c r="J5630">
        <f>Cálculo!$G$138</f>
        <v>6.8314704390510368</v>
      </c>
      <c r="K5630">
        <f>Cálculo!$H$138</f>
        <v>103.29358173526137</v>
      </c>
    </row>
    <row r="5631" spans="1:11">
      <c r="A5631" t="s">
        <v>56</v>
      </c>
      <c r="B5631" t="s">
        <v>198</v>
      </c>
      <c r="C5631" s="7" t="s">
        <v>382</v>
      </c>
      <c r="D5631" t="s">
        <v>199</v>
      </c>
      <c r="E5631" t="s">
        <v>60</v>
      </c>
      <c r="F5631" t="s">
        <v>95</v>
      </c>
      <c r="G5631" t="s">
        <v>94</v>
      </c>
      <c r="H5631">
        <v>500.01</v>
      </c>
      <c r="I5631">
        <v>5000</v>
      </c>
      <c r="J5631">
        <f>Cálculo!$G$139</f>
        <v>6.2429205514120945</v>
      </c>
      <c r="K5631">
        <f>Cálculo!$H$139</f>
        <v>396.04500404736206</v>
      </c>
    </row>
    <row r="5632" spans="1:11">
      <c r="A5632" t="s">
        <v>56</v>
      </c>
      <c r="B5632" t="s">
        <v>198</v>
      </c>
      <c r="C5632" s="7" t="s">
        <v>382</v>
      </c>
      <c r="D5632" t="s">
        <v>199</v>
      </c>
      <c r="E5632" t="s">
        <v>60</v>
      </c>
      <c r="F5632" t="s">
        <v>95</v>
      </c>
      <c r="G5632" t="s">
        <v>94</v>
      </c>
      <c r="H5632">
        <v>5000.01</v>
      </c>
      <c r="J5632">
        <f>Cálculo!$G$140</f>
        <v>4.584700919357874</v>
      </c>
      <c r="K5632">
        <f>Cálculo!$H$140</f>
        <v>8609.3670972510572</v>
      </c>
    </row>
    <row r="5633" spans="1:11">
      <c r="A5633" t="s">
        <v>56</v>
      </c>
      <c r="B5633" t="s">
        <v>198</v>
      </c>
      <c r="C5633" s="7" t="s">
        <v>382</v>
      </c>
      <c r="D5633" t="s">
        <v>199</v>
      </c>
      <c r="E5633" t="s">
        <v>60</v>
      </c>
      <c r="F5633" t="s">
        <v>96</v>
      </c>
      <c r="G5633" t="s">
        <v>94</v>
      </c>
      <c r="H5633">
        <v>0</v>
      </c>
      <c r="I5633">
        <v>5000</v>
      </c>
      <c r="J5633">
        <f>Cálculo!$G$143</f>
        <v>7.3237384732820781</v>
      </c>
      <c r="K5633">
        <f>Cálculo!$H$143</f>
        <v>589.06753201210392</v>
      </c>
    </row>
    <row r="5634" spans="1:11">
      <c r="A5634" t="s">
        <v>56</v>
      </c>
      <c r="B5634" t="s">
        <v>198</v>
      </c>
      <c r="C5634" s="7" t="s">
        <v>382</v>
      </c>
      <c r="D5634" t="s">
        <v>199</v>
      </c>
      <c r="E5634" t="s">
        <v>60</v>
      </c>
      <c r="F5634" t="s">
        <v>96</v>
      </c>
      <c r="G5634" t="s">
        <v>94</v>
      </c>
      <c r="H5634">
        <v>5000.01</v>
      </c>
      <c r="I5634">
        <v>50000</v>
      </c>
      <c r="J5634">
        <f>Cálculo!$G$144</f>
        <v>5.1592285268065821</v>
      </c>
      <c r="K5634">
        <f>Cálculo!$H$144</f>
        <v>11780.938877672519</v>
      </c>
    </row>
    <row r="5635" spans="1:11">
      <c r="A5635" t="s">
        <v>56</v>
      </c>
      <c r="B5635" t="s">
        <v>198</v>
      </c>
      <c r="C5635" s="7" t="s">
        <v>382</v>
      </c>
      <c r="D5635" t="s">
        <v>199</v>
      </c>
      <c r="E5635" t="s">
        <v>60</v>
      </c>
      <c r="F5635" t="s">
        <v>96</v>
      </c>
      <c r="G5635" t="s">
        <v>94</v>
      </c>
      <c r="H5635">
        <v>50000.01</v>
      </c>
      <c r="I5635">
        <v>300000</v>
      </c>
      <c r="J5635">
        <f>Cálculo!$G$145</f>
        <v>4.2336945051689518</v>
      </c>
      <c r="K5635">
        <f>Cálculo!$H$145</f>
        <v>54599.034374214963</v>
      </c>
    </row>
    <row r="5636" spans="1:11">
      <c r="A5636" t="s">
        <v>56</v>
      </c>
      <c r="B5636" t="s">
        <v>198</v>
      </c>
      <c r="C5636" s="7" t="s">
        <v>382</v>
      </c>
      <c r="D5636" t="s">
        <v>199</v>
      </c>
      <c r="E5636" t="s">
        <v>60</v>
      </c>
      <c r="F5636" t="s">
        <v>96</v>
      </c>
      <c r="G5636" t="s">
        <v>94</v>
      </c>
      <c r="H5636">
        <v>300000.01</v>
      </c>
      <c r="I5636">
        <v>500000</v>
      </c>
      <c r="J5636">
        <f>Cálculo!$G$146</f>
        <v>3.9231667044967171</v>
      </c>
      <c r="K5636">
        <f>Cálculo!$H$146</f>
        <v>141957.4987846748</v>
      </c>
    </row>
    <row r="5637" spans="1:11">
      <c r="A5637" t="s">
        <v>56</v>
      </c>
      <c r="B5637" t="s">
        <v>198</v>
      </c>
      <c r="C5637" s="7" t="s">
        <v>382</v>
      </c>
      <c r="D5637" t="s">
        <v>199</v>
      </c>
      <c r="E5637" t="s">
        <v>60</v>
      </c>
      <c r="F5637" t="s">
        <v>96</v>
      </c>
      <c r="G5637" t="s">
        <v>94</v>
      </c>
      <c r="H5637">
        <v>500000.01</v>
      </c>
      <c r="I5637">
        <v>1000000</v>
      </c>
      <c r="J5637">
        <f>Cálculo!$G$147</f>
        <v>3.7671663373933297</v>
      </c>
      <c r="K5637">
        <f>Cálculo!$H$147</f>
        <v>156922.00938051022</v>
      </c>
    </row>
    <row r="5638" spans="1:11">
      <c r="A5638" t="s">
        <v>56</v>
      </c>
      <c r="B5638" t="s">
        <v>198</v>
      </c>
      <c r="C5638" s="7" t="s">
        <v>382</v>
      </c>
      <c r="D5638" t="s">
        <v>199</v>
      </c>
      <c r="E5638" t="s">
        <v>60</v>
      </c>
      <c r="F5638" t="s">
        <v>96</v>
      </c>
      <c r="G5638" t="s">
        <v>94</v>
      </c>
      <c r="H5638">
        <v>1000000.01</v>
      </c>
      <c r="I5638">
        <v>3000000</v>
      </c>
      <c r="J5638">
        <f>Cálculo!$G$148</f>
        <v>3.6735915287641614</v>
      </c>
      <c r="K5638">
        <f>Cálculo!$H$148</f>
        <v>168937.48821780394</v>
      </c>
    </row>
    <row r="5639" spans="1:11">
      <c r="A5639" t="s">
        <v>56</v>
      </c>
      <c r="B5639" t="s">
        <v>198</v>
      </c>
      <c r="C5639" s="7" t="s">
        <v>382</v>
      </c>
      <c r="D5639" t="s">
        <v>199</v>
      </c>
      <c r="E5639" t="s">
        <v>60</v>
      </c>
      <c r="F5639" t="s">
        <v>96</v>
      </c>
      <c r="G5639" t="s">
        <v>94</v>
      </c>
      <c r="H5639">
        <v>3000000.01</v>
      </c>
      <c r="J5639">
        <f>Cálculo!$G$149</f>
        <v>3.6313552773076965</v>
      </c>
      <c r="K5639">
        <f>Cálculo!$H$149</f>
        <v>216355.6774950189</v>
      </c>
    </row>
    <row r="5640" spans="1:11">
      <c r="A5640" t="s">
        <v>56</v>
      </c>
      <c r="B5640" t="s">
        <v>198</v>
      </c>
      <c r="C5640" s="7" t="s">
        <v>382</v>
      </c>
      <c r="D5640" t="s">
        <v>199</v>
      </c>
      <c r="E5640" t="s">
        <v>60</v>
      </c>
      <c r="F5640" t="s">
        <v>97</v>
      </c>
      <c r="G5640" t="s">
        <v>98</v>
      </c>
      <c r="J5640">
        <f>Cálculo!$G$152</f>
        <v>3.6369964245106647</v>
      </c>
    </row>
    <row r="5641" spans="1:11">
      <c r="A5641" t="s">
        <v>56</v>
      </c>
      <c r="B5641" t="s">
        <v>198</v>
      </c>
      <c r="C5641" s="7" t="s">
        <v>383</v>
      </c>
      <c r="D5641" t="s">
        <v>199</v>
      </c>
      <c r="E5641" t="s">
        <v>60</v>
      </c>
      <c r="F5641" t="s">
        <v>93</v>
      </c>
      <c r="G5641" t="s">
        <v>94</v>
      </c>
      <c r="H5641">
        <v>0</v>
      </c>
      <c r="I5641">
        <v>1</v>
      </c>
      <c r="K5641">
        <f>Cálculo!$H$130</f>
        <v>26.458686255421735</v>
      </c>
    </row>
    <row r="5642" spans="1:11">
      <c r="A5642" t="s">
        <v>56</v>
      </c>
      <c r="B5642" t="s">
        <v>198</v>
      </c>
      <c r="C5642" s="7" t="s">
        <v>383</v>
      </c>
      <c r="D5642" t="s">
        <v>199</v>
      </c>
      <c r="E5642" t="s">
        <v>60</v>
      </c>
      <c r="F5642" t="s">
        <v>93</v>
      </c>
      <c r="G5642" t="s">
        <v>94</v>
      </c>
      <c r="H5642">
        <v>1.01</v>
      </c>
      <c r="I5642">
        <v>7</v>
      </c>
      <c r="J5642">
        <f>Cálculo!$G$131</f>
        <v>7.4210203215017687</v>
      </c>
      <c r="K5642">
        <f>Cálculo!$H$131</f>
        <v>20.682245636741399</v>
      </c>
    </row>
    <row r="5643" spans="1:11">
      <c r="A5643" t="s">
        <v>56</v>
      </c>
      <c r="B5643" t="s">
        <v>198</v>
      </c>
      <c r="C5643" s="7" t="s">
        <v>383</v>
      </c>
      <c r="D5643" t="s">
        <v>199</v>
      </c>
      <c r="E5643" t="s">
        <v>60</v>
      </c>
      <c r="F5643" t="s">
        <v>93</v>
      </c>
      <c r="G5643" t="s">
        <v>94</v>
      </c>
      <c r="H5643">
        <v>7.01</v>
      </c>
      <c r="I5643">
        <v>16</v>
      </c>
      <c r="J5643">
        <f>Cálculo!$G$132</f>
        <v>7.1755851242900146</v>
      </c>
      <c r="K5643">
        <f>Cálculo!$H$132</f>
        <v>22.294001980446502</v>
      </c>
    </row>
    <row r="5644" spans="1:11">
      <c r="A5644" t="s">
        <v>56</v>
      </c>
      <c r="B5644" t="s">
        <v>198</v>
      </c>
      <c r="C5644" s="7" t="s">
        <v>383</v>
      </c>
      <c r="D5644" t="s">
        <v>199</v>
      </c>
      <c r="E5644" t="s">
        <v>60</v>
      </c>
      <c r="F5644" t="s">
        <v>93</v>
      </c>
      <c r="G5644" t="s">
        <v>94</v>
      </c>
      <c r="H5644">
        <v>16.010000000000002</v>
      </c>
      <c r="I5644">
        <v>41</v>
      </c>
      <c r="J5644">
        <f>Cálculo!$G$133</f>
        <v>7.0090471647993526</v>
      </c>
      <c r="K5644">
        <f>Cálculo!$H$133</f>
        <v>24.835165266872067</v>
      </c>
    </row>
    <row r="5645" spans="1:11">
      <c r="A5645" t="s">
        <v>56</v>
      </c>
      <c r="B5645" t="s">
        <v>198</v>
      </c>
      <c r="C5645" s="7" t="s">
        <v>383</v>
      </c>
      <c r="D5645" t="s">
        <v>199</v>
      </c>
      <c r="E5645" t="s">
        <v>60</v>
      </c>
      <c r="F5645" t="s">
        <v>93</v>
      </c>
      <c r="G5645" t="s">
        <v>94</v>
      </c>
      <c r="H5645">
        <v>41.01</v>
      </c>
      <c r="J5645">
        <f>Cálculo!$G$134</f>
        <v>6.9861566953252874</v>
      </c>
      <c r="K5645">
        <f>Cálculo!$H$134</f>
        <v>25.646925761146903</v>
      </c>
    </row>
    <row r="5646" spans="1:11">
      <c r="A5646" t="s">
        <v>56</v>
      </c>
      <c r="B5646" t="s">
        <v>198</v>
      </c>
      <c r="C5646" s="7" t="s">
        <v>383</v>
      </c>
      <c r="D5646" t="s">
        <v>199</v>
      </c>
      <c r="E5646" t="s">
        <v>60</v>
      </c>
      <c r="F5646" t="s">
        <v>95</v>
      </c>
      <c r="G5646" t="s">
        <v>94</v>
      </c>
      <c r="H5646">
        <v>0</v>
      </c>
      <c r="I5646">
        <v>50</v>
      </c>
      <c r="J5646">
        <f>Cálculo!$G$137</f>
        <v>7.6988165272874607</v>
      </c>
      <c r="K5646">
        <f>Cálculo!$H$137</f>
        <v>66.105539381598362</v>
      </c>
    </row>
    <row r="5647" spans="1:11">
      <c r="A5647" t="s">
        <v>56</v>
      </c>
      <c r="B5647" t="s">
        <v>198</v>
      </c>
      <c r="C5647" s="7" t="s">
        <v>383</v>
      </c>
      <c r="D5647" t="s">
        <v>199</v>
      </c>
      <c r="E5647" t="s">
        <v>60</v>
      </c>
      <c r="F5647" t="s">
        <v>95</v>
      </c>
      <c r="G5647" t="s">
        <v>94</v>
      </c>
      <c r="H5647">
        <v>50.01</v>
      </c>
      <c r="I5647">
        <v>500</v>
      </c>
      <c r="J5647">
        <f>Cálculo!$G$138</f>
        <v>6.8314704390510368</v>
      </c>
      <c r="K5647">
        <f>Cálculo!$H$138</f>
        <v>103.29358173526137</v>
      </c>
    </row>
    <row r="5648" spans="1:11">
      <c r="A5648" t="s">
        <v>56</v>
      </c>
      <c r="B5648" t="s">
        <v>198</v>
      </c>
      <c r="C5648" s="7" t="s">
        <v>383</v>
      </c>
      <c r="D5648" t="s">
        <v>199</v>
      </c>
      <c r="E5648" t="s">
        <v>60</v>
      </c>
      <c r="F5648" t="s">
        <v>95</v>
      </c>
      <c r="G5648" t="s">
        <v>94</v>
      </c>
      <c r="H5648">
        <v>500.01</v>
      </c>
      <c r="I5648">
        <v>5000</v>
      </c>
      <c r="J5648">
        <f>Cálculo!$G$139</f>
        <v>6.2429205514120945</v>
      </c>
      <c r="K5648">
        <f>Cálculo!$H$139</f>
        <v>396.04500404736206</v>
      </c>
    </row>
    <row r="5649" spans="1:11">
      <c r="A5649" t="s">
        <v>56</v>
      </c>
      <c r="B5649" t="s">
        <v>198</v>
      </c>
      <c r="C5649" s="7" t="s">
        <v>383</v>
      </c>
      <c r="D5649" t="s">
        <v>199</v>
      </c>
      <c r="E5649" t="s">
        <v>60</v>
      </c>
      <c r="F5649" t="s">
        <v>95</v>
      </c>
      <c r="G5649" t="s">
        <v>94</v>
      </c>
      <c r="H5649">
        <v>5000.01</v>
      </c>
      <c r="J5649">
        <f>Cálculo!$G$140</f>
        <v>4.584700919357874</v>
      </c>
      <c r="K5649">
        <f>Cálculo!$H$140</f>
        <v>8609.3670972510572</v>
      </c>
    </row>
    <row r="5650" spans="1:11">
      <c r="A5650" t="s">
        <v>56</v>
      </c>
      <c r="B5650" t="s">
        <v>198</v>
      </c>
      <c r="C5650" s="7" t="s">
        <v>383</v>
      </c>
      <c r="D5650" t="s">
        <v>199</v>
      </c>
      <c r="E5650" t="s">
        <v>60</v>
      </c>
      <c r="F5650" t="s">
        <v>96</v>
      </c>
      <c r="G5650" t="s">
        <v>94</v>
      </c>
      <c r="H5650">
        <v>0</v>
      </c>
      <c r="I5650">
        <v>5000</v>
      </c>
      <c r="J5650">
        <f>Cálculo!$G$143</f>
        <v>7.3237384732820781</v>
      </c>
      <c r="K5650">
        <f>Cálculo!$H$143</f>
        <v>589.06753201210392</v>
      </c>
    </row>
    <row r="5651" spans="1:11">
      <c r="A5651" t="s">
        <v>56</v>
      </c>
      <c r="B5651" t="s">
        <v>198</v>
      </c>
      <c r="C5651" s="7" t="s">
        <v>383</v>
      </c>
      <c r="D5651" t="s">
        <v>199</v>
      </c>
      <c r="E5651" t="s">
        <v>60</v>
      </c>
      <c r="F5651" t="s">
        <v>96</v>
      </c>
      <c r="G5651" t="s">
        <v>94</v>
      </c>
      <c r="H5651">
        <v>5000.01</v>
      </c>
      <c r="I5651">
        <v>50000</v>
      </c>
      <c r="J5651">
        <f>Cálculo!$G$144</f>
        <v>5.1592285268065821</v>
      </c>
      <c r="K5651">
        <f>Cálculo!$H$144</f>
        <v>11780.938877672519</v>
      </c>
    </row>
    <row r="5652" spans="1:11">
      <c r="A5652" t="s">
        <v>56</v>
      </c>
      <c r="B5652" t="s">
        <v>198</v>
      </c>
      <c r="C5652" s="7" t="s">
        <v>383</v>
      </c>
      <c r="D5652" t="s">
        <v>199</v>
      </c>
      <c r="E5652" t="s">
        <v>60</v>
      </c>
      <c r="F5652" t="s">
        <v>96</v>
      </c>
      <c r="G5652" t="s">
        <v>94</v>
      </c>
      <c r="H5652">
        <v>50000.01</v>
      </c>
      <c r="I5652">
        <v>300000</v>
      </c>
      <c r="J5652">
        <f>Cálculo!$G$145</f>
        <v>4.2336945051689518</v>
      </c>
      <c r="K5652">
        <f>Cálculo!$H$145</f>
        <v>54599.034374214963</v>
      </c>
    </row>
    <row r="5653" spans="1:11">
      <c r="A5653" t="s">
        <v>56</v>
      </c>
      <c r="B5653" t="s">
        <v>198</v>
      </c>
      <c r="C5653" s="7" t="s">
        <v>383</v>
      </c>
      <c r="D5653" t="s">
        <v>199</v>
      </c>
      <c r="E5653" t="s">
        <v>60</v>
      </c>
      <c r="F5653" t="s">
        <v>96</v>
      </c>
      <c r="G5653" t="s">
        <v>94</v>
      </c>
      <c r="H5653">
        <v>300000.01</v>
      </c>
      <c r="I5653">
        <v>500000</v>
      </c>
      <c r="J5653">
        <f>Cálculo!$G$146</f>
        <v>3.9231667044967171</v>
      </c>
      <c r="K5653">
        <f>Cálculo!$H$146</f>
        <v>141957.4987846748</v>
      </c>
    </row>
    <row r="5654" spans="1:11">
      <c r="A5654" t="s">
        <v>56</v>
      </c>
      <c r="B5654" t="s">
        <v>198</v>
      </c>
      <c r="C5654" s="7" t="s">
        <v>383</v>
      </c>
      <c r="D5654" t="s">
        <v>199</v>
      </c>
      <c r="E5654" t="s">
        <v>60</v>
      </c>
      <c r="F5654" t="s">
        <v>96</v>
      </c>
      <c r="G5654" t="s">
        <v>94</v>
      </c>
      <c r="H5654">
        <v>500000.01</v>
      </c>
      <c r="I5654">
        <v>1000000</v>
      </c>
      <c r="J5654">
        <f>Cálculo!$G$147</f>
        <v>3.7671663373933297</v>
      </c>
      <c r="K5654">
        <f>Cálculo!$H$147</f>
        <v>156922.00938051022</v>
      </c>
    </row>
    <row r="5655" spans="1:11">
      <c r="A5655" t="s">
        <v>56</v>
      </c>
      <c r="B5655" t="s">
        <v>198</v>
      </c>
      <c r="C5655" s="7" t="s">
        <v>383</v>
      </c>
      <c r="D5655" t="s">
        <v>199</v>
      </c>
      <c r="E5655" t="s">
        <v>60</v>
      </c>
      <c r="F5655" t="s">
        <v>96</v>
      </c>
      <c r="G5655" t="s">
        <v>94</v>
      </c>
      <c r="H5655">
        <v>1000000.01</v>
      </c>
      <c r="I5655">
        <v>3000000</v>
      </c>
      <c r="J5655">
        <f>Cálculo!$G$148</f>
        <v>3.6735915287641614</v>
      </c>
      <c r="K5655">
        <f>Cálculo!$H$148</f>
        <v>168937.48821780394</v>
      </c>
    </row>
    <row r="5656" spans="1:11">
      <c r="A5656" t="s">
        <v>56</v>
      </c>
      <c r="B5656" t="s">
        <v>198</v>
      </c>
      <c r="C5656" s="7" t="s">
        <v>383</v>
      </c>
      <c r="D5656" t="s">
        <v>199</v>
      </c>
      <c r="E5656" t="s">
        <v>60</v>
      </c>
      <c r="F5656" t="s">
        <v>96</v>
      </c>
      <c r="G5656" t="s">
        <v>94</v>
      </c>
      <c r="H5656">
        <v>3000000.01</v>
      </c>
      <c r="J5656">
        <f>Cálculo!$G$149</f>
        <v>3.6313552773076965</v>
      </c>
      <c r="K5656">
        <f>Cálculo!$H$149</f>
        <v>216355.6774950189</v>
      </c>
    </row>
    <row r="5657" spans="1:11">
      <c r="A5657" t="s">
        <v>56</v>
      </c>
      <c r="B5657" t="s">
        <v>198</v>
      </c>
      <c r="C5657" s="7" t="s">
        <v>383</v>
      </c>
      <c r="D5657" t="s">
        <v>199</v>
      </c>
      <c r="E5657" t="s">
        <v>60</v>
      </c>
      <c r="F5657" t="s">
        <v>97</v>
      </c>
      <c r="G5657" t="s">
        <v>98</v>
      </c>
      <c r="J5657">
        <f>Cálculo!$G$152</f>
        <v>3.6369964245106647</v>
      </c>
    </row>
    <row r="5658" spans="1:11">
      <c r="A5658" t="s">
        <v>56</v>
      </c>
      <c r="B5658" t="s">
        <v>198</v>
      </c>
      <c r="C5658" s="7" t="s">
        <v>384</v>
      </c>
      <c r="D5658" t="s">
        <v>199</v>
      </c>
      <c r="E5658" t="s">
        <v>60</v>
      </c>
      <c r="F5658" t="s">
        <v>93</v>
      </c>
      <c r="G5658" t="s">
        <v>94</v>
      </c>
      <c r="H5658">
        <v>0</v>
      </c>
      <c r="I5658">
        <v>1</v>
      </c>
      <c r="K5658">
        <f>Cálculo!$H$130</f>
        <v>26.458686255421735</v>
      </c>
    </row>
    <row r="5659" spans="1:11">
      <c r="A5659" t="s">
        <v>56</v>
      </c>
      <c r="B5659" t="s">
        <v>198</v>
      </c>
      <c r="C5659" s="7" t="s">
        <v>384</v>
      </c>
      <c r="D5659" t="s">
        <v>199</v>
      </c>
      <c r="E5659" t="s">
        <v>60</v>
      </c>
      <c r="F5659" t="s">
        <v>93</v>
      </c>
      <c r="G5659" t="s">
        <v>94</v>
      </c>
      <c r="H5659">
        <v>1.01</v>
      </c>
      <c r="I5659">
        <v>7</v>
      </c>
      <c r="J5659">
        <f>Cálculo!$G$131</f>
        <v>7.4210203215017687</v>
      </c>
      <c r="K5659">
        <f>Cálculo!$H$131</f>
        <v>20.682245636741399</v>
      </c>
    </row>
    <row r="5660" spans="1:11">
      <c r="A5660" t="s">
        <v>56</v>
      </c>
      <c r="B5660" t="s">
        <v>198</v>
      </c>
      <c r="C5660" s="7" t="s">
        <v>384</v>
      </c>
      <c r="D5660" t="s">
        <v>199</v>
      </c>
      <c r="E5660" t="s">
        <v>60</v>
      </c>
      <c r="F5660" t="s">
        <v>93</v>
      </c>
      <c r="G5660" t="s">
        <v>94</v>
      </c>
      <c r="H5660">
        <v>7.01</v>
      </c>
      <c r="I5660">
        <v>16</v>
      </c>
      <c r="J5660">
        <f>Cálculo!$G$132</f>
        <v>7.1755851242900146</v>
      </c>
      <c r="K5660">
        <f>Cálculo!$H$132</f>
        <v>22.294001980446502</v>
      </c>
    </row>
    <row r="5661" spans="1:11">
      <c r="A5661" t="s">
        <v>56</v>
      </c>
      <c r="B5661" t="s">
        <v>198</v>
      </c>
      <c r="C5661" s="7" t="s">
        <v>384</v>
      </c>
      <c r="D5661" t="s">
        <v>199</v>
      </c>
      <c r="E5661" t="s">
        <v>60</v>
      </c>
      <c r="F5661" t="s">
        <v>93</v>
      </c>
      <c r="G5661" t="s">
        <v>94</v>
      </c>
      <c r="H5661">
        <v>16.010000000000002</v>
      </c>
      <c r="I5661">
        <v>41</v>
      </c>
      <c r="J5661">
        <f>Cálculo!$G$133</f>
        <v>7.0090471647993526</v>
      </c>
      <c r="K5661">
        <f>Cálculo!$H$133</f>
        <v>24.835165266872067</v>
      </c>
    </row>
    <row r="5662" spans="1:11">
      <c r="A5662" t="s">
        <v>56</v>
      </c>
      <c r="B5662" t="s">
        <v>198</v>
      </c>
      <c r="C5662" s="7" t="s">
        <v>384</v>
      </c>
      <c r="D5662" t="s">
        <v>199</v>
      </c>
      <c r="E5662" t="s">
        <v>60</v>
      </c>
      <c r="F5662" t="s">
        <v>93</v>
      </c>
      <c r="G5662" t="s">
        <v>94</v>
      </c>
      <c r="H5662">
        <v>41.01</v>
      </c>
      <c r="J5662">
        <f>Cálculo!$G$134</f>
        <v>6.9861566953252874</v>
      </c>
      <c r="K5662">
        <f>Cálculo!$H$134</f>
        <v>25.646925761146903</v>
      </c>
    </row>
    <row r="5663" spans="1:11">
      <c r="A5663" t="s">
        <v>56</v>
      </c>
      <c r="B5663" t="s">
        <v>198</v>
      </c>
      <c r="C5663" s="7" t="s">
        <v>384</v>
      </c>
      <c r="D5663" t="s">
        <v>199</v>
      </c>
      <c r="E5663" t="s">
        <v>60</v>
      </c>
      <c r="F5663" t="s">
        <v>95</v>
      </c>
      <c r="G5663" t="s">
        <v>94</v>
      </c>
      <c r="H5663">
        <v>0</v>
      </c>
      <c r="I5663">
        <v>50</v>
      </c>
      <c r="J5663">
        <f>Cálculo!$G$137</f>
        <v>7.6988165272874607</v>
      </c>
      <c r="K5663">
        <f>Cálculo!$H$137</f>
        <v>66.105539381598362</v>
      </c>
    </row>
    <row r="5664" spans="1:11">
      <c r="A5664" t="s">
        <v>56</v>
      </c>
      <c r="B5664" t="s">
        <v>198</v>
      </c>
      <c r="C5664" s="7" t="s">
        <v>384</v>
      </c>
      <c r="D5664" t="s">
        <v>199</v>
      </c>
      <c r="E5664" t="s">
        <v>60</v>
      </c>
      <c r="F5664" t="s">
        <v>95</v>
      </c>
      <c r="G5664" t="s">
        <v>94</v>
      </c>
      <c r="H5664">
        <v>50.01</v>
      </c>
      <c r="I5664">
        <v>500</v>
      </c>
      <c r="J5664">
        <f>Cálculo!$G$138</f>
        <v>6.8314704390510368</v>
      </c>
      <c r="K5664">
        <f>Cálculo!$H$138</f>
        <v>103.29358173526137</v>
      </c>
    </row>
    <row r="5665" spans="1:11">
      <c r="A5665" t="s">
        <v>56</v>
      </c>
      <c r="B5665" t="s">
        <v>198</v>
      </c>
      <c r="C5665" s="7" t="s">
        <v>384</v>
      </c>
      <c r="D5665" t="s">
        <v>199</v>
      </c>
      <c r="E5665" t="s">
        <v>60</v>
      </c>
      <c r="F5665" t="s">
        <v>95</v>
      </c>
      <c r="G5665" t="s">
        <v>94</v>
      </c>
      <c r="H5665">
        <v>500.01</v>
      </c>
      <c r="I5665">
        <v>5000</v>
      </c>
      <c r="J5665">
        <f>Cálculo!$G$139</f>
        <v>6.2429205514120945</v>
      </c>
      <c r="K5665">
        <f>Cálculo!$H$139</f>
        <v>396.04500404736206</v>
      </c>
    </row>
    <row r="5666" spans="1:11">
      <c r="A5666" t="s">
        <v>56</v>
      </c>
      <c r="B5666" t="s">
        <v>198</v>
      </c>
      <c r="C5666" s="7" t="s">
        <v>384</v>
      </c>
      <c r="D5666" t="s">
        <v>199</v>
      </c>
      <c r="E5666" t="s">
        <v>60</v>
      </c>
      <c r="F5666" t="s">
        <v>95</v>
      </c>
      <c r="G5666" t="s">
        <v>94</v>
      </c>
      <c r="H5666">
        <v>5000.01</v>
      </c>
      <c r="J5666">
        <f>Cálculo!$G$140</f>
        <v>4.584700919357874</v>
      </c>
      <c r="K5666">
        <f>Cálculo!$H$140</f>
        <v>8609.3670972510572</v>
      </c>
    </row>
    <row r="5667" spans="1:11">
      <c r="A5667" t="s">
        <v>56</v>
      </c>
      <c r="B5667" t="s">
        <v>198</v>
      </c>
      <c r="C5667" s="7" t="s">
        <v>384</v>
      </c>
      <c r="D5667" t="s">
        <v>199</v>
      </c>
      <c r="E5667" t="s">
        <v>60</v>
      </c>
      <c r="F5667" t="s">
        <v>96</v>
      </c>
      <c r="G5667" t="s">
        <v>94</v>
      </c>
      <c r="H5667">
        <v>0</v>
      </c>
      <c r="I5667">
        <v>5000</v>
      </c>
      <c r="J5667">
        <f>Cálculo!$G$143</f>
        <v>7.3237384732820781</v>
      </c>
      <c r="K5667">
        <f>Cálculo!$H$143</f>
        <v>589.06753201210392</v>
      </c>
    </row>
    <row r="5668" spans="1:11">
      <c r="A5668" t="s">
        <v>56</v>
      </c>
      <c r="B5668" t="s">
        <v>198</v>
      </c>
      <c r="C5668" s="7" t="s">
        <v>384</v>
      </c>
      <c r="D5668" t="s">
        <v>199</v>
      </c>
      <c r="E5668" t="s">
        <v>60</v>
      </c>
      <c r="F5668" t="s">
        <v>96</v>
      </c>
      <c r="G5668" t="s">
        <v>94</v>
      </c>
      <c r="H5668">
        <v>5000.01</v>
      </c>
      <c r="I5668">
        <v>50000</v>
      </c>
      <c r="J5668">
        <f>Cálculo!$G$144</f>
        <v>5.1592285268065821</v>
      </c>
      <c r="K5668">
        <f>Cálculo!$H$144</f>
        <v>11780.938877672519</v>
      </c>
    </row>
    <row r="5669" spans="1:11">
      <c r="A5669" t="s">
        <v>56</v>
      </c>
      <c r="B5669" t="s">
        <v>198</v>
      </c>
      <c r="C5669" s="7" t="s">
        <v>384</v>
      </c>
      <c r="D5669" t="s">
        <v>199</v>
      </c>
      <c r="E5669" t="s">
        <v>60</v>
      </c>
      <c r="F5669" t="s">
        <v>96</v>
      </c>
      <c r="G5669" t="s">
        <v>94</v>
      </c>
      <c r="H5669">
        <v>50000.01</v>
      </c>
      <c r="I5669">
        <v>300000</v>
      </c>
      <c r="J5669">
        <f>Cálculo!$G$145</f>
        <v>4.2336945051689518</v>
      </c>
      <c r="K5669">
        <f>Cálculo!$H$145</f>
        <v>54599.034374214963</v>
      </c>
    </row>
    <row r="5670" spans="1:11">
      <c r="A5670" t="s">
        <v>56</v>
      </c>
      <c r="B5670" t="s">
        <v>198</v>
      </c>
      <c r="C5670" s="7" t="s">
        <v>384</v>
      </c>
      <c r="D5670" t="s">
        <v>199</v>
      </c>
      <c r="E5670" t="s">
        <v>60</v>
      </c>
      <c r="F5670" t="s">
        <v>96</v>
      </c>
      <c r="G5670" t="s">
        <v>94</v>
      </c>
      <c r="H5670">
        <v>300000.01</v>
      </c>
      <c r="I5670">
        <v>500000</v>
      </c>
      <c r="J5670">
        <f>Cálculo!$G$146</f>
        <v>3.9231667044967171</v>
      </c>
      <c r="K5670">
        <f>Cálculo!$H$146</f>
        <v>141957.4987846748</v>
      </c>
    </row>
    <row r="5671" spans="1:11">
      <c r="A5671" t="s">
        <v>56</v>
      </c>
      <c r="B5671" t="s">
        <v>198</v>
      </c>
      <c r="C5671" s="7" t="s">
        <v>384</v>
      </c>
      <c r="D5671" t="s">
        <v>199</v>
      </c>
      <c r="E5671" t="s">
        <v>60</v>
      </c>
      <c r="F5671" t="s">
        <v>96</v>
      </c>
      <c r="G5671" t="s">
        <v>94</v>
      </c>
      <c r="H5671">
        <v>500000.01</v>
      </c>
      <c r="I5671">
        <v>1000000</v>
      </c>
      <c r="J5671">
        <f>Cálculo!$G$147</f>
        <v>3.7671663373933297</v>
      </c>
      <c r="K5671">
        <f>Cálculo!$H$147</f>
        <v>156922.00938051022</v>
      </c>
    </row>
    <row r="5672" spans="1:11">
      <c r="A5672" t="s">
        <v>56</v>
      </c>
      <c r="B5672" t="s">
        <v>198</v>
      </c>
      <c r="C5672" s="7" t="s">
        <v>384</v>
      </c>
      <c r="D5672" t="s">
        <v>199</v>
      </c>
      <c r="E5672" t="s">
        <v>60</v>
      </c>
      <c r="F5672" t="s">
        <v>96</v>
      </c>
      <c r="G5672" t="s">
        <v>94</v>
      </c>
      <c r="H5672">
        <v>1000000.01</v>
      </c>
      <c r="I5672">
        <v>3000000</v>
      </c>
      <c r="J5672">
        <f>Cálculo!$G$148</f>
        <v>3.6735915287641614</v>
      </c>
      <c r="K5672">
        <f>Cálculo!$H$148</f>
        <v>168937.48821780394</v>
      </c>
    </row>
    <row r="5673" spans="1:11">
      <c r="A5673" t="s">
        <v>56</v>
      </c>
      <c r="B5673" t="s">
        <v>198</v>
      </c>
      <c r="C5673" s="7" t="s">
        <v>384</v>
      </c>
      <c r="D5673" t="s">
        <v>199</v>
      </c>
      <c r="E5673" t="s">
        <v>60</v>
      </c>
      <c r="F5673" t="s">
        <v>96</v>
      </c>
      <c r="G5673" t="s">
        <v>94</v>
      </c>
      <c r="H5673">
        <v>3000000.01</v>
      </c>
      <c r="J5673">
        <f>Cálculo!$G$149</f>
        <v>3.6313552773076965</v>
      </c>
      <c r="K5673">
        <f>Cálculo!$H$149</f>
        <v>216355.6774950189</v>
      </c>
    </row>
    <row r="5674" spans="1:11">
      <c r="A5674" t="s">
        <v>56</v>
      </c>
      <c r="B5674" t="s">
        <v>198</v>
      </c>
      <c r="C5674" s="7" t="s">
        <v>384</v>
      </c>
      <c r="D5674" t="s">
        <v>199</v>
      </c>
      <c r="E5674" t="s">
        <v>60</v>
      </c>
      <c r="F5674" t="s">
        <v>97</v>
      </c>
      <c r="G5674" t="s">
        <v>98</v>
      </c>
      <c r="J5674">
        <f>Cálculo!$G$152</f>
        <v>3.6369964245106647</v>
      </c>
    </row>
    <row r="5675" spans="1:11">
      <c r="A5675" t="s">
        <v>56</v>
      </c>
      <c r="B5675" t="s">
        <v>198</v>
      </c>
      <c r="C5675" s="7" t="s">
        <v>385</v>
      </c>
      <c r="D5675" t="s">
        <v>199</v>
      </c>
      <c r="E5675" t="s">
        <v>60</v>
      </c>
      <c r="F5675" t="s">
        <v>93</v>
      </c>
      <c r="G5675" t="s">
        <v>94</v>
      </c>
      <c r="H5675">
        <v>0</v>
      </c>
      <c r="I5675">
        <v>1</v>
      </c>
      <c r="K5675">
        <f>Cálculo!$H$130</f>
        <v>26.458686255421735</v>
      </c>
    </row>
    <row r="5676" spans="1:11">
      <c r="A5676" t="s">
        <v>56</v>
      </c>
      <c r="B5676" t="s">
        <v>198</v>
      </c>
      <c r="C5676" s="7" t="s">
        <v>385</v>
      </c>
      <c r="D5676" t="s">
        <v>199</v>
      </c>
      <c r="E5676" t="s">
        <v>60</v>
      </c>
      <c r="F5676" t="s">
        <v>93</v>
      </c>
      <c r="G5676" t="s">
        <v>94</v>
      </c>
      <c r="H5676">
        <v>1.01</v>
      </c>
      <c r="I5676">
        <v>7</v>
      </c>
      <c r="J5676">
        <f>Cálculo!$G$131</f>
        <v>7.4210203215017687</v>
      </c>
      <c r="K5676">
        <f>Cálculo!$H$131</f>
        <v>20.682245636741399</v>
      </c>
    </row>
    <row r="5677" spans="1:11">
      <c r="A5677" t="s">
        <v>56</v>
      </c>
      <c r="B5677" t="s">
        <v>198</v>
      </c>
      <c r="C5677" s="7" t="s">
        <v>385</v>
      </c>
      <c r="D5677" t="s">
        <v>199</v>
      </c>
      <c r="E5677" t="s">
        <v>60</v>
      </c>
      <c r="F5677" t="s">
        <v>93</v>
      </c>
      <c r="G5677" t="s">
        <v>94</v>
      </c>
      <c r="H5677">
        <v>7.01</v>
      </c>
      <c r="I5677">
        <v>16</v>
      </c>
      <c r="J5677">
        <f>Cálculo!$G$132</f>
        <v>7.1755851242900146</v>
      </c>
      <c r="K5677">
        <f>Cálculo!$H$132</f>
        <v>22.294001980446502</v>
      </c>
    </row>
    <row r="5678" spans="1:11">
      <c r="A5678" t="s">
        <v>56</v>
      </c>
      <c r="B5678" t="s">
        <v>198</v>
      </c>
      <c r="C5678" s="7" t="s">
        <v>385</v>
      </c>
      <c r="D5678" t="s">
        <v>199</v>
      </c>
      <c r="E5678" t="s">
        <v>60</v>
      </c>
      <c r="F5678" t="s">
        <v>93</v>
      </c>
      <c r="G5678" t="s">
        <v>94</v>
      </c>
      <c r="H5678">
        <v>16.010000000000002</v>
      </c>
      <c r="I5678">
        <v>41</v>
      </c>
      <c r="J5678">
        <f>Cálculo!$G$133</f>
        <v>7.0090471647993526</v>
      </c>
      <c r="K5678">
        <f>Cálculo!$H$133</f>
        <v>24.835165266872067</v>
      </c>
    </row>
    <row r="5679" spans="1:11">
      <c r="A5679" t="s">
        <v>56</v>
      </c>
      <c r="B5679" t="s">
        <v>198</v>
      </c>
      <c r="C5679" s="7" t="s">
        <v>385</v>
      </c>
      <c r="D5679" t="s">
        <v>199</v>
      </c>
      <c r="E5679" t="s">
        <v>60</v>
      </c>
      <c r="F5679" t="s">
        <v>93</v>
      </c>
      <c r="G5679" t="s">
        <v>94</v>
      </c>
      <c r="H5679">
        <v>41.01</v>
      </c>
      <c r="J5679">
        <f>Cálculo!$G$134</f>
        <v>6.9861566953252874</v>
      </c>
      <c r="K5679">
        <f>Cálculo!$H$134</f>
        <v>25.646925761146903</v>
      </c>
    </row>
    <row r="5680" spans="1:11">
      <c r="A5680" t="s">
        <v>56</v>
      </c>
      <c r="B5680" t="s">
        <v>198</v>
      </c>
      <c r="C5680" s="7" t="s">
        <v>385</v>
      </c>
      <c r="D5680" t="s">
        <v>199</v>
      </c>
      <c r="E5680" t="s">
        <v>60</v>
      </c>
      <c r="F5680" t="s">
        <v>95</v>
      </c>
      <c r="G5680" t="s">
        <v>94</v>
      </c>
      <c r="H5680">
        <v>0</v>
      </c>
      <c r="I5680">
        <v>50</v>
      </c>
      <c r="J5680">
        <f>Cálculo!$G$137</f>
        <v>7.6988165272874607</v>
      </c>
      <c r="K5680">
        <f>Cálculo!$H$137</f>
        <v>66.105539381598362</v>
      </c>
    </row>
    <row r="5681" spans="1:11">
      <c r="A5681" t="s">
        <v>56</v>
      </c>
      <c r="B5681" t="s">
        <v>198</v>
      </c>
      <c r="C5681" s="7" t="s">
        <v>385</v>
      </c>
      <c r="D5681" t="s">
        <v>199</v>
      </c>
      <c r="E5681" t="s">
        <v>60</v>
      </c>
      <c r="F5681" t="s">
        <v>95</v>
      </c>
      <c r="G5681" t="s">
        <v>94</v>
      </c>
      <c r="H5681">
        <v>50.01</v>
      </c>
      <c r="I5681">
        <v>500</v>
      </c>
      <c r="J5681">
        <f>Cálculo!$G$138</f>
        <v>6.8314704390510368</v>
      </c>
      <c r="K5681">
        <f>Cálculo!$H$138</f>
        <v>103.29358173526137</v>
      </c>
    </row>
    <row r="5682" spans="1:11">
      <c r="A5682" t="s">
        <v>56</v>
      </c>
      <c r="B5682" t="s">
        <v>198</v>
      </c>
      <c r="C5682" s="7" t="s">
        <v>385</v>
      </c>
      <c r="D5682" t="s">
        <v>199</v>
      </c>
      <c r="E5682" t="s">
        <v>60</v>
      </c>
      <c r="F5682" t="s">
        <v>95</v>
      </c>
      <c r="G5682" t="s">
        <v>94</v>
      </c>
      <c r="H5682">
        <v>500.01</v>
      </c>
      <c r="I5682">
        <v>5000</v>
      </c>
      <c r="J5682">
        <f>Cálculo!$G$139</f>
        <v>6.2429205514120945</v>
      </c>
      <c r="K5682">
        <f>Cálculo!$H$139</f>
        <v>396.04500404736206</v>
      </c>
    </row>
    <row r="5683" spans="1:11">
      <c r="A5683" t="s">
        <v>56</v>
      </c>
      <c r="B5683" t="s">
        <v>198</v>
      </c>
      <c r="C5683" s="7" t="s">
        <v>385</v>
      </c>
      <c r="D5683" t="s">
        <v>199</v>
      </c>
      <c r="E5683" t="s">
        <v>60</v>
      </c>
      <c r="F5683" t="s">
        <v>95</v>
      </c>
      <c r="G5683" t="s">
        <v>94</v>
      </c>
      <c r="H5683">
        <v>5000.01</v>
      </c>
      <c r="J5683">
        <f>Cálculo!$G$140</f>
        <v>4.584700919357874</v>
      </c>
      <c r="K5683">
        <f>Cálculo!$H$140</f>
        <v>8609.3670972510572</v>
      </c>
    </row>
    <row r="5684" spans="1:11">
      <c r="A5684" t="s">
        <v>56</v>
      </c>
      <c r="B5684" t="s">
        <v>198</v>
      </c>
      <c r="C5684" s="7" t="s">
        <v>385</v>
      </c>
      <c r="D5684" t="s">
        <v>199</v>
      </c>
      <c r="E5684" t="s">
        <v>60</v>
      </c>
      <c r="F5684" t="s">
        <v>96</v>
      </c>
      <c r="G5684" t="s">
        <v>94</v>
      </c>
      <c r="H5684">
        <v>0</v>
      </c>
      <c r="I5684">
        <v>5000</v>
      </c>
      <c r="J5684">
        <f>Cálculo!$G$143</f>
        <v>7.3237384732820781</v>
      </c>
      <c r="K5684">
        <f>Cálculo!$H$143</f>
        <v>589.06753201210392</v>
      </c>
    </row>
    <row r="5685" spans="1:11">
      <c r="A5685" t="s">
        <v>56</v>
      </c>
      <c r="B5685" t="s">
        <v>198</v>
      </c>
      <c r="C5685" s="7" t="s">
        <v>385</v>
      </c>
      <c r="D5685" t="s">
        <v>199</v>
      </c>
      <c r="E5685" t="s">
        <v>60</v>
      </c>
      <c r="F5685" t="s">
        <v>96</v>
      </c>
      <c r="G5685" t="s">
        <v>94</v>
      </c>
      <c r="H5685">
        <v>5000.01</v>
      </c>
      <c r="I5685">
        <v>50000</v>
      </c>
      <c r="J5685">
        <f>Cálculo!$G$144</f>
        <v>5.1592285268065821</v>
      </c>
      <c r="K5685">
        <f>Cálculo!$H$144</f>
        <v>11780.938877672519</v>
      </c>
    </row>
    <row r="5686" spans="1:11">
      <c r="A5686" t="s">
        <v>56</v>
      </c>
      <c r="B5686" t="s">
        <v>198</v>
      </c>
      <c r="C5686" s="7" t="s">
        <v>385</v>
      </c>
      <c r="D5686" t="s">
        <v>199</v>
      </c>
      <c r="E5686" t="s">
        <v>60</v>
      </c>
      <c r="F5686" t="s">
        <v>96</v>
      </c>
      <c r="G5686" t="s">
        <v>94</v>
      </c>
      <c r="H5686">
        <v>50000.01</v>
      </c>
      <c r="I5686">
        <v>300000</v>
      </c>
      <c r="J5686">
        <f>Cálculo!$G$145</f>
        <v>4.2336945051689518</v>
      </c>
      <c r="K5686">
        <f>Cálculo!$H$145</f>
        <v>54599.034374214963</v>
      </c>
    </row>
    <row r="5687" spans="1:11">
      <c r="A5687" t="s">
        <v>56</v>
      </c>
      <c r="B5687" t="s">
        <v>198</v>
      </c>
      <c r="C5687" s="7" t="s">
        <v>385</v>
      </c>
      <c r="D5687" t="s">
        <v>199</v>
      </c>
      <c r="E5687" t="s">
        <v>60</v>
      </c>
      <c r="F5687" t="s">
        <v>96</v>
      </c>
      <c r="G5687" t="s">
        <v>94</v>
      </c>
      <c r="H5687">
        <v>300000.01</v>
      </c>
      <c r="I5687">
        <v>500000</v>
      </c>
      <c r="J5687">
        <f>Cálculo!$G$146</f>
        <v>3.9231667044967171</v>
      </c>
      <c r="K5687">
        <f>Cálculo!$H$146</f>
        <v>141957.4987846748</v>
      </c>
    </row>
    <row r="5688" spans="1:11">
      <c r="A5688" t="s">
        <v>56</v>
      </c>
      <c r="B5688" t="s">
        <v>198</v>
      </c>
      <c r="C5688" s="7" t="s">
        <v>385</v>
      </c>
      <c r="D5688" t="s">
        <v>199</v>
      </c>
      <c r="E5688" t="s">
        <v>60</v>
      </c>
      <c r="F5688" t="s">
        <v>96</v>
      </c>
      <c r="G5688" t="s">
        <v>94</v>
      </c>
      <c r="H5688">
        <v>500000.01</v>
      </c>
      <c r="I5688">
        <v>1000000</v>
      </c>
      <c r="J5688">
        <f>Cálculo!$G$147</f>
        <v>3.7671663373933297</v>
      </c>
      <c r="K5688">
        <f>Cálculo!$H$147</f>
        <v>156922.00938051022</v>
      </c>
    </row>
    <row r="5689" spans="1:11">
      <c r="A5689" t="s">
        <v>56</v>
      </c>
      <c r="B5689" t="s">
        <v>198</v>
      </c>
      <c r="C5689" s="7" t="s">
        <v>385</v>
      </c>
      <c r="D5689" t="s">
        <v>199</v>
      </c>
      <c r="E5689" t="s">
        <v>60</v>
      </c>
      <c r="F5689" t="s">
        <v>96</v>
      </c>
      <c r="G5689" t="s">
        <v>94</v>
      </c>
      <c r="H5689">
        <v>1000000.01</v>
      </c>
      <c r="I5689">
        <v>3000000</v>
      </c>
      <c r="J5689">
        <f>Cálculo!$G$148</f>
        <v>3.6735915287641614</v>
      </c>
      <c r="K5689">
        <f>Cálculo!$H$148</f>
        <v>168937.48821780394</v>
      </c>
    </row>
    <row r="5690" spans="1:11">
      <c r="A5690" t="s">
        <v>56</v>
      </c>
      <c r="B5690" t="s">
        <v>198</v>
      </c>
      <c r="C5690" s="7" t="s">
        <v>385</v>
      </c>
      <c r="D5690" t="s">
        <v>199</v>
      </c>
      <c r="E5690" t="s">
        <v>60</v>
      </c>
      <c r="F5690" t="s">
        <v>96</v>
      </c>
      <c r="G5690" t="s">
        <v>94</v>
      </c>
      <c r="H5690">
        <v>3000000.01</v>
      </c>
      <c r="J5690">
        <f>Cálculo!$G$149</f>
        <v>3.6313552773076965</v>
      </c>
      <c r="K5690">
        <f>Cálculo!$H$149</f>
        <v>216355.6774950189</v>
      </c>
    </row>
    <row r="5691" spans="1:11">
      <c r="A5691" t="s">
        <v>56</v>
      </c>
      <c r="B5691" t="s">
        <v>198</v>
      </c>
      <c r="C5691" s="7" t="s">
        <v>385</v>
      </c>
      <c r="D5691" t="s">
        <v>199</v>
      </c>
      <c r="E5691" t="s">
        <v>60</v>
      </c>
      <c r="F5691" t="s">
        <v>97</v>
      </c>
      <c r="G5691" t="s">
        <v>98</v>
      </c>
      <c r="J5691">
        <f>Cálculo!$G$152</f>
        <v>3.6369964245106647</v>
      </c>
    </row>
    <row r="5692" spans="1:11">
      <c r="A5692" t="s">
        <v>56</v>
      </c>
      <c r="B5692" t="s">
        <v>198</v>
      </c>
      <c r="C5692" s="7" t="s">
        <v>386</v>
      </c>
      <c r="D5692" t="s">
        <v>199</v>
      </c>
      <c r="E5692" t="s">
        <v>60</v>
      </c>
      <c r="F5692" t="s">
        <v>93</v>
      </c>
      <c r="G5692" t="s">
        <v>94</v>
      </c>
      <c r="H5692">
        <v>0</v>
      </c>
      <c r="I5692">
        <v>1</v>
      </c>
      <c r="K5692">
        <f>Cálculo!$H$130</f>
        <v>26.458686255421735</v>
      </c>
    </row>
    <row r="5693" spans="1:11">
      <c r="A5693" t="s">
        <v>56</v>
      </c>
      <c r="B5693" t="s">
        <v>198</v>
      </c>
      <c r="C5693" s="7" t="s">
        <v>386</v>
      </c>
      <c r="D5693" t="s">
        <v>199</v>
      </c>
      <c r="E5693" t="s">
        <v>60</v>
      </c>
      <c r="F5693" t="s">
        <v>93</v>
      </c>
      <c r="G5693" t="s">
        <v>94</v>
      </c>
      <c r="H5693">
        <v>1.01</v>
      </c>
      <c r="I5693">
        <v>7</v>
      </c>
      <c r="J5693">
        <f>Cálculo!$G$131</f>
        <v>7.4210203215017687</v>
      </c>
      <c r="K5693">
        <f>Cálculo!$H$131</f>
        <v>20.682245636741399</v>
      </c>
    </row>
    <row r="5694" spans="1:11">
      <c r="A5694" t="s">
        <v>56</v>
      </c>
      <c r="B5694" t="s">
        <v>198</v>
      </c>
      <c r="C5694" s="7" t="s">
        <v>386</v>
      </c>
      <c r="D5694" t="s">
        <v>199</v>
      </c>
      <c r="E5694" t="s">
        <v>60</v>
      </c>
      <c r="F5694" t="s">
        <v>93</v>
      </c>
      <c r="G5694" t="s">
        <v>94</v>
      </c>
      <c r="H5694">
        <v>7.01</v>
      </c>
      <c r="I5694">
        <v>16</v>
      </c>
      <c r="J5694">
        <f>Cálculo!$G$132</f>
        <v>7.1755851242900146</v>
      </c>
      <c r="K5694">
        <f>Cálculo!$H$132</f>
        <v>22.294001980446502</v>
      </c>
    </row>
    <row r="5695" spans="1:11">
      <c r="A5695" t="s">
        <v>56</v>
      </c>
      <c r="B5695" t="s">
        <v>198</v>
      </c>
      <c r="C5695" s="7" t="s">
        <v>386</v>
      </c>
      <c r="D5695" t="s">
        <v>199</v>
      </c>
      <c r="E5695" t="s">
        <v>60</v>
      </c>
      <c r="F5695" t="s">
        <v>93</v>
      </c>
      <c r="G5695" t="s">
        <v>94</v>
      </c>
      <c r="H5695">
        <v>16.010000000000002</v>
      </c>
      <c r="I5695">
        <v>41</v>
      </c>
      <c r="J5695">
        <f>Cálculo!$G$133</f>
        <v>7.0090471647993526</v>
      </c>
      <c r="K5695">
        <f>Cálculo!$H$133</f>
        <v>24.835165266872067</v>
      </c>
    </row>
    <row r="5696" spans="1:11">
      <c r="A5696" t="s">
        <v>56</v>
      </c>
      <c r="B5696" t="s">
        <v>198</v>
      </c>
      <c r="C5696" s="7" t="s">
        <v>386</v>
      </c>
      <c r="D5696" t="s">
        <v>199</v>
      </c>
      <c r="E5696" t="s">
        <v>60</v>
      </c>
      <c r="F5696" t="s">
        <v>93</v>
      </c>
      <c r="G5696" t="s">
        <v>94</v>
      </c>
      <c r="H5696">
        <v>41.01</v>
      </c>
      <c r="J5696">
        <f>Cálculo!$G$134</f>
        <v>6.9861566953252874</v>
      </c>
      <c r="K5696">
        <f>Cálculo!$H$134</f>
        <v>25.646925761146903</v>
      </c>
    </row>
    <row r="5697" spans="1:11">
      <c r="A5697" t="s">
        <v>56</v>
      </c>
      <c r="B5697" t="s">
        <v>198</v>
      </c>
      <c r="C5697" s="7" t="s">
        <v>386</v>
      </c>
      <c r="D5697" t="s">
        <v>199</v>
      </c>
      <c r="E5697" t="s">
        <v>60</v>
      </c>
      <c r="F5697" t="s">
        <v>95</v>
      </c>
      <c r="G5697" t="s">
        <v>94</v>
      </c>
      <c r="H5697">
        <v>0</v>
      </c>
      <c r="I5697">
        <v>50</v>
      </c>
      <c r="J5697">
        <f>Cálculo!$G$137</f>
        <v>7.6988165272874607</v>
      </c>
      <c r="K5697">
        <f>Cálculo!$H$137</f>
        <v>66.105539381598362</v>
      </c>
    </row>
    <row r="5698" spans="1:11">
      <c r="A5698" t="s">
        <v>56</v>
      </c>
      <c r="B5698" t="s">
        <v>198</v>
      </c>
      <c r="C5698" s="7" t="s">
        <v>386</v>
      </c>
      <c r="D5698" t="s">
        <v>199</v>
      </c>
      <c r="E5698" t="s">
        <v>60</v>
      </c>
      <c r="F5698" t="s">
        <v>95</v>
      </c>
      <c r="G5698" t="s">
        <v>94</v>
      </c>
      <c r="H5698">
        <v>50.01</v>
      </c>
      <c r="I5698">
        <v>500</v>
      </c>
      <c r="J5698">
        <f>Cálculo!$G$138</f>
        <v>6.8314704390510368</v>
      </c>
      <c r="K5698">
        <f>Cálculo!$H$138</f>
        <v>103.29358173526137</v>
      </c>
    </row>
    <row r="5699" spans="1:11">
      <c r="A5699" t="s">
        <v>56</v>
      </c>
      <c r="B5699" t="s">
        <v>198</v>
      </c>
      <c r="C5699" s="7" t="s">
        <v>386</v>
      </c>
      <c r="D5699" t="s">
        <v>199</v>
      </c>
      <c r="E5699" t="s">
        <v>60</v>
      </c>
      <c r="F5699" t="s">
        <v>95</v>
      </c>
      <c r="G5699" t="s">
        <v>94</v>
      </c>
      <c r="H5699">
        <v>500.01</v>
      </c>
      <c r="I5699">
        <v>5000</v>
      </c>
      <c r="J5699">
        <f>Cálculo!$G$139</f>
        <v>6.2429205514120945</v>
      </c>
      <c r="K5699">
        <f>Cálculo!$H$139</f>
        <v>396.04500404736206</v>
      </c>
    </row>
    <row r="5700" spans="1:11">
      <c r="A5700" t="s">
        <v>56</v>
      </c>
      <c r="B5700" t="s">
        <v>198</v>
      </c>
      <c r="C5700" s="7" t="s">
        <v>386</v>
      </c>
      <c r="D5700" t="s">
        <v>199</v>
      </c>
      <c r="E5700" t="s">
        <v>60</v>
      </c>
      <c r="F5700" t="s">
        <v>95</v>
      </c>
      <c r="G5700" t="s">
        <v>94</v>
      </c>
      <c r="H5700">
        <v>5000.01</v>
      </c>
      <c r="J5700">
        <f>Cálculo!$G$140</f>
        <v>4.584700919357874</v>
      </c>
      <c r="K5700">
        <f>Cálculo!$H$140</f>
        <v>8609.3670972510572</v>
      </c>
    </row>
    <row r="5701" spans="1:11">
      <c r="A5701" t="s">
        <v>56</v>
      </c>
      <c r="B5701" t="s">
        <v>198</v>
      </c>
      <c r="C5701" s="7" t="s">
        <v>386</v>
      </c>
      <c r="D5701" t="s">
        <v>199</v>
      </c>
      <c r="E5701" t="s">
        <v>60</v>
      </c>
      <c r="F5701" t="s">
        <v>96</v>
      </c>
      <c r="G5701" t="s">
        <v>94</v>
      </c>
      <c r="H5701">
        <v>0</v>
      </c>
      <c r="I5701">
        <v>5000</v>
      </c>
      <c r="J5701">
        <f>Cálculo!$G$143</f>
        <v>7.3237384732820781</v>
      </c>
      <c r="K5701">
        <f>Cálculo!$H$143</f>
        <v>589.06753201210392</v>
      </c>
    </row>
    <row r="5702" spans="1:11">
      <c r="A5702" t="s">
        <v>56</v>
      </c>
      <c r="B5702" t="s">
        <v>198</v>
      </c>
      <c r="C5702" s="7" t="s">
        <v>386</v>
      </c>
      <c r="D5702" t="s">
        <v>199</v>
      </c>
      <c r="E5702" t="s">
        <v>60</v>
      </c>
      <c r="F5702" t="s">
        <v>96</v>
      </c>
      <c r="G5702" t="s">
        <v>94</v>
      </c>
      <c r="H5702">
        <v>5000.01</v>
      </c>
      <c r="I5702">
        <v>50000</v>
      </c>
      <c r="J5702">
        <f>Cálculo!$G$144</f>
        <v>5.1592285268065821</v>
      </c>
      <c r="K5702">
        <f>Cálculo!$H$144</f>
        <v>11780.938877672519</v>
      </c>
    </row>
    <row r="5703" spans="1:11">
      <c r="A5703" t="s">
        <v>56</v>
      </c>
      <c r="B5703" t="s">
        <v>198</v>
      </c>
      <c r="C5703" s="7" t="s">
        <v>386</v>
      </c>
      <c r="D5703" t="s">
        <v>199</v>
      </c>
      <c r="E5703" t="s">
        <v>60</v>
      </c>
      <c r="F5703" t="s">
        <v>96</v>
      </c>
      <c r="G5703" t="s">
        <v>94</v>
      </c>
      <c r="H5703">
        <v>50000.01</v>
      </c>
      <c r="I5703">
        <v>300000</v>
      </c>
      <c r="J5703">
        <f>Cálculo!$G$145</f>
        <v>4.2336945051689518</v>
      </c>
      <c r="K5703">
        <f>Cálculo!$H$145</f>
        <v>54599.034374214963</v>
      </c>
    </row>
    <row r="5704" spans="1:11">
      <c r="A5704" t="s">
        <v>56</v>
      </c>
      <c r="B5704" t="s">
        <v>198</v>
      </c>
      <c r="C5704" s="7" t="s">
        <v>386</v>
      </c>
      <c r="D5704" t="s">
        <v>199</v>
      </c>
      <c r="E5704" t="s">
        <v>60</v>
      </c>
      <c r="F5704" t="s">
        <v>96</v>
      </c>
      <c r="G5704" t="s">
        <v>94</v>
      </c>
      <c r="H5704">
        <v>300000.01</v>
      </c>
      <c r="I5704">
        <v>500000</v>
      </c>
      <c r="J5704">
        <f>Cálculo!$G$146</f>
        <v>3.9231667044967171</v>
      </c>
      <c r="K5704">
        <f>Cálculo!$H$146</f>
        <v>141957.4987846748</v>
      </c>
    </row>
    <row r="5705" spans="1:11">
      <c r="A5705" t="s">
        <v>56</v>
      </c>
      <c r="B5705" t="s">
        <v>198</v>
      </c>
      <c r="C5705" s="7" t="s">
        <v>386</v>
      </c>
      <c r="D5705" t="s">
        <v>199</v>
      </c>
      <c r="E5705" t="s">
        <v>60</v>
      </c>
      <c r="F5705" t="s">
        <v>96</v>
      </c>
      <c r="G5705" t="s">
        <v>94</v>
      </c>
      <c r="H5705">
        <v>500000.01</v>
      </c>
      <c r="I5705">
        <v>1000000</v>
      </c>
      <c r="J5705">
        <f>Cálculo!$G$147</f>
        <v>3.7671663373933297</v>
      </c>
      <c r="K5705">
        <f>Cálculo!$H$147</f>
        <v>156922.00938051022</v>
      </c>
    </row>
    <row r="5706" spans="1:11">
      <c r="A5706" t="s">
        <v>56</v>
      </c>
      <c r="B5706" t="s">
        <v>198</v>
      </c>
      <c r="C5706" s="7" t="s">
        <v>386</v>
      </c>
      <c r="D5706" t="s">
        <v>199</v>
      </c>
      <c r="E5706" t="s">
        <v>60</v>
      </c>
      <c r="F5706" t="s">
        <v>96</v>
      </c>
      <c r="G5706" t="s">
        <v>94</v>
      </c>
      <c r="H5706">
        <v>1000000.01</v>
      </c>
      <c r="I5706">
        <v>3000000</v>
      </c>
      <c r="J5706">
        <f>Cálculo!$G$148</f>
        <v>3.6735915287641614</v>
      </c>
      <c r="K5706">
        <f>Cálculo!$H$148</f>
        <v>168937.48821780394</v>
      </c>
    </row>
    <row r="5707" spans="1:11">
      <c r="A5707" t="s">
        <v>56</v>
      </c>
      <c r="B5707" t="s">
        <v>198</v>
      </c>
      <c r="C5707" s="7" t="s">
        <v>386</v>
      </c>
      <c r="D5707" t="s">
        <v>199</v>
      </c>
      <c r="E5707" t="s">
        <v>60</v>
      </c>
      <c r="F5707" t="s">
        <v>96</v>
      </c>
      <c r="G5707" t="s">
        <v>94</v>
      </c>
      <c r="H5707">
        <v>3000000.01</v>
      </c>
      <c r="J5707">
        <f>Cálculo!$G$149</f>
        <v>3.6313552773076965</v>
      </c>
      <c r="K5707">
        <f>Cálculo!$H$149</f>
        <v>216355.6774950189</v>
      </c>
    </row>
    <row r="5708" spans="1:11">
      <c r="A5708" t="s">
        <v>56</v>
      </c>
      <c r="B5708" t="s">
        <v>198</v>
      </c>
      <c r="C5708" s="7" t="s">
        <v>386</v>
      </c>
      <c r="D5708" t="s">
        <v>199</v>
      </c>
      <c r="E5708" t="s">
        <v>60</v>
      </c>
      <c r="F5708" t="s">
        <v>97</v>
      </c>
      <c r="G5708" t="s">
        <v>98</v>
      </c>
      <c r="J5708">
        <f>Cálculo!$G$152</f>
        <v>3.6369964245106647</v>
      </c>
    </row>
    <row r="5709" spans="1:11">
      <c r="A5709" t="s">
        <v>56</v>
      </c>
      <c r="B5709" t="s">
        <v>198</v>
      </c>
      <c r="C5709" s="7" t="s">
        <v>387</v>
      </c>
      <c r="D5709" t="s">
        <v>199</v>
      </c>
      <c r="E5709" t="s">
        <v>60</v>
      </c>
      <c r="F5709" t="s">
        <v>93</v>
      </c>
      <c r="G5709" t="s">
        <v>94</v>
      </c>
      <c r="H5709">
        <v>0</v>
      </c>
      <c r="I5709">
        <v>1</v>
      </c>
      <c r="K5709">
        <f>Cálculo!$H$130</f>
        <v>26.458686255421735</v>
      </c>
    </row>
    <row r="5710" spans="1:11">
      <c r="A5710" t="s">
        <v>56</v>
      </c>
      <c r="B5710" t="s">
        <v>198</v>
      </c>
      <c r="C5710" s="7" t="s">
        <v>387</v>
      </c>
      <c r="D5710" t="s">
        <v>199</v>
      </c>
      <c r="E5710" t="s">
        <v>60</v>
      </c>
      <c r="F5710" t="s">
        <v>93</v>
      </c>
      <c r="G5710" t="s">
        <v>94</v>
      </c>
      <c r="H5710">
        <v>1.01</v>
      </c>
      <c r="I5710">
        <v>7</v>
      </c>
      <c r="J5710">
        <f>Cálculo!$G$131</f>
        <v>7.4210203215017687</v>
      </c>
      <c r="K5710">
        <f>Cálculo!$H$131</f>
        <v>20.682245636741399</v>
      </c>
    </row>
    <row r="5711" spans="1:11">
      <c r="A5711" t="s">
        <v>56</v>
      </c>
      <c r="B5711" t="s">
        <v>198</v>
      </c>
      <c r="C5711" s="7" t="s">
        <v>387</v>
      </c>
      <c r="D5711" t="s">
        <v>199</v>
      </c>
      <c r="E5711" t="s">
        <v>60</v>
      </c>
      <c r="F5711" t="s">
        <v>93</v>
      </c>
      <c r="G5711" t="s">
        <v>94</v>
      </c>
      <c r="H5711">
        <v>7.01</v>
      </c>
      <c r="I5711">
        <v>16</v>
      </c>
      <c r="J5711">
        <f>Cálculo!$G$132</f>
        <v>7.1755851242900146</v>
      </c>
      <c r="K5711">
        <f>Cálculo!$H$132</f>
        <v>22.294001980446502</v>
      </c>
    </row>
    <row r="5712" spans="1:11">
      <c r="A5712" t="s">
        <v>56</v>
      </c>
      <c r="B5712" t="s">
        <v>198</v>
      </c>
      <c r="C5712" s="7" t="s">
        <v>387</v>
      </c>
      <c r="D5712" t="s">
        <v>199</v>
      </c>
      <c r="E5712" t="s">
        <v>60</v>
      </c>
      <c r="F5712" t="s">
        <v>93</v>
      </c>
      <c r="G5712" t="s">
        <v>94</v>
      </c>
      <c r="H5712">
        <v>16.010000000000002</v>
      </c>
      <c r="I5712">
        <v>41</v>
      </c>
      <c r="J5712">
        <f>Cálculo!$G$133</f>
        <v>7.0090471647993526</v>
      </c>
      <c r="K5712">
        <f>Cálculo!$H$133</f>
        <v>24.835165266872067</v>
      </c>
    </row>
    <row r="5713" spans="1:11">
      <c r="A5713" t="s">
        <v>56</v>
      </c>
      <c r="B5713" t="s">
        <v>198</v>
      </c>
      <c r="C5713" s="7" t="s">
        <v>387</v>
      </c>
      <c r="D5713" t="s">
        <v>199</v>
      </c>
      <c r="E5713" t="s">
        <v>60</v>
      </c>
      <c r="F5713" t="s">
        <v>93</v>
      </c>
      <c r="G5713" t="s">
        <v>94</v>
      </c>
      <c r="H5713">
        <v>41.01</v>
      </c>
      <c r="J5713">
        <f>Cálculo!$G$134</f>
        <v>6.9861566953252874</v>
      </c>
      <c r="K5713">
        <f>Cálculo!$H$134</f>
        <v>25.646925761146903</v>
      </c>
    </row>
    <row r="5714" spans="1:11">
      <c r="A5714" t="s">
        <v>56</v>
      </c>
      <c r="B5714" t="s">
        <v>198</v>
      </c>
      <c r="C5714" s="7" t="s">
        <v>387</v>
      </c>
      <c r="D5714" t="s">
        <v>199</v>
      </c>
      <c r="E5714" t="s">
        <v>60</v>
      </c>
      <c r="F5714" t="s">
        <v>95</v>
      </c>
      <c r="G5714" t="s">
        <v>94</v>
      </c>
      <c r="H5714">
        <v>0</v>
      </c>
      <c r="I5714">
        <v>50</v>
      </c>
      <c r="J5714">
        <f>Cálculo!$G$137</f>
        <v>7.6988165272874607</v>
      </c>
      <c r="K5714">
        <f>Cálculo!$H$137</f>
        <v>66.105539381598362</v>
      </c>
    </row>
    <row r="5715" spans="1:11">
      <c r="A5715" t="s">
        <v>56</v>
      </c>
      <c r="B5715" t="s">
        <v>198</v>
      </c>
      <c r="C5715" s="7" t="s">
        <v>387</v>
      </c>
      <c r="D5715" t="s">
        <v>199</v>
      </c>
      <c r="E5715" t="s">
        <v>60</v>
      </c>
      <c r="F5715" t="s">
        <v>95</v>
      </c>
      <c r="G5715" t="s">
        <v>94</v>
      </c>
      <c r="H5715">
        <v>50.01</v>
      </c>
      <c r="I5715">
        <v>500</v>
      </c>
      <c r="J5715">
        <f>Cálculo!$G$138</f>
        <v>6.8314704390510368</v>
      </c>
      <c r="K5715">
        <f>Cálculo!$H$138</f>
        <v>103.29358173526137</v>
      </c>
    </row>
    <row r="5716" spans="1:11">
      <c r="A5716" t="s">
        <v>56</v>
      </c>
      <c r="B5716" t="s">
        <v>198</v>
      </c>
      <c r="C5716" s="7" t="s">
        <v>387</v>
      </c>
      <c r="D5716" t="s">
        <v>199</v>
      </c>
      <c r="E5716" t="s">
        <v>60</v>
      </c>
      <c r="F5716" t="s">
        <v>95</v>
      </c>
      <c r="G5716" t="s">
        <v>94</v>
      </c>
      <c r="H5716">
        <v>500.01</v>
      </c>
      <c r="I5716">
        <v>5000</v>
      </c>
      <c r="J5716">
        <f>Cálculo!$G$139</f>
        <v>6.2429205514120945</v>
      </c>
      <c r="K5716">
        <f>Cálculo!$H$139</f>
        <v>396.04500404736206</v>
      </c>
    </row>
    <row r="5717" spans="1:11">
      <c r="A5717" t="s">
        <v>56</v>
      </c>
      <c r="B5717" t="s">
        <v>198</v>
      </c>
      <c r="C5717" s="7" t="s">
        <v>387</v>
      </c>
      <c r="D5717" t="s">
        <v>199</v>
      </c>
      <c r="E5717" t="s">
        <v>60</v>
      </c>
      <c r="F5717" t="s">
        <v>95</v>
      </c>
      <c r="G5717" t="s">
        <v>94</v>
      </c>
      <c r="H5717">
        <v>5000.01</v>
      </c>
      <c r="J5717">
        <f>Cálculo!$G$140</f>
        <v>4.584700919357874</v>
      </c>
      <c r="K5717">
        <f>Cálculo!$H$140</f>
        <v>8609.3670972510572</v>
      </c>
    </row>
    <row r="5718" spans="1:11">
      <c r="A5718" t="s">
        <v>56</v>
      </c>
      <c r="B5718" t="s">
        <v>198</v>
      </c>
      <c r="C5718" s="7" t="s">
        <v>387</v>
      </c>
      <c r="D5718" t="s">
        <v>199</v>
      </c>
      <c r="E5718" t="s">
        <v>60</v>
      </c>
      <c r="F5718" t="s">
        <v>96</v>
      </c>
      <c r="G5718" t="s">
        <v>94</v>
      </c>
      <c r="H5718">
        <v>0</v>
      </c>
      <c r="I5718">
        <v>5000</v>
      </c>
      <c r="J5718">
        <f>Cálculo!$G$143</f>
        <v>7.3237384732820781</v>
      </c>
      <c r="K5718">
        <f>Cálculo!$H$143</f>
        <v>589.06753201210392</v>
      </c>
    </row>
    <row r="5719" spans="1:11">
      <c r="A5719" t="s">
        <v>56</v>
      </c>
      <c r="B5719" t="s">
        <v>198</v>
      </c>
      <c r="C5719" s="7" t="s">
        <v>387</v>
      </c>
      <c r="D5719" t="s">
        <v>199</v>
      </c>
      <c r="E5719" t="s">
        <v>60</v>
      </c>
      <c r="F5719" t="s">
        <v>96</v>
      </c>
      <c r="G5719" t="s">
        <v>94</v>
      </c>
      <c r="H5719">
        <v>5000.01</v>
      </c>
      <c r="I5719">
        <v>50000</v>
      </c>
      <c r="J5719">
        <f>Cálculo!$G$144</f>
        <v>5.1592285268065821</v>
      </c>
      <c r="K5719">
        <f>Cálculo!$H$144</f>
        <v>11780.938877672519</v>
      </c>
    </row>
    <row r="5720" spans="1:11">
      <c r="A5720" t="s">
        <v>56</v>
      </c>
      <c r="B5720" t="s">
        <v>198</v>
      </c>
      <c r="C5720" s="7" t="s">
        <v>387</v>
      </c>
      <c r="D5720" t="s">
        <v>199</v>
      </c>
      <c r="E5720" t="s">
        <v>60</v>
      </c>
      <c r="F5720" t="s">
        <v>96</v>
      </c>
      <c r="G5720" t="s">
        <v>94</v>
      </c>
      <c r="H5720">
        <v>50000.01</v>
      </c>
      <c r="I5720">
        <v>300000</v>
      </c>
      <c r="J5720">
        <f>Cálculo!$G$145</f>
        <v>4.2336945051689518</v>
      </c>
      <c r="K5720">
        <f>Cálculo!$H$145</f>
        <v>54599.034374214963</v>
      </c>
    </row>
    <row r="5721" spans="1:11">
      <c r="A5721" t="s">
        <v>56</v>
      </c>
      <c r="B5721" t="s">
        <v>198</v>
      </c>
      <c r="C5721" s="7" t="s">
        <v>387</v>
      </c>
      <c r="D5721" t="s">
        <v>199</v>
      </c>
      <c r="E5721" t="s">
        <v>60</v>
      </c>
      <c r="F5721" t="s">
        <v>96</v>
      </c>
      <c r="G5721" t="s">
        <v>94</v>
      </c>
      <c r="H5721">
        <v>300000.01</v>
      </c>
      <c r="I5721">
        <v>500000</v>
      </c>
      <c r="J5721">
        <f>Cálculo!$G$146</f>
        <v>3.9231667044967171</v>
      </c>
      <c r="K5721">
        <f>Cálculo!$H$146</f>
        <v>141957.4987846748</v>
      </c>
    </row>
    <row r="5722" spans="1:11">
      <c r="A5722" t="s">
        <v>56</v>
      </c>
      <c r="B5722" t="s">
        <v>198</v>
      </c>
      <c r="C5722" s="7" t="s">
        <v>387</v>
      </c>
      <c r="D5722" t="s">
        <v>199</v>
      </c>
      <c r="E5722" t="s">
        <v>60</v>
      </c>
      <c r="F5722" t="s">
        <v>96</v>
      </c>
      <c r="G5722" t="s">
        <v>94</v>
      </c>
      <c r="H5722">
        <v>500000.01</v>
      </c>
      <c r="I5722">
        <v>1000000</v>
      </c>
      <c r="J5722">
        <f>Cálculo!$G$147</f>
        <v>3.7671663373933297</v>
      </c>
      <c r="K5722">
        <f>Cálculo!$H$147</f>
        <v>156922.00938051022</v>
      </c>
    </row>
    <row r="5723" spans="1:11">
      <c r="A5723" t="s">
        <v>56</v>
      </c>
      <c r="B5723" t="s">
        <v>198</v>
      </c>
      <c r="C5723" s="7" t="s">
        <v>387</v>
      </c>
      <c r="D5723" t="s">
        <v>199</v>
      </c>
      <c r="E5723" t="s">
        <v>60</v>
      </c>
      <c r="F5723" t="s">
        <v>96</v>
      </c>
      <c r="G5723" t="s">
        <v>94</v>
      </c>
      <c r="H5723">
        <v>1000000.01</v>
      </c>
      <c r="I5723">
        <v>3000000</v>
      </c>
      <c r="J5723">
        <f>Cálculo!$G$148</f>
        <v>3.6735915287641614</v>
      </c>
      <c r="K5723">
        <f>Cálculo!$H$148</f>
        <v>168937.48821780394</v>
      </c>
    </row>
    <row r="5724" spans="1:11">
      <c r="A5724" t="s">
        <v>56</v>
      </c>
      <c r="B5724" t="s">
        <v>198</v>
      </c>
      <c r="C5724" s="7" t="s">
        <v>387</v>
      </c>
      <c r="D5724" t="s">
        <v>199</v>
      </c>
      <c r="E5724" t="s">
        <v>60</v>
      </c>
      <c r="F5724" t="s">
        <v>96</v>
      </c>
      <c r="G5724" t="s">
        <v>94</v>
      </c>
      <c r="H5724">
        <v>3000000.01</v>
      </c>
      <c r="J5724">
        <f>Cálculo!$G$149</f>
        <v>3.6313552773076965</v>
      </c>
      <c r="K5724">
        <f>Cálculo!$H$149</f>
        <v>216355.6774950189</v>
      </c>
    </row>
    <row r="5725" spans="1:11">
      <c r="A5725" t="s">
        <v>56</v>
      </c>
      <c r="B5725" t="s">
        <v>198</v>
      </c>
      <c r="C5725" s="7" t="s">
        <v>387</v>
      </c>
      <c r="D5725" t="s">
        <v>199</v>
      </c>
      <c r="E5725" t="s">
        <v>60</v>
      </c>
      <c r="F5725" t="s">
        <v>97</v>
      </c>
      <c r="G5725" t="s">
        <v>98</v>
      </c>
      <c r="J5725">
        <f>Cálculo!$G$152</f>
        <v>3.6369964245106647</v>
      </c>
    </row>
    <row r="5726" spans="1:11">
      <c r="A5726" t="s">
        <v>56</v>
      </c>
      <c r="B5726" t="s">
        <v>198</v>
      </c>
      <c r="C5726" s="7" t="s">
        <v>388</v>
      </c>
      <c r="D5726" t="s">
        <v>199</v>
      </c>
      <c r="E5726" t="s">
        <v>60</v>
      </c>
      <c r="F5726" t="s">
        <v>93</v>
      </c>
      <c r="G5726" t="s">
        <v>94</v>
      </c>
      <c r="H5726">
        <v>0</v>
      </c>
      <c r="I5726">
        <v>1</v>
      </c>
      <c r="K5726">
        <f>Cálculo!$H$130</f>
        <v>26.458686255421735</v>
      </c>
    </row>
    <row r="5727" spans="1:11">
      <c r="A5727" t="s">
        <v>56</v>
      </c>
      <c r="B5727" t="s">
        <v>198</v>
      </c>
      <c r="C5727" s="7" t="s">
        <v>388</v>
      </c>
      <c r="D5727" t="s">
        <v>199</v>
      </c>
      <c r="E5727" t="s">
        <v>60</v>
      </c>
      <c r="F5727" t="s">
        <v>93</v>
      </c>
      <c r="G5727" t="s">
        <v>94</v>
      </c>
      <c r="H5727">
        <v>1.01</v>
      </c>
      <c r="I5727">
        <v>7</v>
      </c>
      <c r="J5727">
        <f>Cálculo!$G$131</f>
        <v>7.4210203215017687</v>
      </c>
      <c r="K5727">
        <f>Cálculo!$H$131</f>
        <v>20.682245636741399</v>
      </c>
    </row>
    <row r="5728" spans="1:11">
      <c r="A5728" t="s">
        <v>56</v>
      </c>
      <c r="B5728" t="s">
        <v>198</v>
      </c>
      <c r="C5728" s="7" t="s">
        <v>388</v>
      </c>
      <c r="D5728" t="s">
        <v>199</v>
      </c>
      <c r="E5728" t="s">
        <v>60</v>
      </c>
      <c r="F5728" t="s">
        <v>93</v>
      </c>
      <c r="G5728" t="s">
        <v>94</v>
      </c>
      <c r="H5728">
        <v>7.01</v>
      </c>
      <c r="I5728">
        <v>16</v>
      </c>
      <c r="J5728">
        <f>Cálculo!$G$132</f>
        <v>7.1755851242900146</v>
      </c>
      <c r="K5728">
        <f>Cálculo!$H$132</f>
        <v>22.294001980446502</v>
      </c>
    </row>
    <row r="5729" spans="1:11">
      <c r="A5729" t="s">
        <v>56</v>
      </c>
      <c r="B5729" t="s">
        <v>198</v>
      </c>
      <c r="C5729" s="7" t="s">
        <v>388</v>
      </c>
      <c r="D5729" t="s">
        <v>199</v>
      </c>
      <c r="E5729" t="s">
        <v>60</v>
      </c>
      <c r="F5729" t="s">
        <v>93</v>
      </c>
      <c r="G5729" t="s">
        <v>94</v>
      </c>
      <c r="H5729">
        <v>16.010000000000002</v>
      </c>
      <c r="I5729">
        <v>41</v>
      </c>
      <c r="J5729">
        <f>Cálculo!$G$133</f>
        <v>7.0090471647993526</v>
      </c>
      <c r="K5729">
        <f>Cálculo!$H$133</f>
        <v>24.835165266872067</v>
      </c>
    </row>
    <row r="5730" spans="1:11">
      <c r="A5730" t="s">
        <v>56</v>
      </c>
      <c r="B5730" t="s">
        <v>198</v>
      </c>
      <c r="C5730" s="7" t="s">
        <v>388</v>
      </c>
      <c r="D5730" t="s">
        <v>199</v>
      </c>
      <c r="E5730" t="s">
        <v>60</v>
      </c>
      <c r="F5730" t="s">
        <v>93</v>
      </c>
      <c r="G5730" t="s">
        <v>94</v>
      </c>
      <c r="H5730">
        <v>41.01</v>
      </c>
      <c r="J5730">
        <f>Cálculo!$G$134</f>
        <v>6.9861566953252874</v>
      </c>
      <c r="K5730">
        <f>Cálculo!$H$134</f>
        <v>25.646925761146903</v>
      </c>
    </row>
    <row r="5731" spans="1:11">
      <c r="A5731" t="s">
        <v>56</v>
      </c>
      <c r="B5731" t="s">
        <v>198</v>
      </c>
      <c r="C5731" s="7" t="s">
        <v>388</v>
      </c>
      <c r="D5731" t="s">
        <v>199</v>
      </c>
      <c r="E5731" t="s">
        <v>60</v>
      </c>
      <c r="F5731" t="s">
        <v>95</v>
      </c>
      <c r="G5731" t="s">
        <v>94</v>
      </c>
      <c r="H5731">
        <v>0</v>
      </c>
      <c r="I5731">
        <v>50</v>
      </c>
      <c r="J5731">
        <f>Cálculo!$G$137</f>
        <v>7.6988165272874607</v>
      </c>
      <c r="K5731">
        <f>Cálculo!$H$137</f>
        <v>66.105539381598362</v>
      </c>
    </row>
    <row r="5732" spans="1:11">
      <c r="A5732" t="s">
        <v>56</v>
      </c>
      <c r="B5732" t="s">
        <v>198</v>
      </c>
      <c r="C5732" s="7" t="s">
        <v>388</v>
      </c>
      <c r="D5732" t="s">
        <v>199</v>
      </c>
      <c r="E5732" t="s">
        <v>60</v>
      </c>
      <c r="F5732" t="s">
        <v>95</v>
      </c>
      <c r="G5732" t="s">
        <v>94</v>
      </c>
      <c r="H5732">
        <v>50.01</v>
      </c>
      <c r="I5732">
        <v>500</v>
      </c>
      <c r="J5732">
        <f>Cálculo!$G$138</f>
        <v>6.8314704390510368</v>
      </c>
      <c r="K5732">
        <f>Cálculo!$H$138</f>
        <v>103.29358173526137</v>
      </c>
    </row>
    <row r="5733" spans="1:11">
      <c r="A5733" t="s">
        <v>56</v>
      </c>
      <c r="B5733" t="s">
        <v>198</v>
      </c>
      <c r="C5733" s="7" t="s">
        <v>388</v>
      </c>
      <c r="D5733" t="s">
        <v>199</v>
      </c>
      <c r="E5733" t="s">
        <v>60</v>
      </c>
      <c r="F5733" t="s">
        <v>95</v>
      </c>
      <c r="G5733" t="s">
        <v>94</v>
      </c>
      <c r="H5733">
        <v>500.01</v>
      </c>
      <c r="I5733">
        <v>5000</v>
      </c>
      <c r="J5733">
        <f>Cálculo!$G$139</f>
        <v>6.2429205514120945</v>
      </c>
      <c r="K5733">
        <f>Cálculo!$H$139</f>
        <v>396.04500404736206</v>
      </c>
    </row>
    <row r="5734" spans="1:11">
      <c r="A5734" t="s">
        <v>56</v>
      </c>
      <c r="B5734" t="s">
        <v>198</v>
      </c>
      <c r="C5734" s="7" t="s">
        <v>388</v>
      </c>
      <c r="D5734" t="s">
        <v>199</v>
      </c>
      <c r="E5734" t="s">
        <v>60</v>
      </c>
      <c r="F5734" t="s">
        <v>95</v>
      </c>
      <c r="G5734" t="s">
        <v>94</v>
      </c>
      <c r="H5734">
        <v>5000.01</v>
      </c>
      <c r="J5734">
        <f>Cálculo!$G$140</f>
        <v>4.584700919357874</v>
      </c>
      <c r="K5734">
        <f>Cálculo!$H$140</f>
        <v>8609.3670972510572</v>
      </c>
    </row>
    <row r="5735" spans="1:11">
      <c r="A5735" t="s">
        <v>56</v>
      </c>
      <c r="B5735" t="s">
        <v>198</v>
      </c>
      <c r="C5735" s="7" t="s">
        <v>388</v>
      </c>
      <c r="D5735" t="s">
        <v>199</v>
      </c>
      <c r="E5735" t="s">
        <v>60</v>
      </c>
      <c r="F5735" t="s">
        <v>96</v>
      </c>
      <c r="G5735" t="s">
        <v>94</v>
      </c>
      <c r="H5735">
        <v>0</v>
      </c>
      <c r="I5735">
        <v>5000</v>
      </c>
      <c r="J5735">
        <f>Cálculo!$G$143</f>
        <v>7.3237384732820781</v>
      </c>
      <c r="K5735">
        <f>Cálculo!$H$143</f>
        <v>589.06753201210392</v>
      </c>
    </row>
    <row r="5736" spans="1:11">
      <c r="A5736" t="s">
        <v>56</v>
      </c>
      <c r="B5736" t="s">
        <v>198</v>
      </c>
      <c r="C5736" s="7" t="s">
        <v>388</v>
      </c>
      <c r="D5736" t="s">
        <v>199</v>
      </c>
      <c r="E5736" t="s">
        <v>60</v>
      </c>
      <c r="F5736" t="s">
        <v>96</v>
      </c>
      <c r="G5736" t="s">
        <v>94</v>
      </c>
      <c r="H5736">
        <v>5000.01</v>
      </c>
      <c r="I5736">
        <v>50000</v>
      </c>
      <c r="J5736">
        <f>Cálculo!$G$144</f>
        <v>5.1592285268065821</v>
      </c>
      <c r="K5736">
        <f>Cálculo!$H$144</f>
        <v>11780.938877672519</v>
      </c>
    </row>
    <row r="5737" spans="1:11">
      <c r="A5737" t="s">
        <v>56</v>
      </c>
      <c r="B5737" t="s">
        <v>198</v>
      </c>
      <c r="C5737" s="7" t="s">
        <v>388</v>
      </c>
      <c r="D5737" t="s">
        <v>199</v>
      </c>
      <c r="E5737" t="s">
        <v>60</v>
      </c>
      <c r="F5737" t="s">
        <v>96</v>
      </c>
      <c r="G5737" t="s">
        <v>94</v>
      </c>
      <c r="H5737">
        <v>50000.01</v>
      </c>
      <c r="I5737">
        <v>300000</v>
      </c>
      <c r="J5737">
        <f>Cálculo!$G$145</f>
        <v>4.2336945051689518</v>
      </c>
      <c r="K5737">
        <f>Cálculo!$H$145</f>
        <v>54599.034374214963</v>
      </c>
    </row>
    <row r="5738" spans="1:11">
      <c r="A5738" t="s">
        <v>56</v>
      </c>
      <c r="B5738" t="s">
        <v>198</v>
      </c>
      <c r="C5738" s="7" t="s">
        <v>388</v>
      </c>
      <c r="D5738" t="s">
        <v>199</v>
      </c>
      <c r="E5738" t="s">
        <v>60</v>
      </c>
      <c r="F5738" t="s">
        <v>96</v>
      </c>
      <c r="G5738" t="s">
        <v>94</v>
      </c>
      <c r="H5738">
        <v>300000.01</v>
      </c>
      <c r="I5738">
        <v>500000</v>
      </c>
      <c r="J5738">
        <f>Cálculo!$G$146</f>
        <v>3.9231667044967171</v>
      </c>
      <c r="K5738">
        <f>Cálculo!$H$146</f>
        <v>141957.4987846748</v>
      </c>
    </row>
    <row r="5739" spans="1:11">
      <c r="A5739" t="s">
        <v>56</v>
      </c>
      <c r="B5739" t="s">
        <v>198</v>
      </c>
      <c r="C5739" s="7" t="s">
        <v>388</v>
      </c>
      <c r="D5739" t="s">
        <v>199</v>
      </c>
      <c r="E5739" t="s">
        <v>60</v>
      </c>
      <c r="F5739" t="s">
        <v>96</v>
      </c>
      <c r="G5739" t="s">
        <v>94</v>
      </c>
      <c r="H5739">
        <v>500000.01</v>
      </c>
      <c r="I5739">
        <v>1000000</v>
      </c>
      <c r="J5739">
        <f>Cálculo!$G$147</f>
        <v>3.7671663373933297</v>
      </c>
      <c r="K5739">
        <f>Cálculo!$H$147</f>
        <v>156922.00938051022</v>
      </c>
    </row>
    <row r="5740" spans="1:11">
      <c r="A5740" t="s">
        <v>56</v>
      </c>
      <c r="B5740" t="s">
        <v>198</v>
      </c>
      <c r="C5740" s="7" t="s">
        <v>388</v>
      </c>
      <c r="D5740" t="s">
        <v>199</v>
      </c>
      <c r="E5740" t="s">
        <v>60</v>
      </c>
      <c r="F5740" t="s">
        <v>96</v>
      </c>
      <c r="G5740" t="s">
        <v>94</v>
      </c>
      <c r="H5740">
        <v>1000000.01</v>
      </c>
      <c r="I5740">
        <v>3000000</v>
      </c>
      <c r="J5740">
        <f>Cálculo!$G$148</f>
        <v>3.6735915287641614</v>
      </c>
      <c r="K5740">
        <f>Cálculo!$H$148</f>
        <v>168937.48821780394</v>
      </c>
    </row>
    <row r="5741" spans="1:11">
      <c r="A5741" t="s">
        <v>56</v>
      </c>
      <c r="B5741" t="s">
        <v>198</v>
      </c>
      <c r="C5741" s="7" t="s">
        <v>388</v>
      </c>
      <c r="D5741" t="s">
        <v>199</v>
      </c>
      <c r="E5741" t="s">
        <v>60</v>
      </c>
      <c r="F5741" t="s">
        <v>96</v>
      </c>
      <c r="G5741" t="s">
        <v>94</v>
      </c>
      <c r="H5741">
        <v>3000000.01</v>
      </c>
      <c r="J5741">
        <f>Cálculo!$G$149</f>
        <v>3.6313552773076965</v>
      </c>
      <c r="K5741">
        <f>Cálculo!$H$149</f>
        <v>216355.6774950189</v>
      </c>
    </row>
    <row r="5742" spans="1:11">
      <c r="A5742" t="s">
        <v>56</v>
      </c>
      <c r="B5742" t="s">
        <v>198</v>
      </c>
      <c r="C5742" s="7" t="s">
        <v>388</v>
      </c>
      <c r="D5742" t="s">
        <v>199</v>
      </c>
      <c r="E5742" t="s">
        <v>60</v>
      </c>
      <c r="F5742" t="s">
        <v>97</v>
      </c>
      <c r="G5742" t="s">
        <v>98</v>
      </c>
      <c r="J5742">
        <f>Cálculo!$G$152</f>
        <v>3.6369964245106647</v>
      </c>
    </row>
    <row r="5743" spans="1:11">
      <c r="A5743" t="s">
        <v>56</v>
      </c>
      <c r="B5743" t="s">
        <v>198</v>
      </c>
      <c r="C5743" s="7" t="s">
        <v>389</v>
      </c>
      <c r="D5743" t="s">
        <v>199</v>
      </c>
      <c r="E5743" t="s">
        <v>60</v>
      </c>
      <c r="F5743" t="s">
        <v>93</v>
      </c>
      <c r="G5743" t="s">
        <v>94</v>
      </c>
      <c r="H5743">
        <v>0</v>
      </c>
      <c r="I5743">
        <v>1</v>
      </c>
      <c r="K5743">
        <f>Cálculo!$H$130</f>
        <v>26.458686255421735</v>
      </c>
    </row>
    <row r="5744" spans="1:11">
      <c r="A5744" t="s">
        <v>56</v>
      </c>
      <c r="B5744" t="s">
        <v>198</v>
      </c>
      <c r="C5744" s="7" t="s">
        <v>389</v>
      </c>
      <c r="D5744" t="s">
        <v>199</v>
      </c>
      <c r="E5744" t="s">
        <v>60</v>
      </c>
      <c r="F5744" t="s">
        <v>93</v>
      </c>
      <c r="G5744" t="s">
        <v>94</v>
      </c>
      <c r="H5744">
        <v>1.01</v>
      </c>
      <c r="I5744">
        <v>7</v>
      </c>
      <c r="J5744">
        <f>Cálculo!$G$131</f>
        <v>7.4210203215017687</v>
      </c>
      <c r="K5744">
        <f>Cálculo!$H$131</f>
        <v>20.682245636741399</v>
      </c>
    </row>
    <row r="5745" spans="1:11">
      <c r="A5745" t="s">
        <v>56</v>
      </c>
      <c r="B5745" t="s">
        <v>198</v>
      </c>
      <c r="C5745" s="7" t="s">
        <v>389</v>
      </c>
      <c r="D5745" t="s">
        <v>199</v>
      </c>
      <c r="E5745" t="s">
        <v>60</v>
      </c>
      <c r="F5745" t="s">
        <v>93</v>
      </c>
      <c r="G5745" t="s">
        <v>94</v>
      </c>
      <c r="H5745">
        <v>7.01</v>
      </c>
      <c r="I5745">
        <v>16</v>
      </c>
      <c r="J5745">
        <f>Cálculo!$G$132</f>
        <v>7.1755851242900146</v>
      </c>
      <c r="K5745">
        <f>Cálculo!$H$132</f>
        <v>22.294001980446502</v>
      </c>
    </row>
    <row r="5746" spans="1:11">
      <c r="A5746" t="s">
        <v>56</v>
      </c>
      <c r="B5746" t="s">
        <v>198</v>
      </c>
      <c r="C5746" s="7" t="s">
        <v>389</v>
      </c>
      <c r="D5746" t="s">
        <v>199</v>
      </c>
      <c r="E5746" t="s">
        <v>60</v>
      </c>
      <c r="F5746" t="s">
        <v>93</v>
      </c>
      <c r="G5746" t="s">
        <v>94</v>
      </c>
      <c r="H5746">
        <v>16.010000000000002</v>
      </c>
      <c r="I5746">
        <v>41</v>
      </c>
      <c r="J5746">
        <f>Cálculo!$G$133</f>
        <v>7.0090471647993526</v>
      </c>
      <c r="K5746">
        <f>Cálculo!$H$133</f>
        <v>24.835165266872067</v>
      </c>
    </row>
    <row r="5747" spans="1:11">
      <c r="A5747" t="s">
        <v>56</v>
      </c>
      <c r="B5747" t="s">
        <v>198</v>
      </c>
      <c r="C5747" s="7" t="s">
        <v>389</v>
      </c>
      <c r="D5747" t="s">
        <v>199</v>
      </c>
      <c r="E5747" t="s">
        <v>60</v>
      </c>
      <c r="F5747" t="s">
        <v>93</v>
      </c>
      <c r="G5747" t="s">
        <v>94</v>
      </c>
      <c r="H5747">
        <v>41.01</v>
      </c>
      <c r="J5747">
        <f>Cálculo!$G$134</f>
        <v>6.9861566953252874</v>
      </c>
      <c r="K5747">
        <f>Cálculo!$H$134</f>
        <v>25.646925761146903</v>
      </c>
    </row>
    <row r="5748" spans="1:11">
      <c r="A5748" t="s">
        <v>56</v>
      </c>
      <c r="B5748" t="s">
        <v>198</v>
      </c>
      <c r="C5748" s="7" t="s">
        <v>389</v>
      </c>
      <c r="D5748" t="s">
        <v>199</v>
      </c>
      <c r="E5748" t="s">
        <v>60</v>
      </c>
      <c r="F5748" t="s">
        <v>95</v>
      </c>
      <c r="G5748" t="s">
        <v>94</v>
      </c>
      <c r="H5748">
        <v>0</v>
      </c>
      <c r="I5748">
        <v>50</v>
      </c>
      <c r="J5748">
        <f>Cálculo!$G$137</f>
        <v>7.6988165272874607</v>
      </c>
      <c r="K5748">
        <f>Cálculo!$H$137</f>
        <v>66.105539381598362</v>
      </c>
    </row>
    <row r="5749" spans="1:11">
      <c r="A5749" t="s">
        <v>56</v>
      </c>
      <c r="B5749" t="s">
        <v>198</v>
      </c>
      <c r="C5749" s="7" t="s">
        <v>389</v>
      </c>
      <c r="D5749" t="s">
        <v>199</v>
      </c>
      <c r="E5749" t="s">
        <v>60</v>
      </c>
      <c r="F5749" t="s">
        <v>95</v>
      </c>
      <c r="G5749" t="s">
        <v>94</v>
      </c>
      <c r="H5749">
        <v>50.01</v>
      </c>
      <c r="I5749">
        <v>500</v>
      </c>
      <c r="J5749">
        <f>Cálculo!$G$138</f>
        <v>6.8314704390510368</v>
      </c>
      <c r="K5749">
        <f>Cálculo!$H$138</f>
        <v>103.29358173526137</v>
      </c>
    </row>
    <row r="5750" spans="1:11">
      <c r="A5750" t="s">
        <v>56</v>
      </c>
      <c r="B5750" t="s">
        <v>198</v>
      </c>
      <c r="C5750" s="7" t="s">
        <v>389</v>
      </c>
      <c r="D5750" t="s">
        <v>199</v>
      </c>
      <c r="E5750" t="s">
        <v>60</v>
      </c>
      <c r="F5750" t="s">
        <v>95</v>
      </c>
      <c r="G5750" t="s">
        <v>94</v>
      </c>
      <c r="H5750">
        <v>500.01</v>
      </c>
      <c r="I5750">
        <v>5000</v>
      </c>
      <c r="J5750">
        <f>Cálculo!$G$139</f>
        <v>6.2429205514120945</v>
      </c>
      <c r="K5750">
        <f>Cálculo!$H$139</f>
        <v>396.04500404736206</v>
      </c>
    </row>
    <row r="5751" spans="1:11">
      <c r="A5751" t="s">
        <v>56</v>
      </c>
      <c r="B5751" t="s">
        <v>198</v>
      </c>
      <c r="C5751" s="7" t="s">
        <v>389</v>
      </c>
      <c r="D5751" t="s">
        <v>199</v>
      </c>
      <c r="E5751" t="s">
        <v>60</v>
      </c>
      <c r="F5751" t="s">
        <v>95</v>
      </c>
      <c r="G5751" t="s">
        <v>94</v>
      </c>
      <c r="H5751">
        <v>5000.01</v>
      </c>
      <c r="J5751">
        <f>Cálculo!$G$140</f>
        <v>4.584700919357874</v>
      </c>
      <c r="K5751">
        <f>Cálculo!$H$140</f>
        <v>8609.3670972510572</v>
      </c>
    </row>
    <row r="5752" spans="1:11">
      <c r="A5752" t="s">
        <v>56</v>
      </c>
      <c r="B5752" t="s">
        <v>198</v>
      </c>
      <c r="C5752" s="7" t="s">
        <v>389</v>
      </c>
      <c r="D5752" t="s">
        <v>199</v>
      </c>
      <c r="E5752" t="s">
        <v>60</v>
      </c>
      <c r="F5752" t="s">
        <v>96</v>
      </c>
      <c r="G5752" t="s">
        <v>94</v>
      </c>
      <c r="H5752">
        <v>0</v>
      </c>
      <c r="I5752">
        <v>5000</v>
      </c>
      <c r="J5752">
        <f>Cálculo!$G$143</f>
        <v>7.3237384732820781</v>
      </c>
      <c r="K5752">
        <f>Cálculo!$H$143</f>
        <v>589.06753201210392</v>
      </c>
    </row>
    <row r="5753" spans="1:11">
      <c r="A5753" t="s">
        <v>56</v>
      </c>
      <c r="B5753" t="s">
        <v>198</v>
      </c>
      <c r="C5753" s="7" t="s">
        <v>389</v>
      </c>
      <c r="D5753" t="s">
        <v>199</v>
      </c>
      <c r="E5753" t="s">
        <v>60</v>
      </c>
      <c r="F5753" t="s">
        <v>96</v>
      </c>
      <c r="G5753" t="s">
        <v>94</v>
      </c>
      <c r="H5753">
        <v>5000.01</v>
      </c>
      <c r="I5753">
        <v>50000</v>
      </c>
      <c r="J5753">
        <f>Cálculo!$G$144</f>
        <v>5.1592285268065821</v>
      </c>
      <c r="K5753">
        <f>Cálculo!$H$144</f>
        <v>11780.938877672519</v>
      </c>
    </row>
    <row r="5754" spans="1:11">
      <c r="A5754" t="s">
        <v>56</v>
      </c>
      <c r="B5754" t="s">
        <v>198</v>
      </c>
      <c r="C5754" s="7" t="s">
        <v>389</v>
      </c>
      <c r="D5754" t="s">
        <v>199</v>
      </c>
      <c r="E5754" t="s">
        <v>60</v>
      </c>
      <c r="F5754" t="s">
        <v>96</v>
      </c>
      <c r="G5754" t="s">
        <v>94</v>
      </c>
      <c r="H5754">
        <v>50000.01</v>
      </c>
      <c r="I5754">
        <v>300000</v>
      </c>
      <c r="J5754">
        <f>Cálculo!$G$145</f>
        <v>4.2336945051689518</v>
      </c>
      <c r="K5754">
        <f>Cálculo!$H$145</f>
        <v>54599.034374214963</v>
      </c>
    </row>
    <row r="5755" spans="1:11">
      <c r="A5755" t="s">
        <v>56</v>
      </c>
      <c r="B5755" t="s">
        <v>198</v>
      </c>
      <c r="C5755" s="7" t="s">
        <v>389</v>
      </c>
      <c r="D5755" t="s">
        <v>199</v>
      </c>
      <c r="E5755" t="s">
        <v>60</v>
      </c>
      <c r="F5755" t="s">
        <v>96</v>
      </c>
      <c r="G5755" t="s">
        <v>94</v>
      </c>
      <c r="H5755">
        <v>300000.01</v>
      </c>
      <c r="I5755">
        <v>500000</v>
      </c>
      <c r="J5755">
        <f>Cálculo!$G$146</f>
        <v>3.9231667044967171</v>
      </c>
      <c r="K5755">
        <f>Cálculo!$H$146</f>
        <v>141957.4987846748</v>
      </c>
    </row>
    <row r="5756" spans="1:11">
      <c r="A5756" t="s">
        <v>56</v>
      </c>
      <c r="B5756" t="s">
        <v>198</v>
      </c>
      <c r="C5756" s="7" t="s">
        <v>389</v>
      </c>
      <c r="D5756" t="s">
        <v>199</v>
      </c>
      <c r="E5756" t="s">
        <v>60</v>
      </c>
      <c r="F5756" t="s">
        <v>96</v>
      </c>
      <c r="G5756" t="s">
        <v>94</v>
      </c>
      <c r="H5756">
        <v>500000.01</v>
      </c>
      <c r="I5756">
        <v>1000000</v>
      </c>
      <c r="J5756">
        <f>Cálculo!$G$147</f>
        <v>3.7671663373933297</v>
      </c>
      <c r="K5756">
        <f>Cálculo!$H$147</f>
        <v>156922.00938051022</v>
      </c>
    </row>
    <row r="5757" spans="1:11">
      <c r="A5757" t="s">
        <v>56</v>
      </c>
      <c r="B5757" t="s">
        <v>198</v>
      </c>
      <c r="C5757" s="7" t="s">
        <v>389</v>
      </c>
      <c r="D5757" t="s">
        <v>199</v>
      </c>
      <c r="E5757" t="s">
        <v>60</v>
      </c>
      <c r="F5757" t="s">
        <v>96</v>
      </c>
      <c r="G5757" t="s">
        <v>94</v>
      </c>
      <c r="H5757">
        <v>1000000.01</v>
      </c>
      <c r="I5757">
        <v>3000000</v>
      </c>
      <c r="J5757">
        <f>Cálculo!$G$148</f>
        <v>3.6735915287641614</v>
      </c>
      <c r="K5757">
        <f>Cálculo!$H$148</f>
        <v>168937.48821780394</v>
      </c>
    </row>
    <row r="5758" spans="1:11">
      <c r="A5758" t="s">
        <v>56</v>
      </c>
      <c r="B5758" t="s">
        <v>198</v>
      </c>
      <c r="C5758" s="7" t="s">
        <v>389</v>
      </c>
      <c r="D5758" t="s">
        <v>199</v>
      </c>
      <c r="E5758" t="s">
        <v>60</v>
      </c>
      <c r="F5758" t="s">
        <v>96</v>
      </c>
      <c r="G5758" t="s">
        <v>94</v>
      </c>
      <c r="H5758">
        <v>3000000.01</v>
      </c>
      <c r="J5758">
        <f>Cálculo!$G$149</f>
        <v>3.6313552773076965</v>
      </c>
      <c r="K5758">
        <f>Cálculo!$H$149</f>
        <v>216355.6774950189</v>
      </c>
    </row>
    <row r="5759" spans="1:11">
      <c r="A5759" t="s">
        <v>56</v>
      </c>
      <c r="B5759" t="s">
        <v>198</v>
      </c>
      <c r="C5759" s="7" t="s">
        <v>389</v>
      </c>
      <c r="D5759" t="s">
        <v>199</v>
      </c>
      <c r="E5759" t="s">
        <v>60</v>
      </c>
      <c r="F5759" t="s">
        <v>97</v>
      </c>
      <c r="G5759" t="s">
        <v>98</v>
      </c>
      <c r="J5759">
        <f>Cálculo!$G$152</f>
        <v>3.6369964245106647</v>
      </c>
    </row>
    <row r="5760" spans="1:11">
      <c r="A5760" t="s">
        <v>56</v>
      </c>
      <c r="B5760" t="s">
        <v>198</v>
      </c>
      <c r="C5760" s="7" t="s">
        <v>390</v>
      </c>
      <c r="D5760" t="s">
        <v>199</v>
      </c>
      <c r="E5760" t="s">
        <v>60</v>
      </c>
      <c r="F5760" t="s">
        <v>93</v>
      </c>
      <c r="G5760" t="s">
        <v>94</v>
      </c>
      <c r="H5760">
        <v>0</v>
      </c>
      <c r="I5760">
        <v>1</v>
      </c>
      <c r="K5760">
        <f>Cálculo!$H$130</f>
        <v>26.458686255421735</v>
      </c>
    </row>
    <row r="5761" spans="1:11">
      <c r="A5761" t="s">
        <v>56</v>
      </c>
      <c r="B5761" t="s">
        <v>198</v>
      </c>
      <c r="C5761" s="7" t="s">
        <v>390</v>
      </c>
      <c r="D5761" t="s">
        <v>199</v>
      </c>
      <c r="E5761" t="s">
        <v>60</v>
      </c>
      <c r="F5761" t="s">
        <v>93</v>
      </c>
      <c r="G5761" t="s">
        <v>94</v>
      </c>
      <c r="H5761">
        <v>1.01</v>
      </c>
      <c r="I5761">
        <v>7</v>
      </c>
      <c r="J5761">
        <f>Cálculo!$G$131</f>
        <v>7.4210203215017687</v>
      </c>
      <c r="K5761">
        <f>Cálculo!$H$131</f>
        <v>20.682245636741399</v>
      </c>
    </row>
    <row r="5762" spans="1:11">
      <c r="A5762" t="s">
        <v>56</v>
      </c>
      <c r="B5762" t="s">
        <v>198</v>
      </c>
      <c r="C5762" s="7" t="s">
        <v>390</v>
      </c>
      <c r="D5762" t="s">
        <v>199</v>
      </c>
      <c r="E5762" t="s">
        <v>60</v>
      </c>
      <c r="F5762" t="s">
        <v>93</v>
      </c>
      <c r="G5762" t="s">
        <v>94</v>
      </c>
      <c r="H5762">
        <v>7.01</v>
      </c>
      <c r="I5762">
        <v>16</v>
      </c>
      <c r="J5762">
        <f>Cálculo!$G$132</f>
        <v>7.1755851242900146</v>
      </c>
      <c r="K5762">
        <f>Cálculo!$H$132</f>
        <v>22.294001980446502</v>
      </c>
    </row>
    <row r="5763" spans="1:11">
      <c r="A5763" t="s">
        <v>56</v>
      </c>
      <c r="B5763" t="s">
        <v>198</v>
      </c>
      <c r="C5763" s="7" t="s">
        <v>390</v>
      </c>
      <c r="D5763" t="s">
        <v>199</v>
      </c>
      <c r="E5763" t="s">
        <v>60</v>
      </c>
      <c r="F5763" t="s">
        <v>93</v>
      </c>
      <c r="G5763" t="s">
        <v>94</v>
      </c>
      <c r="H5763">
        <v>16.010000000000002</v>
      </c>
      <c r="I5763">
        <v>41</v>
      </c>
      <c r="J5763">
        <f>Cálculo!$G$133</f>
        <v>7.0090471647993526</v>
      </c>
      <c r="K5763">
        <f>Cálculo!$H$133</f>
        <v>24.835165266872067</v>
      </c>
    </row>
    <row r="5764" spans="1:11">
      <c r="A5764" t="s">
        <v>56</v>
      </c>
      <c r="B5764" t="s">
        <v>198</v>
      </c>
      <c r="C5764" s="7" t="s">
        <v>390</v>
      </c>
      <c r="D5764" t="s">
        <v>199</v>
      </c>
      <c r="E5764" t="s">
        <v>60</v>
      </c>
      <c r="F5764" t="s">
        <v>93</v>
      </c>
      <c r="G5764" t="s">
        <v>94</v>
      </c>
      <c r="H5764">
        <v>41.01</v>
      </c>
      <c r="J5764">
        <f>Cálculo!$G$134</f>
        <v>6.9861566953252874</v>
      </c>
      <c r="K5764">
        <f>Cálculo!$H$134</f>
        <v>25.646925761146903</v>
      </c>
    </row>
    <row r="5765" spans="1:11">
      <c r="A5765" t="s">
        <v>56</v>
      </c>
      <c r="B5765" t="s">
        <v>198</v>
      </c>
      <c r="C5765" s="7" t="s">
        <v>390</v>
      </c>
      <c r="D5765" t="s">
        <v>199</v>
      </c>
      <c r="E5765" t="s">
        <v>60</v>
      </c>
      <c r="F5765" t="s">
        <v>95</v>
      </c>
      <c r="G5765" t="s">
        <v>94</v>
      </c>
      <c r="H5765">
        <v>0</v>
      </c>
      <c r="I5765">
        <v>50</v>
      </c>
      <c r="J5765">
        <f>Cálculo!$G$137</f>
        <v>7.6988165272874607</v>
      </c>
      <c r="K5765">
        <f>Cálculo!$H$137</f>
        <v>66.105539381598362</v>
      </c>
    </row>
    <row r="5766" spans="1:11">
      <c r="A5766" t="s">
        <v>56</v>
      </c>
      <c r="B5766" t="s">
        <v>198</v>
      </c>
      <c r="C5766" s="7" t="s">
        <v>390</v>
      </c>
      <c r="D5766" t="s">
        <v>199</v>
      </c>
      <c r="E5766" t="s">
        <v>60</v>
      </c>
      <c r="F5766" t="s">
        <v>95</v>
      </c>
      <c r="G5766" t="s">
        <v>94</v>
      </c>
      <c r="H5766">
        <v>50.01</v>
      </c>
      <c r="I5766">
        <v>500</v>
      </c>
      <c r="J5766">
        <f>Cálculo!$G$138</f>
        <v>6.8314704390510368</v>
      </c>
      <c r="K5766">
        <f>Cálculo!$H$138</f>
        <v>103.29358173526137</v>
      </c>
    </row>
    <row r="5767" spans="1:11">
      <c r="A5767" t="s">
        <v>56</v>
      </c>
      <c r="B5767" t="s">
        <v>198</v>
      </c>
      <c r="C5767" s="7" t="s">
        <v>390</v>
      </c>
      <c r="D5767" t="s">
        <v>199</v>
      </c>
      <c r="E5767" t="s">
        <v>60</v>
      </c>
      <c r="F5767" t="s">
        <v>95</v>
      </c>
      <c r="G5767" t="s">
        <v>94</v>
      </c>
      <c r="H5767">
        <v>500.01</v>
      </c>
      <c r="I5767">
        <v>5000</v>
      </c>
      <c r="J5767">
        <f>Cálculo!$G$139</f>
        <v>6.2429205514120945</v>
      </c>
      <c r="K5767">
        <f>Cálculo!$H$139</f>
        <v>396.04500404736206</v>
      </c>
    </row>
    <row r="5768" spans="1:11">
      <c r="A5768" t="s">
        <v>56</v>
      </c>
      <c r="B5768" t="s">
        <v>198</v>
      </c>
      <c r="C5768" s="7" t="s">
        <v>390</v>
      </c>
      <c r="D5768" t="s">
        <v>199</v>
      </c>
      <c r="E5768" t="s">
        <v>60</v>
      </c>
      <c r="F5768" t="s">
        <v>95</v>
      </c>
      <c r="G5768" t="s">
        <v>94</v>
      </c>
      <c r="H5768">
        <v>5000.01</v>
      </c>
      <c r="J5768">
        <f>Cálculo!$G$140</f>
        <v>4.584700919357874</v>
      </c>
      <c r="K5768">
        <f>Cálculo!$H$140</f>
        <v>8609.3670972510572</v>
      </c>
    </row>
    <row r="5769" spans="1:11">
      <c r="A5769" t="s">
        <v>56</v>
      </c>
      <c r="B5769" t="s">
        <v>198</v>
      </c>
      <c r="C5769" s="7" t="s">
        <v>390</v>
      </c>
      <c r="D5769" t="s">
        <v>199</v>
      </c>
      <c r="E5769" t="s">
        <v>60</v>
      </c>
      <c r="F5769" t="s">
        <v>96</v>
      </c>
      <c r="G5769" t="s">
        <v>94</v>
      </c>
      <c r="H5769">
        <v>0</v>
      </c>
      <c r="I5769">
        <v>5000</v>
      </c>
      <c r="J5769">
        <f>Cálculo!$G$143</f>
        <v>7.3237384732820781</v>
      </c>
      <c r="K5769">
        <f>Cálculo!$H$143</f>
        <v>589.06753201210392</v>
      </c>
    </row>
    <row r="5770" spans="1:11">
      <c r="A5770" t="s">
        <v>56</v>
      </c>
      <c r="B5770" t="s">
        <v>198</v>
      </c>
      <c r="C5770" s="7" t="s">
        <v>390</v>
      </c>
      <c r="D5770" t="s">
        <v>199</v>
      </c>
      <c r="E5770" t="s">
        <v>60</v>
      </c>
      <c r="F5770" t="s">
        <v>96</v>
      </c>
      <c r="G5770" t="s">
        <v>94</v>
      </c>
      <c r="H5770">
        <v>5000.01</v>
      </c>
      <c r="I5770">
        <v>50000</v>
      </c>
      <c r="J5770">
        <f>Cálculo!$G$144</f>
        <v>5.1592285268065821</v>
      </c>
      <c r="K5770">
        <f>Cálculo!$H$144</f>
        <v>11780.938877672519</v>
      </c>
    </row>
    <row r="5771" spans="1:11">
      <c r="A5771" t="s">
        <v>56</v>
      </c>
      <c r="B5771" t="s">
        <v>198</v>
      </c>
      <c r="C5771" s="7" t="s">
        <v>390</v>
      </c>
      <c r="D5771" t="s">
        <v>199</v>
      </c>
      <c r="E5771" t="s">
        <v>60</v>
      </c>
      <c r="F5771" t="s">
        <v>96</v>
      </c>
      <c r="G5771" t="s">
        <v>94</v>
      </c>
      <c r="H5771">
        <v>50000.01</v>
      </c>
      <c r="I5771">
        <v>300000</v>
      </c>
      <c r="J5771">
        <f>Cálculo!$G$145</f>
        <v>4.2336945051689518</v>
      </c>
      <c r="K5771">
        <f>Cálculo!$H$145</f>
        <v>54599.034374214963</v>
      </c>
    </row>
    <row r="5772" spans="1:11">
      <c r="A5772" t="s">
        <v>56</v>
      </c>
      <c r="B5772" t="s">
        <v>198</v>
      </c>
      <c r="C5772" s="7" t="s">
        <v>390</v>
      </c>
      <c r="D5772" t="s">
        <v>199</v>
      </c>
      <c r="E5772" t="s">
        <v>60</v>
      </c>
      <c r="F5772" t="s">
        <v>96</v>
      </c>
      <c r="G5772" t="s">
        <v>94</v>
      </c>
      <c r="H5772">
        <v>300000.01</v>
      </c>
      <c r="I5772">
        <v>500000</v>
      </c>
      <c r="J5772">
        <f>Cálculo!$G$146</f>
        <v>3.9231667044967171</v>
      </c>
      <c r="K5772">
        <f>Cálculo!$H$146</f>
        <v>141957.4987846748</v>
      </c>
    </row>
    <row r="5773" spans="1:11">
      <c r="A5773" t="s">
        <v>56</v>
      </c>
      <c r="B5773" t="s">
        <v>198</v>
      </c>
      <c r="C5773" s="7" t="s">
        <v>390</v>
      </c>
      <c r="D5773" t="s">
        <v>199</v>
      </c>
      <c r="E5773" t="s">
        <v>60</v>
      </c>
      <c r="F5773" t="s">
        <v>96</v>
      </c>
      <c r="G5773" t="s">
        <v>94</v>
      </c>
      <c r="H5773">
        <v>500000.01</v>
      </c>
      <c r="I5773">
        <v>1000000</v>
      </c>
      <c r="J5773">
        <f>Cálculo!$G$147</f>
        <v>3.7671663373933297</v>
      </c>
      <c r="K5773">
        <f>Cálculo!$H$147</f>
        <v>156922.00938051022</v>
      </c>
    </row>
    <row r="5774" spans="1:11">
      <c r="A5774" t="s">
        <v>56</v>
      </c>
      <c r="B5774" t="s">
        <v>198</v>
      </c>
      <c r="C5774" s="7" t="s">
        <v>390</v>
      </c>
      <c r="D5774" t="s">
        <v>199</v>
      </c>
      <c r="E5774" t="s">
        <v>60</v>
      </c>
      <c r="F5774" t="s">
        <v>96</v>
      </c>
      <c r="G5774" t="s">
        <v>94</v>
      </c>
      <c r="H5774">
        <v>1000000.01</v>
      </c>
      <c r="I5774">
        <v>3000000</v>
      </c>
      <c r="J5774">
        <f>Cálculo!$G$148</f>
        <v>3.6735915287641614</v>
      </c>
      <c r="K5774">
        <f>Cálculo!$H$148</f>
        <v>168937.48821780394</v>
      </c>
    </row>
    <row r="5775" spans="1:11">
      <c r="A5775" t="s">
        <v>56</v>
      </c>
      <c r="B5775" t="s">
        <v>198</v>
      </c>
      <c r="C5775" s="7" t="s">
        <v>390</v>
      </c>
      <c r="D5775" t="s">
        <v>199</v>
      </c>
      <c r="E5775" t="s">
        <v>60</v>
      </c>
      <c r="F5775" t="s">
        <v>96</v>
      </c>
      <c r="G5775" t="s">
        <v>94</v>
      </c>
      <c r="H5775">
        <v>3000000.01</v>
      </c>
      <c r="J5775">
        <f>Cálculo!$G$149</f>
        <v>3.6313552773076965</v>
      </c>
      <c r="K5775">
        <f>Cálculo!$H$149</f>
        <v>216355.6774950189</v>
      </c>
    </row>
    <row r="5776" spans="1:11">
      <c r="A5776" t="s">
        <v>56</v>
      </c>
      <c r="B5776" t="s">
        <v>198</v>
      </c>
      <c r="C5776" s="7" t="s">
        <v>390</v>
      </c>
      <c r="D5776" t="s">
        <v>199</v>
      </c>
      <c r="E5776" t="s">
        <v>60</v>
      </c>
      <c r="F5776" t="s">
        <v>97</v>
      </c>
      <c r="G5776" t="s">
        <v>98</v>
      </c>
      <c r="J5776">
        <f>Cálculo!$G$152</f>
        <v>3.6369964245106647</v>
      </c>
    </row>
    <row r="5777" spans="1:11">
      <c r="A5777" t="s">
        <v>56</v>
      </c>
      <c r="B5777" t="s">
        <v>198</v>
      </c>
      <c r="C5777" s="7" t="s">
        <v>391</v>
      </c>
      <c r="D5777" t="s">
        <v>199</v>
      </c>
      <c r="E5777" t="s">
        <v>60</v>
      </c>
      <c r="F5777" t="s">
        <v>93</v>
      </c>
      <c r="G5777" t="s">
        <v>94</v>
      </c>
      <c r="H5777">
        <v>0</v>
      </c>
      <c r="I5777">
        <v>1</v>
      </c>
      <c r="K5777">
        <f>Cálculo!$H$130</f>
        <v>26.458686255421735</v>
      </c>
    </row>
    <row r="5778" spans="1:11">
      <c r="A5778" t="s">
        <v>56</v>
      </c>
      <c r="B5778" t="s">
        <v>198</v>
      </c>
      <c r="C5778" s="7" t="s">
        <v>391</v>
      </c>
      <c r="D5778" t="s">
        <v>199</v>
      </c>
      <c r="E5778" t="s">
        <v>60</v>
      </c>
      <c r="F5778" t="s">
        <v>93</v>
      </c>
      <c r="G5778" t="s">
        <v>94</v>
      </c>
      <c r="H5778">
        <v>1.01</v>
      </c>
      <c r="I5778">
        <v>7</v>
      </c>
      <c r="J5778">
        <f>Cálculo!$G$131</f>
        <v>7.4210203215017687</v>
      </c>
      <c r="K5778">
        <f>Cálculo!$H$131</f>
        <v>20.682245636741399</v>
      </c>
    </row>
    <row r="5779" spans="1:11">
      <c r="A5779" t="s">
        <v>56</v>
      </c>
      <c r="B5779" t="s">
        <v>198</v>
      </c>
      <c r="C5779" s="7" t="s">
        <v>391</v>
      </c>
      <c r="D5779" t="s">
        <v>199</v>
      </c>
      <c r="E5779" t="s">
        <v>60</v>
      </c>
      <c r="F5779" t="s">
        <v>93</v>
      </c>
      <c r="G5779" t="s">
        <v>94</v>
      </c>
      <c r="H5779">
        <v>7.01</v>
      </c>
      <c r="I5779">
        <v>16</v>
      </c>
      <c r="J5779">
        <f>Cálculo!$G$132</f>
        <v>7.1755851242900146</v>
      </c>
      <c r="K5779">
        <f>Cálculo!$H$132</f>
        <v>22.294001980446502</v>
      </c>
    </row>
    <row r="5780" spans="1:11">
      <c r="A5780" t="s">
        <v>56</v>
      </c>
      <c r="B5780" t="s">
        <v>198</v>
      </c>
      <c r="C5780" s="7" t="s">
        <v>391</v>
      </c>
      <c r="D5780" t="s">
        <v>199</v>
      </c>
      <c r="E5780" t="s">
        <v>60</v>
      </c>
      <c r="F5780" t="s">
        <v>93</v>
      </c>
      <c r="G5780" t="s">
        <v>94</v>
      </c>
      <c r="H5780">
        <v>16.010000000000002</v>
      </c>
      <c r="I5780">
        <v>41</v>
      </c>
      <c r="J5780">
        <f>Cálculo!$G$133</f>
        <v>7.0090471647993526</v>
      </c>
      <c r="K5780">
        <f>Cálculo!$H$133</f>
        <v>24.835165266872067</v>
      </c>
    </row>
    <row r="5781" spans="1:11">
      <c r="A5781" t="s">
        <v>56</v>
      </c>
      <c r="B5781" t="s">
        <v>198</v>
      </c>
      <c r="C5781" s="7" t="s">
        <v>391</v>
      </c>
      <c r="D5781" t="s">
        <v>199</v>
      </c>
      <c r="E5781" t="s">
        <v>60</v>
      </c>
      <c r="F5781" t="s">
        <v>93</v>
      </c>
      <c r="G5781" t="s">
        <v>94</v>
      </c>
      <c r="H5781">
        <v>41.01</v>
      </c>
      <c r="J5781">
        <f>Cálculo!$G$134</f>
        <v>6.9861566953252874</v>
      </c>
      <c r="K5781">
        <f>Cálculo!$H$134</f>
        <v>25.646925761146903</v>
      </c>
    </row>
    <row r="5782" spans="1:11">
      <c r="A5782" t="s">
        <v>56</v>
      </c>
      <c r="B5782" t="s">
        <v>198</v>
      </c>
      <c r="C5782" s="7" t="s">
        <v>391</v>
      </c>
      <c r="D5782" t="s">
        <v>199</v>
      </c>
      <c r="E5782" t="s">
        <v>60</v>
      </c>
      <c r="F5782" t="s">
        <v>95</v>
      </c>
      <c r="G5782" t="s">
        <v>94</v>
      </c>
      <c r="H5782">
        <v>0</v>
      </c>
      <c r="I5782">
        <v>50</v>
      </c>
      <c r="J5782">
        <f>Cálculo!$G$137</f>
        <v>7.6988165272874607</v>
      </c>
      <c r="K5782">
        <f>Cálculo!$H$137</f>
        <v>66.105539381598362</v>
      </c>
    </row>
    <row r="5783" spans="1:11">
      <c r="A5783" t="s">
        <v>56</v>
      </c>
      <c r="B5783" t="s">
        <v>198</v>
      </c>
      <c r="C5783" s="7" t="s">
        <v>391</v>
      </c>
      <c r="D5783" t="s">
        <v>199</v>
      </c>
      <c r="E5783" t="s">
        <v>60</v>
      </c>
      <c r="F5783" t="s">
        <v>95</v>
      </c>
      <c r="G5783" t="s">
        <v>94</v>
      </c>
      <c r="H5783">
        <v>50.01</v>
      </c>
      <c r="I5783">
        <v>500</v>
      </c>
      <c r="J5783">
        <f>Cálculo!$G$138</f>
        <v>6.8314704390510368</v>
      </c>
      <c r="K5783">
        <f>Cálculo!$H$138</f>
        <v>103.29358173526137</v>
      </c>
    </row>
    <row r="5784" spans="1:11">
      <c r="A5784" t="s">
        <v>56</v>
      </c>
      <c r="B5784" t="s">
        <v>198</v>
      </c>
      <c r="C5784" s="7" t="s">
        <v>391</v>
      </c>
      <c r="D5784" t="s">
        <v>199</v>
      </c>
      <c r="E5784" t="s">
        <v>60</v>
      </c>
      <c r="F5784" t="s">
        <v>95</v>
      </c>
      <c r="G5784" t="s">
        <v>94</v>
      </c>
      <c r="H5784">
        <v>500.01</v>
      </c>
      <c r="I5784">
        <v>5000</v>
      </c>
      <c r="J5784">
        <f>Cálculo!$G$139</f>
        <v>6.2429205514120945</v>
      </c>
      <c r="K5784">
        <f>Cálculo!$H$139</f>
        <v>396.04500404736206</v>
      </c>
    </row>
    <row r="5785" spans="1:11">
      <c r="A5785" t="s">
        <v>56</v>
      </c>
      <c r="B5785" t="s">
        <v>198</v>
      </c>
      <c r="C5785" s="7" t="s">
        <v>391</v>
      </c>
      <c r="D5785" t="s">
        <v>199</v>
      </c>
      <c r="E5785" t="s">
        <v>60</v>
      </c>
      <c r="F5785" t="s">
        <v>95</v>
      </c>
      <c r="G5785" t="s">
        <v>94</v>
      </c>
      <c r="H5785">
        <v>5000.01</v>
      </c>
      <c r="J5785">
        <f>Cálculo!$G$140</f>
        <v>4.584700919357874</v>
      </c>
      <c r="K5785">
        <f>Cálculo!$H$140</f>
        <v>8609.3670972510572</v>
      </c>
    </row>
    <row r="5786" spans="1:11">
      <c r="A5786" t="s">
        <v>56</v>
      </c>
      <c r="B5786" t="s">
        <v>198</v>
      </c>
      <c r="C5786" s="7" t="s">
        <v>391</v>
      </c>
      <c r="D5786" t="s">
        <v>199</v>
      </c>
      <c r="E5786" t="s">
        <v>60</v>
      </c>
      <c r="F5786" t="s">
        <v>96</v>
      </c>
      <c r="G5786" t="s">
        <v>94</v>
      </c>
      <c r="H5786">
        <v>0</v>
      </c>
      <c r="I5786">
        <v>5000</v>
      </c>
      <c r="J5786">
        <f>Cálculo!$G$143</f>
        <v>7.3237384732820781</v>
      </c>
      <c r="K5786">
        <f>Cálculo!$H$143</f>
        <v>589.06753201210392</v>
      </c>
    </row>
    <row r="5787" spans="1:11">
      <c r="A5787" t="s">
        <v>56</v>
      </c>
      <c r="B5787" t="s">
        <v>198</v>
      </c>
      <c r="C5787" s="7" t="s">
        <v>391</v>
      </c>
      <c r="D5787" t="s">
        <v>199</v>
      </c>
      <c r="E5787" t="s">
        <v>60</v>
      </c>
      <c r="F5787" t="s">
        <v>96</v>
      </c>
      <c r="G5787" t="s">
        <v>94</v>
      </c>
      <c r="H5787">
        <v>5000.01</v>
      </c>
      <c r="I5787">
        <v>50000</v>
      </c>
      <c r="J5787">
        <f>Cálculo!$G$144</f>
        <v>5.1592285268065821</v>
      </c>
      <c r="K5787">
        <f>Cálculo!$H$144</f>
        <v>11780.938877672519</v>
      </c>
    </row>
    <row r="5788" spans="1:11">
      <c r="A5788" t="s">
        <v>56</v>
      </c>
      <c r="B5788" t="s">
        <v>198</v>
      </c>
      <c r="C5788" s="7" t="s">
        <v>391</v>
      </c>
      <c r="D5788" t="s">
        <v>199</v>
      </c>
      <c r="E5788" t="s">
        <v>60</v>
      </c>
      <c r="F5788" t="s">
        <v>96</v>
      </c>
      <c r="G5788" t="s">
        <v>94</v>
      </c>
      <c r="H5788">
        <v>50000.01</v>
      </c>
      <c r="I5788">
        <v>300000</v>
      </c>
      <c r="J5788">
        <f>Cálculo!$G$145</f>
        <v>4.2336945051689518</v>
      </c>
      <c r="K5788">
        <f>Cálculo!$H$145</f>
        <v>54599.034374214963</v>
      </c>
    </row>
    <row r="5789" spans="1:11">
      <c r="A5789" t="s">
        <v>56</v>
      </c>
      <c r="B5789" t="s">
        <v>198</v>
      </c>
      <c r="C5789" s="7" t="s">
        <v>391</v>
      </c>
      <c r="D5789" t="s">
        <v>199</v>
      </c>
      <c r="E5789" t="s">
        <v>60</v>
      </c>
      <c r="F5789" t="s">
        <v>96</v>
      </c>
      <c r="G5789" t="s">
        <v>94</v>
      </c>
      <c r="H5789">
        <v>300000.01</v>
      </c>
      <c r="I5789">
        <v>500000</v>
      </c>
      <c r="J5789">
        <f>Cálculo!$G$146</f>
        <v>3.9231667044967171</v>
      </c>
      <c r="K5789">
        <f>Cálculo!$H$146</f>
        <v>141957.4987846748</v>
      </c>
    </row>
    <row r="5790" spans="1:11">
      <c r="A5790" t="s">
        <v>56</v>
      </c>
      <c r="B5790" t="s">
        <v>198</v>
      </c>
      <c r="C5790" s="7" t="s">
        <v>391</v>
      </c>
      <c r="D5790" t="s">
        <v>199</v>
      </c>
      <c r="E5790" t="s">
        <v>60</v>
      </c>
      <c r="F5790" t="s">
        <v>96</v>
      </c>
      <c r="G5790" t="s">
        <v>94</v>
      </c>
      <c r="H5790">
        <v>500000.01</v>
      </c>
      <c r="I5790">
        <v>1000000</v>
      </c>
      <c r="J5790">
        <f>Cálculo!$G$147</f>
        <v>3.7671663373933297</v>
      </c>
      <c r="K5790">
        <f>Cálculo!$H$147</f>
        <v>156922.00938051022</v>
      </c>
    </row>
    <row r="5791" spans="1:11">
      <c r="A5791" t="s">
        <v>56</v>
      </c>
      <c r="B5791" t="s">
        <v>198</v>
      </c>
      <c r="C5791" s="7" t="s">
        <v>391</v>
      </c>
      <c r="D5791" t="s">
        <v>199</v>
      </c>
      <c r="E5791" t="s">
        <v>60</v>
      </c>
      <c r="F5791" t="s">
        <v>96</v>
      </c>
      <c r="G5791" t="s">
        <v>94</v>
      </c>
      <c r="H5791">
        <v>1000000.01</v>
      </c>
      <c r="I5791">
        <v>3000000</v>
      </c>
      <c r="J5791">
        <f>Cálculo!$G$148</f>
        <v>3.6735915287641614</v>
      </c>
      <c r="K5791">
        <f>Cálculo!$H$148</f>
        <v>168937.48821780394</v>
      </c>
    </row>
    <row r="5792" spans="1:11">
      <c r="A5792" t="s">
        <v>56</v>
      </c>
      <c r="B5792" t="s">
        <v>198</v>
      </c>
      <c r="C5792" s="7" t="s">
        <v>391</v>
      </c>
      <c r="D5792" t="s">
        <v>199</v>
      </c>
      <c r="E5792" t="s">
        <v>60</v>
      </c>
      <c r="F5792" t="s">
        <v>96</v>
      </c>
      <c r="G5792" t="s">
        <v>94</v>
      </c>
      <c r="H5792">
        <v>3000000.01</v>
      </c>
      <c r="J5792">
        <f>Cálculo!$G$149</f>
        <v>3.6313552773076965</v>
      </c>
      <c r="K5792">
        <f>Cálculo!$H$149</f>
        <v>216355.6774950189</v>
      </c>
    </row>
    <row r="5793" spans="1:11">
      <c r="A5793" t="s">
        <v>56</v>
      </c>
      <c r="B5793" t="s">
        <v>198</v>
      </c>
      <c r="C5793" s="7" t="s">
        <v>391</v>
      </c>
      <c r="D5793" t="s">
        <v>199</v>
      </c>
      <c r="E5793" t="s">
        <v>60</v>
      </c>
      <c r="F5793" t="s">
        <v>97</v>
      </c>
      <c r="G5793" t="s">
        <v>98</v>
      </c>
      <c r="J5793">
        <f>Cálculo!$G$152</f>
        <v>3.6369964245106647</v>
      </c>
    </row>
    <row r="5794" spans="1:11">
      <c r="A5794" t="s">
        <v>56</v>
      </c>
      <c r="B5794" t="s">
        <v>198</v>
      </c>
      <c r="C5794" s="7" t="s">
        <v>392</v>
      </c>
      <c r="D5794" t="s">
        <v>199</v>
      </c>
      <c r="E5794" t="s">
        <v>60</v>
      </c>
      <c r="F5794" t="s">
        <v>93</v>
      </c>
      <c r="G5794" t="s">
        <v>94</v>
      </c>
      <c r="H5794">
        <v>0</v>
      </c>
      <c r="I5794">
        <v>1</v>
      </c>
      <c r="K5794">
        <f>Cálculo!$H$130</f>
        <v>26.458686255421735</v>
      </c>
    </row>
    <row r="5795" spans="1:11">
      <c r="A5795" t="s">
        <v>56</v>
      </c>
      <c r="B5795" t="s">
        <v>198</v>
      </c>
      <c r="C5795" s="7" t="s">
        <v>392</v>
      </c>
      <c r="D5795" t="s">
        <v>199</v>
      </c>
      <c r="E5795" t="s">
        <v>60</v>
      </c>
      <c r="F5795" t="s">
        <v>93</v>
      </c>
      <c r="G5795" t="s">
        <v>94</v>
      </c>
      <c r="H5795">
        <v>1.01</v>
      </c>
      <c r="I5795">
        <v>7</v>
      </c>
      <c r="J5795">
        <f>Cálculo!$G$131</f>
        <v>7.4210203215017687</v>
      </c>
      <c r="K5795">
        <f>Cálculo!$H$131</f>
        <v>20.682245636741399</v>
      </c>
    </row>
    <row r="5796" spans="1:11">
      <c r="A5796" t="s">
        <v>56</v>
      </c>
      <c r="B5796" t="s">
        <v>198</v>
      </c>
      <c r="C5796" s="7" t="s">
        <v>392</v>
      </c>
      <c r="D5796" t="s">
        <v>199</v>
      </c>
      <c r="E5796" t="s">
        <v>60</v>
      </c>
      <c r="F5796" t="s">
        <v>93</v>
      </c>
      <c r="G5796" t="s">
        <v>94</v>
      </c>
      <c r="H5796">
        <v>7.01</v>
      </c>
      <c r="I5796">
        <v>16</v>
      </c>
      <c r="J5796">
        <f>Cálculo!$G$132</f>
        <v>7.1755851242900146</v>
      </c>
      <c r="K5796">
        <f>Cálculo!$H$132</f>
        <v>22.294001980446502</v>
      </c>
    </row>
    <row r="5797" spans="1:11">
      <c r="A5797" t="s">
        <v>56</v>
      </c>
      <c r="B5797" t="s">
        <v>198</v>
      </c>
      <c r="C5797" s="7" t="s">
        <v>392</v>
      </c>
      <c r="D5797" t="s">
        <v>199</v>
      </c>
      <c r="E5797" t="s">
        <v>60</v>
      </c>
      <c r="F5797" t="s">
        <v>93</v>
      </c>
      <c r="G5797" t="s">
        <v>94</v>
      </c>
      <c r="H5797">
        <v>16.010000000000002</v>
      </c>
      <c r="I5797">
        <v>41</v>
      </c>
      <c r="J5797">
        <f>Cálculo!$G$133</f>
        <v>7.0090471647993526</v>
      </c>
      <c r="K5797">
        <f>Cálculo!$H$133</f>
        <v>24.835165266872067</v>
      </c>
    </row>
    <row r="5798" spans="1:11">
      <c r="A5798" t="s">
        <v>56</v>
      </c>
      <c r="B5798" t="s">
        <v>198</v>
      </c>
      <c r="C5798" s="7" t="s">
        <v>392</v>
      </c>
      <c r="D5798" t="s">
        <v>199</v>
      </c>
      <c r="E5798" t="s">
        <v>60</v>
      </c>
      <c r="F5798" t="s">
        <v>93</v>
      </c>
      <c r="G5798" t="s">
        <v>94</v>
      </c>
      <c r="H5798">
        <v>41.01</v>
      </c>
      <c r="J5798">
        <f>Cálculo!$G$134</f>
        <v>6.9861566953252874</v>
      </c>
      <c r="K5798">
        <f>Cálculo!$H$134</f>
        <v>25.646925761146903</v>
      </c>
    </row>
    <row r="5799" spans="1:11">
      <c r="A5799" t="s">
        <v>56</v>
      </c>
      <c r="B5799" t="s">
        <v>198</v>
      </c>
      <c r="C5799" s="7" t="s">
        <v>392</v>
      </c>
      <c r="D5799" t="s">
        <v>199</v>
      </c>
      <c r="E5799" t="s">
        <v>60</v>
      </c>
      <c r="F5799" t="s">
        <v>95</v>
      </c>
      <c r="G5799" t="s">
        <v>94</v>
      </c>
      <c r="H5799">
        <v>0</v>
      </c>
      <c r="I5799">
        <v>50</v>
      </c>
      <c r="J5799">
        <f>Cálculo!$G$137</f>
        <v>7.6988165272874607</v>
      </c>
      <c r="K5799">
        <f>Cálculo!$H$137</f>
        <v>66.105539381598362</v>
      </c>
    </row>
    <row r="5800" spans="1:11">
      <c r="A5800" t="s">
        <v>56</v>
      </c>
      <c r="B5800" t="s">
        <v>198</v>
      </c>
      <c r="C5800" s="7" t="s">
        <v>392</v>
      </c>
      <c r="D5800" t="s">
        <v>199</v>
      </c>
      <c r="E5800" t="s">
        <v>60</v>
      </c>
      <c r="F5800" t="s">
        <v>95</v>
      </c>
      <c r="G5800" t="s">
        <v>94</v>
      </c>
      <c r="H5800">
        <v>50.01</v>
      </c>
      <c r="I5800">
        <v>500</v>
      </c>
      <c r="J5800">
        <f>Cálculo!$G$138</f>
        <v>6.8314704390510368</v>
      </c>
      <c r="K5800">
        <f>Cálculo!$H$138</f>
        <v>103.29358173526137</v>
      </c>
    </row>
    <row r="5801" spans="1:11">
      <c r="A5801" t="s">
        <v>56</v>
      </c>
      <c r="B5801" t="s">
        <v>198</v>
      </c>
      <c r="C5801" s="7" t="s">
        <v>392</v>
      </c>
      <c r="D5801" t="s">
        <v>199</v>
      </c>
      <c r="E5801" t="s">
        <v>60</v>
      </c>
      <c r="F5801" t="s">
        <v>95</v>
      </c>
      <c r="G5801" t="s">
        <v>94</v>
      </c>
      <c r="H5801">
        <v>500.01</v>
      </c>
      <c r="I5801">
        <v>5000</v>
      </c>
      <c r="J5801">
        <f>Cálculo!$G$139</f>
        <v>6.2429205514120945</v>
      </c>
      <c r="K5801">
        <f>Cálculo!$H$139</f>
        <v>396.04500404736206</v>
      </c>
    </row>
    <row r="5802" spans="1:11">
      <c r="A5802" t="s">
        <v>56</v>
      </c>
      <c r="B5802" t="s">
        <v>198</v>
      </c>
      <c r="C5802" s="7" t="s">
        <v>392</v>
      </c>
      <c r="D5802" t="s">
        <v>199</v>
      </c>
      <c r="E5802" t="s">
        <v>60</v>
      </c>
      <c r="F5802" t="s">
        <v>95</v>
      </c>
      <c r="G5802" t="s">
        <v>94</v>
      </c>
      <c r="H5802">
        <v>5000.01</v>
      </c>
      <c r="J5802">
        <f>Cálculo!$G$140</f>
        <v>4.584700919357874</v>
      </c>
      <c r="K5802">
        <f>Cálculo!$H$140</f>
        <v>8609.3670972510572</v>
      </c>
    </row>
    <row r="5803" spans="1:11">
      <c r="A5803" t="s">
        <v>56</v>
      </c>
      <c r="B5803" t="s">
        <v>198</v>
      </c>
      <c r="C5803" s="7" t="s">
        <v>392</v>
      </c>
      <c r="D5803" t="s">
        <v>199</v>
      </c>
      <c r="E5803" t="s">
        <v>60</v>
      </c>
      <c r="F5803" t="s">
        <v>96</v>
      </c>
      <c r="G5803" t="s">
        <v>94</v>
      </c>
      <c r="H5803">
        <v>0</v>
      </c>
      <c r="I5803">
        <v>5000</v>
      </c>
      <c r="J5803">
        <f>Cálculo!$G$143</f>
        <v>7.3237384732820781</v>
      </c>
      <c r="K5803">
        <f>Cálculo!$H$143</f>
        <v>589.06753201210392</v>
      </c>
    </row>
    <row r="5804" spans="1:11">
      <c r="A5804" t="s">
        <v>56</v>
      </c>
      <c r="B5804" t="s">
        <v>198</v>
      </c>
      <c r="C5804" s="7" t="s">
        <v>392</v>
      </c>
      <c r="D5804" t="s">
        <v>199</v>
      </c>
      <c r="E5804" t="s">
        <v>60</v>
      </c>
      <c r="F5804" t="s">
        <v>96</v>
      </c>
      <c r="G5804" t="s">
        <v>94</v>
      </c>
      <c r="H5804">
        <v>5000.01</v>
      </c>
      <c r="I5804">
        <v>50000</v>
      </c>
      <c r="J5804">
        <f>Cálculo!$G$144</f>
        <v>5.1592285268065821</v>
      </c>
      <c r="K5804">
        <f>Cálculo!$H$144</f>
        <v>11780.938877672519</v>
      </c>
    </row>
    <row r="5805" spans="1:11">
      <c r="A5805" t="s">
        <v>56</v>
      </c>
      <c r="B5805" t="s">
        <v>198</v>
      </c>
      <c r="C5805" s="7" t="s">
        <v>392</v>
      </c>
      <c r="D5805" t="s">
        <v>199</v>
      </c>
      <c r="E5805" t="s">
        <v>60</v>
      </c>
      <c r="F5805" t="s">
        <v>96</v>
      </c>
      <c r="G5805" t="s">
        <v>94</v>
      </c>
      <c r="H5805">
        <v>50000.01</v>
      </c>
      <c r="I5805">
        <v>300000</v>
      </c>
      <c r="J5805">
        <f>Cálculo!$G$145</f>
        <v>4.2336945051689518</v>
      </c>
      <c r="K5805">
        <f>Cálculo!$H$145</f>
        <v>54599.034374214963</v>
      </c>
    </row>
    <row r="5806" spans="1:11">
      <c r="A5806" t="s">
        <v>56</v>
      </c>
      <c r="B5806" t="s">
        <v>198</v>
      </c>
      <c r="C5806" s="7" t="s">
        <v>392</v>
      </c>
      <c r="D5806" t="s">
        <v>199</v>
      </c>
      <c r="E5806" t="s">
        <v>60</v>
      </c>
      <c r="F5806" t="s">
        <v>96</v>
      </c>
      <c r="G5806" t="s">
        <v>94</v>
      </c>
      <c r="H5806">
        <v>300000.01</v>
      </c>
      <c r="I5806">
        <v>500000</v>
      </c>
      <c r="J5806">
        <f>Cálculo!$G$146</f>
        <v>3.9231667044967171</v>
      </c>
      <c r="K5806">
        <f>Cálculo!$H$146</f>
        <v>141957.4987846748</v>
      </c>
    </row>
    <row r="5807" spans="1:11">
      <c r="A5807" t="s">
        <v>56</v>
      </c>
      <c r="B5807" t="s">
        <v>198</v>
      </c>
      <c r="C5807" s="7" t="s">
        <v>392</v>
      </c>
      <c r="D5807" t="s">
        <v>199</v>
      </c>
      <c r="E5807" t="s">
        <v>60</v>
      </c>
      <c r="F5807" t="s">
        <v>96</v>
      </c>
      <c r="G5807" t="s">
        <v>94</v>
      </c>
      <c r="H5807">
        <v>500000.01</v>
      </c>
      <c r="I5807">
        <v>1000000</v>
      </c>
      <c r="J5807">
        <f>Cálculo!$G$147</f>
        <v>3.7671663373933297</v>
      </c>
      <c r="K5807">
        <f>Cálculo!$H$147</f>
        <v>156922.00938051022</v>
      </c>
    </row>
    <row r="5808" spans="1:11">
      <c r="A5808" t="s">
        <v>56</v>
      </c>
      <c r="B5808" t="s">
        <v>198</v>
      </c>
      <c r="C5808" s="7" t="s">
        <v>392</v>
      </c>
      <c r="D5808" t="s">
        <v>199</v>
      </c>
      <c r="E5808" t="s">
        <v>60</v>
      </c>
      <c r="F5808" t="s">
        <v>96</v>
      </c>
      <c r="G5808" t="s">
        <v>94</v>
      </c>
      <c r="H5808">
        <v>1000000.01</v>
      </c>
      <c r="I5808">
        <v>3000000</v>
      </c>
      <c r="J5808">
        <f>Cálculo!$G$148</f>
        <v>3.6735915287641614</v>
      </c>
      <c r="K5808">
        <f>Cálculo!$H$148</f>
        <v>168937.48821780394</v>
      </c>
    </row>
    <row r="5809" spans="1:11">
      <c r="A5809" t="s">
        <v>56</v>
      </c>
      <c r="B5809" t="s">
        <v>198</v>
      </c>
      <c r="C5809" s="7" t="s">
        <v>392</v>
      </c>
      <c r="D5809" t="s">
        <v>199</v>
      </c>
      <c r="E5809" t="s">
        <v>60</v>
      </c>
      <c r="F5809" t="s">
        <v>96</v>
      </c>
      <c r="G5809" t="s">
        <v>94</v>
      </c>
      <c r="H5809">
        <v>3000000.01</v>
      </c>
      <c r="J5809">
        <f>Cálculo!$G$149</f>
        <v>3.6313552773076965</v>
      </c>
      <c r="K5809">
        <f>Cálculo!$H$149</f>
        <v>216355.6774950189</v>
      </c>
    </row>
    <row r="5810" spans="1:11">
      <c r="A5810" t="s">
        <v>56</v>
      </c>
      <c r="B5810" t="s">
        <v>198</v>
      </c>
      <c r="C5810" s="7" t="s">
        <v>392</v>
      </c>
      <c r="D5810" t="s">
        <v>199</v>
      </c>
      <c r="E5810" t="s">
        <v>60</v>
      </c>
      <c r="F5810" t="s">
        <v>97</v>
      </c>
      <c r="G5810" t="s">
        <v>98</v>
      </c>
      <c r="J5810">
        <f>Cálculo!$G$152</f>
        <v>3.6369964245106647</v>
      </c>
    </row>
    <row r="5811" spans="1:11">
      <c r="A5811" t="s">
        <v>56</v>
      </c>
      <c r="B5811" t="s">
        <v>198</v>
      </c>
      <c r="C5811" s="7" t="s">
        <v>393</v>
      </c>
      <c r="D5811" t="s">
        <v>199</v>
      </c>
      <c r="E5811" t="s">
        <v>60</v>
      </c>
      <c r="F5811" t="s">
        <v>93</v>
      </c>
      <c r="G5811" t="s">
        <v>94</v>
      </c>
      <c r="H5811">
        <v>0</v>
      </c>
      <c r="I5811">
        <v>1</v>
      </c>
      <c r="K5811">
        <f>Cálculo!$H$130</f>
        <v>26.458686255421735</v>
      </c>
    </row>
    <row r="5812" spans="1:11">
      <c r="A5812" t="s">
        <v>56</v>
      </c>
      <c r="B5812" t="s">
        <v>198</v>
      </c>
      <c r="C5812" s="7" t="s">
        <v>393</v>
      </c>
      <c r="D5812" t="s">
        <v>199</v>
      </c>
      <c r="E5812" t="s">
        <v>60</v>
      </c>
      <c r="F5812" t="s">
        <v>93</v>
      </c>
      <c r="G5812" t="s">
        <v>94</v>
      </c>
      <c r="H5812">
        <v>1.01</v>
      </c>
      <c r="I5812">
        <v>7</v>
      </c>
      <c r="J5812">
        <f>Cálculo!$G$131</f>
        <v>7.4210203215017687</v>
      </c>
      <c r="K5812">
        <f>Cálculo!$H$131</f>
        <v>20.682245636741399</v>
      </c>
    </row>
    <row r="5813" spans="1:11">
      <c r="A5813" t="s">
        <v>56</v>
      </c>
      <c r="B5813" t="s">
        <v>198</v>
      </c>
      <c r="C5813" s="7" t="s">
        <v>393</v>
      </c>
      <c r="D5813" t="s">
        <v>199</v>
      </c>
      <c r="E5813" t="s">
        <v>60</v>
      </c>
      <c r="F5813" t="s">
        <v>93</v>
      </c>
      <c r="G5813" t="s">
        <v>94</v>
      </c>
      <c r="H5813">
        <v>7.01</v>
      </c>
      <c r="I5813">
        <v>16</v>
      </c>
      <c r="J5813">
        <f>Cálculo!$G$132</f>
        <v>7.1755851242900146</v>
      </c>
      <c r="K5813">
        <f>Cálculo!$H$132</f>
        <v>22.294001980446502</v>
      </c>
    </row>
    <row r="5814" spans="1:11">
      <c r="A5814" t="s">
        <v>56</v>
      </c>
      <c r="B5814" t="s">
        <v>198</v>
      </c>
      <c r="C5814" s="7" t="s">
        <v>393</v>
      </c>
      <c r="D5814" t="s">
        <v>199</v>
      </c>
      <c r="E5814" t="s">
        <v>60</v>
      </c>
      <c r="F5814" t="s">
        <v>93</v>
      </c>
      <c r="G5814" t="s">
        <v>94</v>
      </c>
      <c r="H5814">
        <v>16.010000000000002</v>
      </c>
      <c r="I5814">
        <v>41</v>
      </c>
      <c r="J5814">
        <f>Cálculo!$G$133</f>
        <v>7.0090471647993526</v>
      </c>
      <c r="K5814">
        <f>Cálculo!$H$133</f>
        <v>24.835165266872067</v>
      </c>
    </row>
    <row r="5815" spans="1:11">
      <c r="A5815" t="s">
        <v>56</v>
      </c>
      <c r="B5815" t="s">
        <v>198</v>
      </c>
      <c r="C5815" s="7" t="s">
        <v>393</v>
      </c>
      <c r="D5815" t="s">
        <v>199</v>
      </c>
      <c r="E5815" t="s">
        <v>60</v>
      </c>
      <c r="F5815" t="s">
        <v>93</v>
      </c>
      <c r="G5815" t="s">
        <v>94</v>
      </c>
      <c r="H5815">
        <v>41.01</v>
      </c>
      <c r="J5815">
        <f>Cálculo!$G$134</f>
        <v>6.9861566953252874</v>
      </c>
      <c r="K5815">
        <f>Cálculo!$H$134</f>
        <v>25.646925761146903</v>
      </c>
    </row>
    <row r="5816" spans="1:11">
      <c r="A5816" t="s">
        <v>56</v>
      </c>
      <c r="B5816" t="s">
        <v>198</v>
      </c>
      <c r="C5816" s="7" t="s">
        <v>393</v>
      </c>
      <c r="D5816" t="s">
        <v>199</v>
      </c>
      <c r="E5816" t="s">
        <v>60</v>
      </c>
      <c r="F5816" t="s">
        <v>95</v>
      </c>
      <c r="G5816" t="s">
        <v>94</v>
      </c>
      <c r="H5816">
        <v>0</v>
      </c>
      <c r="I5816">
        <v>50</v>
      </c>
      <c r="J5816">
        <f>Cálculo!$G$137</f>
        <v>7.6988165272874607</v>
      </c>
      <c r="K5816">
        <f>Cálculo!$H$137</f>
        <v>66.105539381598362</v>
      </c>
    </row>
    <row r="5817" spans="1:11">
      <c r="A5817" t="s">
        <v>56</v>
      </c>
      <c r="B5817" t="s">
        <v>198</v>
      </c>
      <c r="C5817" s="7" t="s">
        <v>393</v>
      </c>
      <c r="D5817" t="s">
        <v>199</v>
      </c>
      <c r="E5817" t="s">
        <v>60</v>
      </c>
      <c r="F5817" t="s">
        <v>95</v>
      </c>
      <c r="G5817" t="s">
        <v>94</v>
      </c>
      <c r="H5817">
        <v>50.01</v>
      </c>
      <c r="I5817">
        <v>500</v>
      </c>
      <c r="J5817">
        <f>Cálculo!$G$138</f>
        <v>6.8314704390510368</v>
      </c>
      <c r="K5817">
        <f>Cálculo!$H$138</f>
        <v>103.29358173526137</v>
      </c>
    </row>
    <row r="5818" spans="1:11">
      <c r="A5818" t="s">
        <v>56</v>
      </c>
      <c r="B5818" t="s">
        <v>198</v>
      </c>
      <c r="C5818" s="7" t="s">
        <v>393</v>
      </c>
      <c r="D5818" t="s">
        <v>199</v>
      </c>
      <c r="E5818" t="s">
        <v>60</v>
      </c>
      <c r="F5818" t="s">
        <v>95</v>
      </c>
      <c r="G5818" t="s">
        <v>94</v>
      </c>
      <c r="H5818">
        <v>500.01</v>
      </c>
      <c r="I5818">
        <v>5000</v>
      </c>
      <c r="J5818">
        <f>Cálculo!$G$139</f>
        <v>6.2429205514120945</v>
      </c>
      <c r="K5818">
        <f>Cálculo!$H$139</f>
        <v>396.04500404736206</v>
      </c>
    </row>
    <row r="5819" spans="1:11">
      <c r="A5819" t="s">
        <v>56</v>
      </c>
      <c r="B5819" t="s">
        <v>198</v>
      </c>
      <c r="C5819" s="7" t="s">
        <v>393</v>
      </c>
      <c r="D5819" t="s">
        <v>199</v>
      </c>
      <c r="E5819" t="s">
        <v>60</v>
      </c>
      <c r="F5819" t="s">
        <v>95</v>
      </c>
      <c r="G5819" t="s">
        <v>94</v>
      </c>
      <c r="H5819">
        <v>5000.01</v>
      </c>
      <c r="J5819">
        <f>Cálculo!$G$140</f>
        <v>4.584700919357874</v>
      </c>
      <c r="K5819">
        <f>Cálculo!$H$140</f>
        <v>8609.3670972510572</v>
      </c>
    </row>
    <row r="5820" spans="1:11">
      <c r="A5820" t="s">
        <v>56</v>
      </c>
      <c r="B5820" t="s">
        <v>198</v>
      </c>
      <c r="C5820" s="7" t="s">
        <v>393</v>
      </c>
      <c r="D5820" t="s">
        <v>199</v>
      </c>
      <c r="E5820" t="s">
        <v>60</v>
      </c>
      <c r="F5820" t="s">
        <v>96</v>
      </c>
      <c r="G5820" t="s">
        <v>94</v>
      </c>
      <c r="H5820">
        <v>0</v>
      </c>
      <c r="I5820">
        <v>5000</v>
      </c>
      <c r="J5820">
        <f>Cálculo!$G$143</f>
        <v>7.3237384732820781</v>
      </c>
      <c r="K5820">
        <f>Cálculo!$H$143</f>
        <v>589.06753201210392</v>
      </c>
    </row>
    <row r="5821" spans="1:11">
      <c r="A5821" t="s">
        <v>56</v>
      </c>
      <c r="B5821" t="s">
        <v>198</v>
      </c>
      <c r="C5821" s="7" t="s">
        <v>393</v>
      </c>
      <c r="D5821" t="s">
        <v>199</v>
      </c>
      <c r="E5821" t="s">
        <v>60</v>
      </c>
      <c r="F5821" t="s">
        <v>96</v>
      </c>
      <c r="G5821" t="s">
        <v>94</v>
      </c>
      <c r="H5821">
        <v>5000.01</v>
      </c>
      <c r="I5821">
        <v>50000</v>
      </c>
      <c r="J5821">
        <f>Cálculo!$G$144</f>
        <v>5.1592285268065821</v>
      </c>
      <c r="K5821">
        <f>Cálculo!$H$144</f>
        <v>11780.938877672519</v>
      </c>
    </row>
    <row r="5822" spans="1:11">
      <c r="A5822" t="s">
        <v>56</v>
      </c>
      <c r="B5822" t="s">
        <v>198</v>
      </c>
      <c r="C5822" s="7" t="s">
        <v>393</v>
      </c>
      <c r="D5822" t="s">
        <v>199</v>
      </c>
      <c r="E5822" t="s">
        <v>60</v>
      </c>
      <c r="F5822" t="s">
        <v>96</v>
      </c>
      <c r="G5822" t="s">
        <v>94</v>
      </c>
      <c r="H5822">
        <v>50000.01</v>
      </c>
      <c r="I5822">
        <v>300000</v>
      </c>
      <c r="J5822">
        <f>Cálculo!$G$145</f>
        <v>4.2336945051689518</v>
      </c>
      <c r="K5822">
        <f>Cálculo!$H$145</f>
        <v>54599.034374214963</v>
      </c>
    </row>
    <row r="5823" spans="1:11">
      <c r="A5823" t="s">
        <v>56</v>
      </c>
      <c r="B5823" t="s">
        <v>198</v>
      </c>
      <c r="C5823" s="7" t="s">
        <v>393</v>
      </c>
      <c r="D5823" t="s">
        <v>199</v>
      </c>
      <c r="E5823" t="s">
        <v>60</v>
      </c>
      <c r="F5823" t="s">
        <v>96</v>
      </c>
      <c r="G5823" t="s">
        <v>94</v>
      </c>
      <c r="H5823">
        <v>300000.01</v>
      </c>
      <c r="I5823">
        <v>500000</v>
      </c>
      <c r="J5823">
        <f>Cálculo!$G$146</f>
        <v>3.9231667044967171</v>
      </c>
      <c r="K5823">
        <f>Cálculo!$H$146</f>
        <v>141957.4987846748</v>
      </c>
    </row>
    <row r="5824" spans="1:11">
      <c r="A5824" t="s">
        <v>56</v>
      </c>
      <c r="B5824" t="s">
        <v>198</v>
      </c>
      <c r="C5824" s="7" t="s">
        <v>393</v>
      </c>
      <c r="D5824" t="s">
        <v>199</v>
      </c>
      <c r="E5824" t="s">
        <v>60</v>
      </c>
      <c r="F5824" t="s">
        <v>96</v>
      </c>
      <c r="G5824" t="s">
        <v>94</v>
      </c>
      <c r="H5824">
        <v>500000.01</v>
      </c>
      <c r="I5824">
        <v>1000000</v>
      </c>
      <c r="J5824">
        <f>Cálculo!$G$147</f>
        <v>3.7671663373933297</v>
      </c>
      <c r="K5824">
        <f>Cálculo!$H$147</f>
        <v>156922.00938051022</v>
      </c>
    </row>
    <row r="5825" spans="1:11">
      <c r="A5825" t="s">
        <v>56</v>
      </c>
      <c r="B5825" t="s">
        <v>198</v>
      </c>
      <c r="C5825" s="7" t="s">
        <v>393</v>
      </c>
      <c r="D5825" t="s">
        <v>199</v>
      </c>
      <c r="E5825" t="s">
        <v>60</v>
      </c>
      <c r="F5825" t="s">
        <v>96</v>
      </c>
      <c r="G5825" t="s">
        <v>94</v>
      </c>
      <c r="H5825">
        <v>1000000.01</v>
      </c>
      <c r="I5825">
        <v>3000000</v>
      </c>
      <c r="J5825">
        <f>Cálculo!$G$148</f>
        <v>3.6735915287641614</v>
      </c>
      <c r="K5825">
        <f>Cálculo!$H$148</f>
        <v>168937.48821780394</v>
      </c>
    </row>
    <row r="5826" spans="1:11">
      <c r="A5826" t="s">
        <v>56</v>
      </c>
      <c r="B5826" t="s">
        <v>198</v>
      </c>
      <c r="C5826" s="7" t="s">
        <v>393</v>
      </c>
      <c r="D5826" t="s">
        <v>199</v>
      </c>
      <c r="E5826" t="s">
        <v>60</v>
      </c>
      <c r="F5826" t="s">
        <v>96</v>
      </c>
      <c r="G5826" t="s">
        <v>94</v>
      </c>
      <c r="H5826">
        <v>3000000.01</v>
      </c>
      <c r="J5826">
        <f>Cálculo!$G$149</f>
        <v>3.6313552773076965</v>
      </c>
      <c r="K5826">
        <f>Cálculo!$H$149</f>
        <v>216355.6774950189</v>
      </c>
    </row>
    <row r="5827" spans="1:11">
      <c r="A5827" t="s">
        <v>56</v>
      </c>
      <c r="B5827" t="s">
        <v>198</v>
      </c>
      <c r="C5827" s="7" t="s">
        <v>393</v>
      </c>
      <c r="D5827" t="s">
        <v>199</v>
      </c>
      <c r="E5827" t="s">
        <v>60</v>
      </c>
      <c r="F5827" t="s">
        <v>97</v>
      </c>
      <c r="G5827" t="s">
        <v>98</v>
      </c>
      <c r="J5827">
        <f>Cálculo!$G$152</f>
        <v>3.6369964245106647</v>
      </c>
    </row>
    <row r="5828" spans="1:11">
      <c r="A5828" t="s">
        <v>56</v>
      </c>
      <c r="B5828" t="s">
        <v>198</v>
      </c>
      <c r="C5828" s="7" t="s">
        <v>394</v>
      </c>
      <c r="D5828" t="s">
        <v>199</v>
      </c>
      <c r="E5828" t="s">
        <v>58</v>
      </c>
      <c r="F5828" t="s">
        <v>93</v>
      </c>
      <c r="G5828" t="s">
        <v>94</v>
      </c>
      <c r="H5828">
        <v>0</v>
      </c>
      <c r="I5828">
        <v>1</v>
      </c>
      <c r="J5828">
        <f>Cálculo!$G$100</f>
        <v>2.9154684032646592</v>
      </c>
      <c r="K5828">
        <f>Cálculo!$H$100</f>
        <v>35.317463823377523</v>
      </c>
    </row>
    <row r="5829" spans="1:11">
      <c r="A5829" t="s">
        <v>56</v>
      </c>
      <c r="B5829" t="s">
        <v>198</v>
      </c>
      <c r="C5829" s="7" t="s">
        <v>394</v>
      </c>
      <c r="D5829" t="s">
        <v>199</v>
      </c>
      <c r="E5829" t="s">
        <v>58</v>
      </c>
      <c r="F5829" t="s">
        <v>93</v>
      </c>
      <c r="G5829" t="s">
        <v>94</v>
      </c>
      <c r="H5829">
        <v>1.01</v>
      </c>
      <c r="I5829">
        <v>6</v>
      </c>
      <c r="J5829">
        <f>Cálculo!$G$101</f>
        <v>3.2626760136332722</v>
      </c>
      <c r="K5829">
        <f>Cálculo!$H$101</f>
        <v>35.317463823377523</v>
      </c>
    </row>
    <row r="5830" spans="1:11">
      <c r="A5830" t="s">
        <v>56</v>
      </c>
      <c r="B5830" t="s">
        <v>198</v>
      </c>
      <c r="C5830" s="7" t="s">
        <v>394</v>
      </c>
      <c r="D5830" t="s">
        <v>199</v>
      </c>
      <c r="E5830" t="s">
        <v>58</v>
      </c>
      <c r="F5830" t="s">
        <v>93</v>
      </c>
      <c r="G5830" t="s">
        <v>94</v>
      </c>
      <c r="H5830">
        <v>6.01</v>
      </c>
      <c r="I5830">
        <v>12</v>
      </c>
      <c r="J5830">
        <f>Cálculo!$G$102</f>
        <v>8.8728622007636986</v>
      </c>
      <c r="K5830">
        <f>Cálculo!$H$102</f>
        <v>35.317463823377523</v>
      </c>
    </row>
    <row r="5831" spans="1:11">
      <c r="A5831" t="s">
        <v>56</v>
      </c>
      <c r="B5831" t="s">
        <v>198</v>
      </c>
      <c r="C5831" s="7" t="s">
        <v>394</v>
      </c>
      <c r="D5831" t="s">
        <v>199</v>
      </c>
      <c r="E5831" t="s">
        <v>58</v>
      </c>
      <c r="F5831" t="s">
        <v>93</v>
      </c>
      <c r="G5831" t="s">
        <v>94</v>
      </c>
      <c r="H5831">
        <v>12.01</v>
      </c>
      <c r="I5831">
        <v>40</v>
      </c>
      <c r="J5831">
        <f>Cálculo!$G$103</f>
        <v>8.9498159191564675</v>
      </c>
      <c r="K5831">
        <f>Cálculo!$H$103</f>
        <v>35.317463823377523</v>
      </c>
    </row>
    <row r="5832" spans="1:11">
      <c r="A5832" t="s">
        <v>56</v>
      </c>
      <c r="B5832" t="s">
        <v>198</v>
      </c>
      <c r="C5832" s="7" t="s">
        <v>394</v>
      </c>
      <c r="D5832" t="s">
        <v>199</v>
      </c>
      <c r="E5832" t="s">
        <v>58</v>
      </c>
      <c r="F5832" t="s">
        <v>93</v>
      </c>
      <c r="G5832" t="s">
        <v>94</v>
      </c>
      <c r="H5832">
        <v>40.01</v>
      </c>
      <c r="J5832">
        <f>Cálculo!$G$104</f>
        <v>9.0543130240593293</v>
      </c>
      <c r="K5832">
        <f>Cálculo!$H$104</f>
        <v>35.317463823377523</v>
      </c>
    </row>
    <row r="5833" spans="1:11">
      <c r="A5833" t="s">
        <v>56</v>
      </c>
      <c r="B5833" t="s">
        <v>198</v>
      </c>
      <c r="C5833" s="7" t="s">
        <v>394</v>
      </c>
      <c r="D5833" t="s">
        <v>199</v>
      </c>
      <c r="E5833" t="s">
        <v>58</v>
      </c>
      <c r="F5833" t="s">
        <v>95</v>
      </c>
      <c r="G5833" t="s">
        <v>94</v>
      </c>
      <c r="H5833">
        <v>0</v>
      </c>
      <c r="I5833">
        <v>50</v>
      </c>
      <c r="J5833">
        <f>Cálculo!$G$107</f>
        <v>7.1316241758993373</v>
      </c>
      <c r="K5833">
        <f>Cálculo!$H$107</f>
        <v>59.376162530508445</v>
      </c>
    </row>
    <row r="5834" spans="1:11">
      <c r="A5834" t="s">
        <v>56</v>
      </c>
      <c r="B5834" t="s">
        <v>198</v>
      </c>
      <c r="C5834" s="7" t="s">
        <v>394</v>
      </c>
      <c r="D5834" t="s">
        <v>199</v>
      </c>
      <c r="E5834" t="s">
        <v>58</v>
      </c>
      <c r="F5834" t="s">
        <v>95</v>
      </c>
      <c r="G5834" t="s">
        <v>94</v>
      </c>
      <c r="H5834">
        <v>50.01</v>
      </c>
      <c r="I5834">
        <v>150</v>
      </c>
      <c r="J5834">
        <f>Cálculo!$G$108</f>
        <v>6.9355251933077424</v>
      </c>
      <c r="K5834">
        <f>Cálculo!$H$108</f>
        <v>96.458323080570381</v>
      </c>
    </row>
    <row r="5835" spans="1:11">
      <c r="A5835" t="s">
        <v>56</v>
      </c>
      <c r="B5835" t="s">
        <v>198</v>
      </c>
      <c r="C5835" s="7" t="s">
        <v>394</v>
      </c>
      <c r="D5835" t="s">
        <v>199</v>
      </c>
      <c r="E5835" t="s">
        <v>58</v>
      </c>
      <c r="F5835" t="s">
        <v>95</v>
      </c>
      <c r="G5835" t="s">
        <v>94</v>
      </c>
      <c r="H5835">
        <v>150.01</v>
      </c>
      <c r="I5835">
        <v>500</v>
      </c>
      <c r="J5835">
        <f>Cálculo!$G$109</f>
        <v>6.7430273685030668</v>
      </c>
      <c r="K5835">
        <f>Cálculo!$H$109</f>
        <v>151.55215488765796</v>
      </c>
    </row>
    <row r="5836" spans="1:11">
      <c r="A5836" t="s">
        <v>56</v>
      </c>
      <c r="B5836" t="s">
        <v>198</v>
      </c>
      <c r="C5836" s="7" t="s">
        <v>394</v>
      </c>
      <c r="D5836" t="s">
        <v>199</v>
      </c>
      <c r="E5836" t="s">
        <v>58</v>
      </c>
      <c r="F5836" t="s">
        <v>95</v>
      </c>
      <c r="G5836" t="s">
        <v>94</v>
      </c>
      <c r="H5836">
        <v>500.01</v>
      </c>
      <c r="I5836">
        <v>2000</v>
      </c>
      <c r="J5836">
        <f>Cálculo!$G$110</f>
        <v>6.4025738407397181</v>
      </c>
      <c r="K5836">
        <f>Cálculo!$H$110</f>
        <v>351.37464757255714</v>
      </c>
    </row>
    <row r="5837" spans="1:11">
      <c r="A5837" t="s">
        <v>56</v>
      </c>
      <c r="B5837" t="s">
        <v>198</v>
      </c>
      <c r="C5837" s="7" t="s">
        <v>394</v>
      </c>
      <c r="D5837" t="s">
        <v>199</v>
      </c>
      <c r="E5837" t="s">
        <v>58</v>
      </c>
      <c r="F5837" t="s">
        <v>95</v>
      </c>
      <c r="G5837" t="s">
        <v>94</v>
      </c>
      <c r="H5837">
        <v>2000.01</v>
      </c>
      <c r="I5837">
        <v>5000</v>
      </c>
      <c r="J5837">
        <f>Cálculo!$G$111</f>
        <v>5.7815217687887008</v>
      </c>
      <c r="K5837">
        <f>Cálculo!$H$111</f>
        <v>1795.9200941018896</v>
      </c>
    </row>
    <row r="5838" spans="1:11">
      <c r="A5838" t="s">
        <v>56</v>
      </c>
      <c r="B5838" t="s">
        <v>198</v>
      </c>
      <c r="C5838" s="7" t="s">
        <v>394</v>
      </c>
      <c r="D5838" t="s">
        <v>199</v>
      </c>
      <c r="E5838" t="s">
        <v>58</v>
      </c>
      <c r="F5838" t="s">
        <v>95</v>
      </c>
      <c r="G5838" t="s">
        <v>94</v>
      </c>
      <c r="H5838">
        <v>5000.01</v>
      </c>
      <c r="J5838">
        <f>Cálculo!$G$112</f>
        <v>5.0011175824180816</v>
      </c>
      <c r="K5838">
        <f>Cálculo!$H$112</f>
        <v>6161.4974444428753</v>
      </c>
    </row>
    <row r="5839" spans="1:11">
      <c r="A5839" t="s">
        <v>56</v>
      </c>
      <c r="B5839" t="s">
        <v>198</v>
      </c>
      <c r="C5839" s="7" t="s">
        <v>394</v>
      </c>
      <c r="D5839" t="s">
        <v>199</v>
      </c>
      <c r="E5839" t="s">
        <v>58</v>
      </c>
      <c r="F5839" t="s">
        <v>96</v>
      </c>
      <c r="G5839" t="s">
        <v>94</v>
      </c>
      <c r="H5839">
        <v>0</v>
      </c>
      <c r="I5839">
        <v>3000</v>
      </c>
      <c r="J5839">
        <f>Cálculo!$G$115</f>
        <v>5.5322183563520557</v>
      </c>
      <c r="K5839">
        <f>Cálculo!$H$115</f>
        <v>403.53908281334856</v>
      </c>
    </row>
    <row r="5840" spans="1:11">
      <c r="A5840" t="s">
        <v>56</v>
      </c>
      <c r="B5840" t="s">
        <v>198</v>
      </c>
      <c r="C5840" s="7" t="s">
        <v>394</v>
      </c>
      <c r="D5840" t="s">
        <v>199</v>
      </c>
      <c r="E5840" t="s">
        <v>58</v>
      </c>
      <c r="F5840" t="s">
        <v>96</v>
      </c>
      <c r="G5840" t="s">
        <v>94</v>
      </c>
      <c r="H5840">
        <v>3000.01</v>
      </c>
      <c r="I5840">
        <v>7000</v>
      </c>
      <c r="J5840">
        <f>Cálculo!$G$116</f>
        <v>5.2029577116938235</v>
      </c>
      <c r="K5840">
        <f>Cálculo!$H$116</f>
        <v>403.53908281334856</v>
      </c>
    </row>
    <row r="5841" spans="1:11">
      <c r="A5841" t="s">
        <v>56</v>
      </c>
      <c r="B5841" t="s">
        <v>198</v>
      </c>
      <c r="C5841" s="7" t="s">
        <v>394</v>
      </c>
      <c r="D5841" t="s">
        <v>199</v>
      </c>
      <c r="E5841" t="s">
        <v>58</v>
      </c>
      <c r="F5841" t="s">
        <v>96</v>
      </c>
      <c r="G5841" t="s">
        <v>94</v>
      </c>
      <c r="H5841">
        <v>7000.01</v>
      </c>
      <c r="I5841">
        <v>15000</v>
      </c>
      <c r="J5841">
        <f>Cálculo!$G$117</f>
        <v>4.9005039867784115</v>
      </c>
      <c r="K5841">
        <f>Cálculo!$H$117</f>
        <v>403.53908281334856</v>
      </c>
    </row>
    <row r="5842" spans="1:11">
      <c r="A5842" t="s">
        <v>56</v>
      </c>
      <c r="B5842" t="s">
        <v>198</v>
      </c>
      <c r="C5842" s="7" t="s">
        <v>394</v>
      </c>
      <c r="D5842" t="s">
        <v>199</v>
      </c>
      <c r="E5842" t="s">
        <v>58</v>
      </c>
      <c r="F5842" t="s">
        <v>96</v>
      </c>
      <c r="G5842" t="s">
        <v>94</v>
      </c>
      <c r="H5842">
        <v>15000.01</v>
      </c>
      <c r="I5842">
        <v>45000</v>
      </c>
      <c r="J5842">
        <f>Cálculo!$G$118</f>
        <v>4.7805763736974223</v>
      </c>
      <c r="K5842">
        <f>Cálculo!$H$118</f>
        <v>403.53908281334856</v>
      </c>
    </row>
    <row r="5843" spans="1:11">
      <c r="A5843" t="s">
        <v>56</v>
      </c>
      <c r="B5843" t="s">
        <v>198</v>
      </c>
      <c r="C5843" s="7" t="s">
        <v>394</v>
      </c>
      <c r="D5843" t="s">
        <v>199</v>
      </c>
      <c r="E5843" t="s">
        <v>58</v>
      </c>
      <c r="F5843" t="s">
        <v>96</v>
      </c>
      <c r="G5843" t="s">
        <v>94</v>
      </c>
      <c r="H5843">
        <v>45000.01</v>
      </c>
      <c r="I5843">
        <v>250000</v>
      </c>
      <c r="J5843">
        <f>Cálculo!$G$119</f>
        <v>4.1274644680804879</v>
      </c>
      <c r="K5843">
        <f>Cálculo!$H$119</f>
        <v>2322.3408923166967</v>
      </c>
    </row>
    <row r="5844" spans="1:11">
      <c r="A5844" t="s">
        <v>56</v>
      </c>
      <c r="B5844" t="s">
        <v>198</v>
      </c>
      <c r="C5844" s="7" t="s">
        <v>394</v>
      </c>
      <c r="D5844" t="s">
        <v>199</v>
      </c>
      <c r="E5844" t="s">
        <v>58</v>
      </c>
      <c r="F5844" t="s">
        <v>96</v>
      </c>
      <c r="G5844" t="s">
        <v>94</v>
      </c>
      <c r="H5844">
        <v>250000.01</v>
      </c>
      <c r="I5844">
        <v>500000</v>
      </c>
      <c r="J5844">
        <f>Cálculo!$G$120</f>
        <v>3.9329807712260512</v>
      </c>
      <c r="K5844">
        <f>Cálculo!$H$120</f>
        <v>10556.086408970552</v>
      </c>
    </row>
    <row r="5845" spans="1:11">
      <c r="A5845" t="s">
        <v>56</v>
      </c>
      <c r="B5845" t="s">
        <v>198</v>
      </c>
      <c r="C5845" s="7" t="s">
        <v>394</v>
      </c>
      <c r="D5845" t="s">
        <v>199</v>
      </c>
      <c r="E5845" t="s">
        <v>58</v>
      </c>
      <c r="F5845" t="s">
        <v>96</v>
      </c>
      <c r="G5845" t="s">
        <v>94</v>
      </c>
      <c r="H5845">
        <v>500000.01</v>
      </c>
      <c r="I5845">
        <v>1000000</v>
      </c>
      <c r="J5845">
        <f>Cálculo!$G$121</f>
        <v>3.7125277973417266</v>
      </c>
      <c r="K5845">
        <f>Cálculo!$H$121</f>
        <v>14778.511560842897</v>
      </c>
    </row>
    <row r="5846" spans="1:11">
      <c r="A5846" t="s">
        <v>56</v>
      </c>
      <c r="B5846" t="s">
        <v>198</v>
      </c>
      <c r="C5846" s="7" t="s">
        <v>394</v>
      </c>
      <c r="D5846" t="s">
        <v>199</v>
      </c>
      <c r="E5846" t="s">
        <v>58</v>
      </c>
      <c r="F5846" t="s">
        <v>96</v>
      </c>
      <c r="G5846" t="s">
        <v>94</v>
      </c>
      <c r="H5846">
        <v>1000000.01</v>
      </c>
      <c r="J5846">
        <f>Cálculo!$G$122</f>
        <v>3.6790856179065723</v>
      </c>
      <c r="K5846">
        <f>Cálculo!$H$122</f>
        <v>19284.876416038765</v>
      </c>
    </row>
    <row r="5847" spans="1:11">
      <c r="A5847" t="s">
        <v>56</v>
      </c>
      <c r="B5847" t="s">
        <v>198</v>
      </c>
      <c r="C5847" s="7" t="s">
        <v>394</v>
      </c>
      <c r="D5847" t="s">
        <v>199</v>
      </c>
      <c r="E5847" t="s">
        <v>58</v>
      </c>
      <c r="F5847" t="s">
        <v>97</v>
      </c>
      <c r="G5847" t="s">
        <v>98</v>
      </c>
      <c r="J5847">
        <f>Cálculo!$G$125</f>
        <v>3.5752873329074797</v>
      </c>
    </row>
    <row r="5848" spans="1:11">
      <c r="A5848" t="s">
        <v>56</v>
      </c>
      <c r="B5848" t="s">
        <v>198</v>
      </c>
      <c r="C5848" s="7" t="s">
        <v>395</v>
      </c>
      <c r="D5848" t="s">
        <v>199</v>
      </c>
      <c r="E5848" t="s">
        <v>58</v>
      </c>
      <c r="F5848" t="s">
        <v>93</v>
      </c>
      <c r="G5848" t="s">
        <v>94</v>
      </c>
      <c r="H5848">
        <v>0</v>
      </c>
      <c r="I5848">
        <v>1</v>
      </c>
      <c r="J5848">
        <f>Cálculo!$G$100</f>
        <v>2.9154684032646592</v>
      </c>
      <c r="K5848">
        <f>Cálculo!$H$100</f>
        <v>35.317463823377523</v>
      </c>
    </row>
    <row r="5849" spans="1:11">
      <c r="A5849" t="s">
        <v>56</v>
      </c>
      <c r="B5849" t="s">
        <v>198</v>
      </c>
      <c r="C5849" s="7" t="s">
        <v>395</v>
      </c>
      <c r="D5849" t="s">
        <v>199</v>
      </c>
      <c r="E5849" t="s">
        <v>58</v>
      </c>
      <c r="F5849" t="s">
        <v>93</v>
      </c>
      <c r="G5849" t="s">
        <v>94</v>
      </c>
      <c r="H5849">
        <v>1.01</v>
      </c>
      <c r="I5849">
        <v>6</v>
      </c>
      <c r="J5849">
        <f>Cálculo!$G$101</f>
        <v>3.2626760136332722</v>
      </c>
      <c r="K5849">
        <f>Cálculo!$H$101</f>
        <v>35.317463823377523</v>
      </c>
    </row>
    <row r="5850" spans="1:11">
      <c r="A5850" t="s">
        <v>56</v>
      </c>
      <c r="B5850" t="s">
        <v>198</v>
      </c>
      <c r="C5850" s="7" t="s">
        <v>395</v>
      </c>
      <c r="D5850" t="s">
        <v>199</v>
      </c>
      <c r="E5850" t="s">
        <v>58</v>
      </c>
      <c r="F5850" t="s">
        <v>93</v>
      </c>
      <c r="G5850" t="s">
        <v>94</v>
      </c>
      <c r="H5850">
        <v>6.01</v>
      </c>
      <c r="I5850">
        <v>12</v>
      </c>
      <c r="J5850">
        <f>Cálculo!$G$102</f>
        <v>8.8728622007636986</v>
      </c>
      <c r="K5850">
        <f>Cálculo!$H$102</f>
        <v>35.317463823377523</v>
      </c>
    </row>
    <row r="5851" spans="1:11">
      <c r="A5851" t="s">
        <v>56</v>
      </c>
      <c r="B5851" t="s">
        <v>198</v>
      </c>
      <c r="C5851" s="7" t="s">
        <v>395</v>
      </c>
      <c r="D5851" t="s">
        <v>199</v>
      </c>
      <c r="E5851" t="s">
        <v>58</v>
      </c>
      <c r="F5851" t="s">
        <v>93</v>
      </c>
      <c r="G5851" t="s">
        <v>94</v>
      </c>
      <c r="H5851">
        <v>12.01</v>
      </c>
      <c r="I5851">
        <v>40</v>
      </c>
      <c r="J5851">
        <f>Cálculo!$G$103</f>
        <v>8.9498159191564675</v>
      </c>
      <c r="K5851">
        <f>Cálculo!$H$103</f>
        <v>35.317463823377523</v>
      </c>
    </row>
    <row r="5852" spans="1:11">
      <c r="A5852" t="s">
        <v>56</v>
      </c>
      <c r="B5852" t="s">
        <v>198</v>
      </c>
      <c r="C5852" s="7" t="s">
        <v>395</v>
      </c>
      <c r="D5852" t="s">
        <v>199</v>
      </c>
      <c r="E5852" t="s">
        <v>58</v>
      </c>
      <c r="F5852" t="s">
        <v>93</v>
      </c>
      <c r="G5852" t="s">
        <v>94</v>
      </c>
      <c r="H5852">
        <v>40.01</v>
      </c>
      <c r="J5852">
        <f>Cálculo!$G$104</f>
        <v>9.0543130240593293</v>
      </c>
      <c r="K5852">
        <f>Cálculo!$H$104</f>
        <v>35.317463823377523</v>
      </c>
    </row>
    <row r="5853" spans="1:11">
      <c r="A5853" t="s">
        <v>56</v>
      </c>
      <c r="B5853" t="s">
        <v>198</v>
      </c>
      <c r="C5853" s="7" t="s">
        <v>395</v>
      </c>
      <c r="D5853" t="s">
        <v>199</v>
      </c>
      <c r="E5853" t="s">
        <v>58</v>
      </c>
      <c r="F5853" t="s">
        <v>95</v>
      </c>
      <c r="G5853" t="s">
        <v>94</v>
      </c>
      <c r="H5853">
        <v>0</v>
      </c>
      <c r="I5853">
        <v>50</v>
      </c>
      <c r="J5853">
        <f>Cálculo!$G$107</f>
        <v>7.1316241758993373</v>
      </c>
      <c r="K5853">
        <f>Cálculo!$H$107</f>
        <v>59.376162530508445</v>
      </c>
    </row>
    <row r="5854" spans="1:11">
      <c r="A5854" t="s">
        <v>56</v>
      </c>
      <c r="B5854" t="s">
        <v>198</v>
      </c>
      <c r="C5854" s="7" t="s">
        <v>395</v>
      </c>
      <c r="D5854" t="s">
        <v>199</v>
      </c>
      <c r="E5854" t="s">
        <v>58</v>
      </c>
      <c r="F5854" t="s">
        <v>95</v>
      </c>
      <c r="G5854" t="s">
        <v>94</v>
      </c>
      <c r="H5854">
        <v>50.01</v>
      </c>
      <c r="I5854">
        <v>150</v>
      </c>
      <c r="J5854">
        <f>Cálculo!$G$108</f>
        <v>6.9355251933077424</v>
      </c>
      <c r="K5854">
        <f>Cálculo!$H$108</f>
        <v>96.458323080570381</v>
      </c>
    </row>
    <row r="5855" spans="1:11">
      <c r="A5855" t="s">
        <v>56</v>
      </c>
      <c r="B5855" t="s">
        <v>198</v>
      </c>
      <c r="C5855" s="7" t="s">
        <v>395</v>
      </c>
      <c r="D5855" t="s">
        <v>199</v>
      </c>
      <c r="E5855" t="s">
        <v>58</v>
      </c>
      <c r="F5855" t="s">
        <v>95</v>
      </c>
      <c r="G5855" t="s">
        <v>94</v>
      </c>
      <c r="H5855">
        <v>150.01</v>
      </c>
      <c r="I5855">
        <v>500</v>
      </c>
      <c r="J5855">
        <f>Cálculo!$G$109</f>
        <v>6.7430273685030668</v>
      </c>
      <c r="K5855">
        <f>Cálculo!$H$109</f>
        <v>151.55215488765796</v>
      </c>
    </row>
    <row r="5856" spans="1:11">
      <c r="A5856" t="s">
        <v>56</v>
      </c>
      <c r="B5856" t="s">
        <v>198</v>
      </c>
      <c r="C5856" s="7" t="s">
        <v>395</v>
      </c>
      <c r="D5856" t="s">
        <v>199</v>
      </c>
      <c r="E5856" t="s">
        <v>58</v>
      </c>
      <c r="F5856" t="s">
        <v>95</v>
      </c>
      <c r="G5856" t="s">
        <v>94</v>
      </c>
      <c r="H5856">
        <v>500.01</v>
      </c>
      <c r="I5856">
        <v>2000</v>
      </c>
      <c r="J5856">
        <f>Cálculo!$G$110</f>
        <v>6.4025738407397181</v>
      </c>
      <c r="K5856">
        <f>Cálculo!$H$110</f>
        <v>351.37464757255714</v>
      </c>
    </row>
    <row r="5857" spans="1:11">
      <c r="A5857" t="s">
        <v>56</v>
      </c>
      <c r="B5857" t="s">
        <v>198</v>
      </c>
      <c r="C5857" s="7" t="s">
        <v>395</v>
      </c>
      <c r="D5857" t="s">
        <v>199</v>
      </c>
      <c r="E5857" t="s">
        <v>58</v>
      </c>
      <c r="F5857" t="s">
        <v>95</v>
      </c>
      <c r="G5857" t="s">
        <v>94</v>
      </c>
      <c r="H5857">
        <v>2000.01</v>
      </c>
      <c r="I5857">
        <v>5000</v>
      </c>
      <c r="J5857">
        <f>Cálculo!$G$111</f>
        <v>5.7815217687887008</v>
      </c>
      <c r="K5857">
        <f>Cálculo!$H$111</f>
        <v>1795.9200941018896</v>
      </c>
    </row>
    <row r="5858" spans="1:11">
      <c r="A5858" t="s">
        <v>56</v>
      </c>
      <c r="B5858" t="s">
        <v>198</v>
      </c>
      <c r="C5858" s="7" t="s">
        <v>395</v>
      </c>
      <c r="D5858" t="s">
        <v>199</v>
      </c>
      <c r="E5858" t="s">
        <v>58</v>
      </c>
      <c r="F5858" t="s">
        <v>95</v>
      </c>
      <c r="G5858" t="s">
        <v>94</v>
      </c>
      <c r="H5858">
        <v>5000.01</v>
      </c>
      <c r="J5858">
        <f>Cálculo!$G$112</f>
        <v>5.0011175824180816</v>
      </c>
      <c r="K5858">
        <f>Cálculo!$H$112</f>
        <v>6161.4974444428753</v>
      </c>
    </row>
    <row r="5859" spans="1:11">
      <c r="A5859" t="s">
        <v>56</v>
      </c>
      <c r="B5859" t="s">
        <v>198</v>
      </c>
      <c r="C5859" s="7" t="s">
        <v>395</v>
      </c>
      <c r="D5859" t="s">
        <v>199</v>
      </c>
      <c r="E5859" t="s">
        <v>58</v>
      </c>
      <c r="F5859" t="s">
        <v>96</v>
      </c>
      <c r="G5859" t="s">
        <v>94</v>
      </c>
      <c r="H5859">
        <v>0</v>
      </c>
      <c r="I5859">
        <v>3000</v>
      </c>
      <c r="J5859">
        <f>Cálculo!$G$115</f>
        <v>5.5322183563520557</v>
      </c>
      <c r="K5859">
        <f>Cálculo!$H$115</f>
        <v>403.53908281334856</v>
      </c>
    </row>
    <row r="5860" spans="1:11">
      <c r="A5860" t="s">
        <v>56</v>
      </c>
      <c r="B5860" t="s">
        <v>198</v>
      </c>
      <c r="C5860" s="7" t="s">
        <v>395</v>
      </c>
      <c r="D5860" t="s">
        <v>199</v>
      </c>
      <c r="E5860" t="s">
        <v>58</v>
      </c>
      <c r="F5860" t="s">
        <v>96</v>
      </c>
      <c r="G5860" t="s">
        <v>94</v>
      </c>
      <c r="H5860">
        <v>3000.01</v>
      </c>
      <c r="I5860">
        <v>7000</v>
      </c>
      <c r="J5860">
        <f>Cálculo!$G$116</f>
        <v>5.2029577116938235</v>
      </c>
      <c r="K5860">
        <f>Cálculo!$H$116</f>
        <v>403.53908281334856</v>
      </c>
    </row>
    <row r="5861" spans="1:11">
      <c r="A5861" t="s">
        <v>56</v>
      </c>
      <c r="B5861" t="s">
        <v>198</v>
      </c>
      <c r="C5861" s="7" t="s">
        <v>395</v>
      </c>
      <c r="D5861" t="s">
        <v>199</v>
      </c>
      <c r="E5861" t="s">
        <v>58</v>
      </c>
      <c r="F5861" t="s">
        <v>96</v>
      </c>
      <c r="G5861" t="s">
        <v>94</v>
      </c>
      <c r="H5861">
        <v>7000.01</v>
      </c>
      <c r="I5861">
        <v>15000</v>
      </c>
      <c r="J5861">
        <f>Cálculo!$G$117</f>
        <v>4.9005039867784115</v>
      </c>
      <c r="K5861">
        <f>Cálculo!$H$117</f>
        <v>403.53908281334856</v>
      </c>
    </row>
    <row r="5862" spans="1:11">
      <c r="A5862" t="s">
        <v>56</v>
      </c>
      <c r="B5862" t="s">
        <v>198</v>
      </c>
      <c r="C5862" s="7" t="s">
        <v>395</v>
      </c>
      <c r="D5862" t="s">
        <v>199</v>
      </c>
      <c r="E5862" t="s">
        <v>58</v>
      </c>
      <c r="F5862" t="s">
        <v>96</v>
      </c>
      <c r="G5862" t="s">
        <v>94</v>
      </c>
      <c r="H5862">
        <v>15000.01</v>
      </c>
      <c r="I5862">
        <v>45000</v>
      </c>
      <c r="J5862">
        <f>Cálculo!$G$118</f>
        <v>4.7805763736974223</v>
      </c>
      <c r="K5862">
        <f>Cálculo!$H$118</f>
        <v>403.53908281334856</v>
      </c>
    </row>
    <row r="5863" spans="1:11">
      <c r="A5863" t="s">
        <v>56</v>
      </c>
      <c r="B5863" t="s">
        <v>198</v>
      </c>
      <c r="C5863" s="7" t="s">
        <v>395</v>
      </c>
      <c r="D5863" t="s">
        <v>199</v>
      </c>
      <c r="E5863" t="s">
        <v>58</v>
      </c>
      <c r="F5863" t="s">
        <v>96</v>
      </c>
      <c r="G5863" t="s">
        <v>94</v>
      </c>
      <c r="H5863">
        <v>45000.01</v>
      </c>
      <c r="I5863">
        <v>250000</v>
      </c>
      <c r="J5863">
        <f>Cálculo!$G$119</f>
        <v>4.1274644680804879</v>
      </c>
      <c r="K5863">
        <f>Cálculo!$H$119</f>
        <v>2322.3408923166967</v>
      </c>
    </row>
    <row r="5864" spans="1:11">
      <c r="A5864" t="s">
        <v>56</v>
      </c>
      <c r="B5864" t="s">
        <v>198</v>
      </c>
      <c r="C5864" s="7" t="s">
        <v>395</v>
      </c>
      <c r="D5864" t="s">
        <v>199</v>
      </c>
      <c r="E5864" t="s">
        <v>58</v>
      </c>
      <c r="F5864" t="s">
        <v>96</v>
      </c>
      <c r="G5864" t="s">
        <v>94</v>
      </c>
      <c r="H5864">
        <v>250000.01</v>
      </c>
      <c r="I5864">
        <v>500000</v>
      </c>
      <c r="J5864">
        <f>Cálculo!$G$120</f>
        <v>3.9329807712260512</v>
      </c>
      <c r="K5864">
        <f>Cálculo!$H$120</f>
        <v>10556.086408970552</v>
      </c>
    </row>
    <row r="5865" spans="1:11">
      <c r="A5865" t="s">
        <v>56</v>
      </c>
      <c r="B5865" t="s">
        <v>198</v>
      </c>
      <c r="C5865" s="7" t="s">
        <v>395</v>
      </c>
      <c r="D5865" t="s">
        <v>199</v>
      </c>
      <c r="E5865" t="s">
        <v>58</v>
      </c>
      <c r="F5865" t="s">
        <v>96</v>
      </c>
      <c r="G5865" t="s">
        <v>94</v>
      </c>
      <c r="H5865">
        <v>500000.01</v>
      </c>
      <c r="I5865">
        <v>1000000</v>
      </c>
      <c r="J5865">
        <f>Cálculo!$G$121</f>
        <v>3.7125277973417266</v>
      </c>
      <c r="K5865">
        <f>Cálculo!$H$121</f>
        <v>14778.511560842897</v>
      </c>
    </row>
    <row r="5866" spans="1:11">
      <c r="A5866" t="s">
        <v>56</v>
      </c>
      <c r="B5866" t="s">
        <v>198</v>
      </c>
      <c r="C5866" s="7" t="s">
        <v>395</v>
      </c>
      <c r="D5866" t="s">
        <v>199</v>
      </c>
      <c r="E5866" t="s">
        <v>58</v>
      </c>
      <c r="F5866" t="s">
        <v>96</v>
      </c>
      <c r="G5866" t="s">
        <v>94</v>
      </c>
      <c r="H5866">
        <v>1000000.01</v>
      </c>
      <c r="J5866">
        <f>Cálculo!$G$122</f>
        <v>3.6790856179065723</v>
      </c>
      <c r="K5866">
        <f>Cálculo!$H$122</f>
        <v>19284.876416038765</v>
      </c>
    </row>
    <row r="5867" spans="1:11">
      <c r="A5867" t="s">
        <v>56</v>
      </c>
      <c r="B5867" t="s">
        <v>198</v>
      </c>
      <c r="C5867" s="7" t="s">
        <v>395</v>
      </c>
      <c r="D5867" t="s">
        <v>199</v>
      </c>
      <c r="E5867" t="s">
        <v>58</v>
      </c>
      <c r="F5867" t="s">
        <v>97</v>
      </c>
      <c r="G5867" t="s">
        <v>98</v>
      </c>
      <c r="J5867">
        <f>Cálculo!$G$125</f>
        <v>3.5752873329074797</v>
      </c>
    </row>
    <row r="5868" spans="1:11">
      <c r="A5868" t="s">
        <v>56</v>
      </c>
      <c r="B5868" t="s">
        <v>198</v>
      </c>
      <c r="C5868" s="7" t="s">
        <v>396</v>
      </c>
      <c r="D5868" t="s">
        <v>199</v>
      </c>
      <c r="E5868" t="s">
        <v>58</v>
      </c>
      <c r="F5868" t="s">
        <v>93</v>
      </c>
      <c r="G5868" t="s">
        <v>94</v>
      </c>
      <c r="H5868">
        <v>0</v>
      </c>
      <c r="I5868">
        <v>1</v>
      </c>
      <c r="J5868">
        <f>Cálculo!$G$100</f>
        <v>2.9154684032646592</v>
      </c>
      <c r="K5868">
        <f>Cálculo!$H$100</f>
        <v>35.317463823377523</v>
      </c>
    </row>
    <row r="5869" spans="1:11">
      <c r="A5869" t="s">
        <v>56</v>
      </c>
      <c r="B5869" t="s">
        <v>198</v>
      </c>
      <c r="C5869" s="7" t="s">
        <v>396</v>
      </c>
      <c r="D5869" t="s">
        <v>199</v>
      </c>
      <c r="E5869" t="s">
        <v>58</v>
      </c>
      <c r="F5869" t="s">
        <v>93</v>
      </c>
      <c r="G5869" t="s">
        <v>94</v>
      </c>
      <c r="H5869">
        <v>1.01</v>
      </c>
      <c r="I5869">
        <v>6</v>
      </c>
      <c r="J5869">
        <f>Cálculo!$G$101</f>
        <v>3.2626760136332722</v>
      </c>
      <c r="K5869">
        <f>Cálculo!$H$101</f>
        <v>35.317463823377523</v>
      </c>
    </row>
    <row r="5870" spans="1:11">
      <c r="A5870" t="s">
        <v>56</v>
      </c>
      <c r="B5870" t="s">
        <v>198</v>
      </c>
      <c r="C5870" s="7" t="s">
        <v>396</v>
      </c>
      <c r="D5870" t="s">
        <v>199</v>
      </c>
      <c r="E5870" t="s">
        <v>58</v>
      </c>
      <c r="F5870" t="s">
        <v>93</v>
      </c>
      <c r="G5870" t="s">
        <v>94</v>
      </c>
      <c r="H5870">
        <v>6.01</v>
      </c>
      <c r="I5870">
        <v>12</v>
      </c>
      <c r="J5870">
        <f>Cálculo!$G$102</f>
        <v>8.8728622007636986</v>
      </c>
      <c r="K5870">
        <f>Cálculo!$H$102</f>
        <v>35.317463823377523</v>
      </c>
    </row>
    <row r="5871" spans="1:11">
      <c r="A5871" t="s">
        <v>56</v>
      </c>
      <c r="B5871" t="s">
        <v>198</v>
      </c>
      <c r="C5871" s="7" t="s">
        <v>396</v>
      </c>
      <c r="D5871" t="s">
        <v>199</v>
      </c>
      <c r="E5871" t="s">
        <v>58</v>
      </c>
      <c r="F5871" t="s">
        <v>93</v>
      </c>
      <c r="G5871" t="s">
        <v>94</v>
      </c>
      <c r="H5871">
        <v>12.01</v>
      </c>
      <c r="I5871">
        <v>40</v>
      </c>
      <c r="J5871">
        <f>Cálculo!$G$103</f>
        <v>8.9498159191564675</v>
      </c>
      <c r="K5871">
        <f>Cálculo!$H$103</f>
        <v>35.317463823377523</v>
      </c>
    </row>
    <row r="5872" spans="1:11">
      <c r="A5872" t="s">
        <v>56</v>
      </c>
      <c r="B5872" t="s">
        <v>198</v>
      </c>
      <c r="C5872" s="7" t="s">
        <v>396</v>
      </c>
      <c r="D5872" t="s">
        <v>199</v>
      </c>
      <c r="E5872" t="s">
        <v>58</v>
      </c>
      <c r="F5872" t="s">
        <v>93</v>
      </c>
      <c r="G5872" t="s">
        <v>94</v>
      </c>
      <c r="H5872">
        <v>40.01</v>
      </c>
      <c r="J5872">
        <f>Cálculo!$G$104</f>
        <v>9.0543130240593293</v>
      </c>
      <c r="K5872">
        <f>Cálculo!$H$104</f>
        <v>35.317463823377523</v>
      </c>
    </row>
    <row r="5873" spans="1:11">
      <c r="A5873" t="s">
        <v>56</v>
      </c>
      <c r="B5873" t="s">
        <v>198</v>
      </c>
      <c r="C5873" s="7" t="s">
        <v>396</v>
      </c>
      <c r="D5873" t="s">
        <v>199</v>
      </c>
      <c r="E5873" t="s">
        <v>58</v>
      </c>
      <c r="F5873" t="s">
        <v>95</v>
      </c>
      <c r="G5873" t="s">
        <v>94</v>
      </c>
      <c r="H5873">
        <v>0</v>
      </c>
      <c r="I5873">
        <v>50</v>
      </c>
      <c r="J5873">
        <f>Cálculo!$G$107</f>
        <v>7.1316241758993373</v>
      </c>
      <c r="K5873">
        <f>Cálculo!$H$107</f>
        <v>59.376162530508445</v>
      </c>
    </row>
    <row r="5874" spans="1:11">
      <c r="A5874" t="s">
        <v>56</v>
      </c>
      <c r="B5874" t="s">
        <v>198</v>
      </c>
      <c r="C5874" s="7" t="s">
        <v>396</v>
      </c>
      <c r="D5874" t="s">
        <v>199</v>
      </c>
      <c r="E5874" t="s">
        <v>58</v>
      </c>
      <c r="F5874" t="s">
        <v>95</v>
      </c>
      <c r="G5874" t="s">
        <v>94</v>
      </c>
      <c r="H5874">
        <v>50.01</v>
      </c>
      <c r="I5874">
        <v>150</v>
      </c>
      <c r="J5874">
        <f>Cálculo!$G$108</f>
        <v>6.9355251933077424</v>
      </c>
      <c r="K5874">
        <f>Cálculo!$H$108</f>
        <v>96.458323080570381</v>
      </c>
    </row>
    <row r="5875" spans="1:11">
      <c r="A5875" t="s">
        <v>56</v>
      </c>
      <c r="B5875" t="s">
        <v>198</v>
      </c>
      <c r="C5875" s="7" t="s">
        <v>396</v>
      </c>
      <c r="D5875" t="s">
        <v>199</v>
      </c>
      <c r="E5875" t="s">
        <v>58</v>
      </c>
      <c r="F5875" t="s">
        <v>95</v>
      </c>
      <c r="G5875" t="s">
        <v>94</v>
      </c>
      <c r="H5875">
        <v>150.01</v>
      </c>
      <c r="I5875">
        <v>500</v>
      </c>
      <c r="J5875">
        <f>Cálculo!$G$109</f>
        <v>6.7430273685030668</v>
      </c>
      <c r="K5875">
        <f>Cálculo!$H$109</f>
        <v>151.55215488765796</v>
      </c>
    </row>
    <row r="5876" spans="1:11">
      <c r="A5876" t="s">
        <v>56</v>
      </c>
      <c r="B5876" t="s">
        <v>198</v>
      </c>
      <c r="C5876" s="7" t="s">
        <v>396</v>
      </c>
      <c r="D5876" t="s">
        <v>199</v>
      </c>
      <c r="E5876" t="s">
        <v>58</v>
      </c>
      <c r="F5876" t="s">
        <v>95</v>
      </c>
      <c r="G5876" t="s">
        <v>94</v>
      </c>
      <c r="H5876">
        <v>500.01</v>
      </c>
      <c r="I5876">
        <v>2000</v>
      </c>
      <c r="J5876">
        <f>Cálculo!$G$110</f>
        <v>6.4025738407397181</v>
      </c>
      <c r="K5876">
        <f>Cálculo!$H$110</f>
        <v>351.37464757255714</v>
      </c>
    </row>
    <row r="5877" spans="1:11">
      <c r="A5877" t="s">
        <v>56</v>
      </c>
      <c r="B5877" t="s">
        <v>198</v>
      </c>
      <c r="C5877" s="7" t="s">
        <v>396</v>
      </c>
      <c r="D5877" t="s">
        <v>199</v>
      </c>
      <c r="E5877" t="s">
        <v>58</v>
      </c>
      <c r="F5877" t="s">
        <v>95</v>
      </c>
      <c r="G5877" t="s">
        <v>94</v>
      </c>
      <c r="H5877">
        <v>2000.01</v>
      </c>
      <c r="I5877">
        <v>5000</v>
      </c>
      <c r="J5877">
        <f>Cálculo!$G$111</f>
        <v>5.7815217687887008</v>
      </c>
      <c r="K5877">
        <f>Cálculo!$H$111</f>
        <v>1795.9200941018896</v>
      </c>
    </row>
    <row r="5878" spans="1:11">
      <c r="A5878" t="s">
        <v>56</v>
      </c>
      <c r="B5878" t="s">
        <v>198</v>
      </c>
      <c r="C5878" s="7" t="s">
        <v>396</v>
      </c>
      <c r="D5878" t="s">
        <v>199</v>
      </c>
      <c r="E5878" t="s">
        <v>58</v>
      </c>
      <c r="F5878" t="s">
        <v>95</v>
      </c>
      <c r="G5878" t="s">
        <v>94</v>
      </c>
      <c r="H5878">
        <v>5000.01</v>
      </c>
      <c r="J5878">
        <f>Cálculo!$G$112</f>
        <v>5.0011175824180816</v>
      </c>
      <c r="K5878">
        <f>Cálculo!$H$112</f>
        <v>6161.4974444428753</v>
      </c>
    </row>
    <row r="5879" spans="1:11">
      <c r="A5879" t="s">
        <v>56</v>
      </c>
      <c r="B5879" t="s">
        <v>198</v>
      </c>
      <c r="C5879" s="7" t="s">
        <v>396</v>
      </c>
      <c r="D5879" t="s">
        <v>199</v>
      </c>
      <c r="E5879" t="s">
        <v>58</v>
      </c>
      <c r="F5879" t="s">
        <v>96</v>
      </c>
      <c r="G5879" t="s">
        <v>94</v>
      </c>
      <c r="H5879">
        <v>0</v>
      </c>
      <c r="I5879">
        <v>3000</v>
      </c>
      <c r="J5879">
        <f>Cálculo!$G$115</f>
        <v>5.5322183563520557</v>
      </c>
      <c r="K5879">
        <f>Cálculo!$H$115</f>
        <v>403.53908281334856</v>
      </c>
    </row>
    <row r="5880" spans="1:11">
      <c r="A5880" t="s">
        <v>56</v>
      </c>
      <c r="B5880" t="s">
        <v>198</v>
      </c>
      <c r="C5880" s="7" t="s">
        <v>396</v>
      </c>
      <c r="D5880" t="s">
        <v>199</v>
      </c>
      <c r="E5880" t="s">
        <v>58</v>
      </c>
      <c r="F5880" t="s">
        <v>96</v>
      </c>
      <c r="G5880" t="s">
        <v>94</v>
      </c>
      <c r="H5880">
        <v>3000.01</v>
      </c>
      <c r="I5880">
        <v>7000</v>
      </c>
      <c r="J5880">
        <f>Cálculo!$G$116</f>
        <v>5.2029577116938235</v>
      </c>
      <c r="K5880">
        <f>Cálculo!$H$116</f>
        <v>403.53908281334856</v>
      </c>
    </row>
    <row r="5881" spans="1:11">
      <c r="A5881" t="s">
        <v>56</v>
      </c>
      <c r="B5881" t="s">
        <v>198</v>
      </c>
      <c r="C5881" s="7" t="s">
        <v>396</v>
      </c>
      <c r="D5881" t="s">
        <v>199</v>
      </c>
      <c r="E5881" t="s">
        <v>58</v>
      </c>
      <c r="F5881" t="s">
        <v>96</v>
      </c>
      <c r="G5881" t="s">
        <v>94</v>
      </c>
      <c r="H5881">
        <v>7000.01</v>
      </c>
      <c r="I5881">
        <v>15000</v>
      </c>
      <c r="J5881">
        <f>Cálculo!$G$117</f>
        <v>4.9005039867784115</v>
      </c>
      <c r="K5881">
        <f>Cálculo!$H$117</f>
        <v>403.53908281334856</v>
      </c>
    </row>
    <row r="5882" spans="1:11">
      <c r="A5882" t="s">
        <v>56</v>
      </c>
      <c r="B5882" t="s">
        <v>198</v>
      </c>
      <c r="C5882" s="7" t="s">
        <v>396</v>
      </c>
      <c r="D5882" t="s">
        <v>199</v>
      </c>
      <c r="E5882" t="s">
        <v>58</v>
      </c>
      <c r="F5882" t="s">
        <v>96</v>
      </c>
      <c r="G5882" t="s">
        <v>94</v>
      </c>
      <c r="H5882">
        <v>15000.01</v>
      </c>
      <c r="I5882">
        <v>45000</v>
      </c>
      <c r="J5882">
        <f>Cálculo!$G$118</f>
        <v>4.7805763736974223</v>
      </c>
      <c r="K5882">
        <f>Cálculo!$H$118</f>
        <v>403.53908281334856</v>
      </c>
    </row>
    <row r="5883" spans="1:11">
      <c r="A5883" t="s">
        <v>56</v>
      </c>
      <c r="B5883" t="s">
        <v>198</v>
      </c>
      <c r="C5883" s="7" t="s">
        <v>396</v>
      </c>
      <c r="D5883" t="s">
        <v>199</v>
      </c>
      <c r="E5883" t="s">
        <v>58</v>
      </c>
      <c r="F5883" t="s">
        <v>96</v>
      </c>
      <c r="G5883" t="s">
        <v>94</v>
      </c>
      <c r="H5883">
        <v>45000.01</v>
      </c>
      <c r="I5883">
        <v>250000</v>
      </c>
      <c r="J5883">
        <f>Cálculo!$G$119</f>
        <v>4.1274644680804879</v>
      </c>
      <c r="K5883">
        <f>Cálculo!$H$119</f>
        <v>2322.3408923166967</v>
      </c>
    </row>
    <row r="5884" spans="1:11">
      <c r="A5884" t="s">
        <v>56</v>
      </c>
      <c r="B5884" t="s">
        <v>198</v>
      </c>
      <c r="C5884" s="7" t="s">
        <v>396</v>
      </c>
      <c r="D5884" t="s">
        <v>199</v>
      </c>
      <c r="E5884" t="s">
        <v>58</v>
      </c>
      <c r="F5884" t="s">
        <v>96</v>
      </c>
      <c r="G5884" t="s">
        <v>94</v>
      </c>
      <c r="H5884">
        <v>250000.01</v>
      </c>
      <c r="I5884">
        <v>500000</v>
      </c>
      <c r="J5884">
        <f>Cálculo!$G$120</f>
        <v>3.9329807712260512</v>
      </c>
      <c r="K5884">
        <f>Cálculo!$H$120</f>
        <v>10556.086408970552</v>
      </c>
    </row>
    <row r="5885" spans="1:11">
      <c r="A5885" t="s">
        <v>56</v>
      </c>
      <c r="B5885" t="s">
        <v>198</v>
      </c>
      <c r="C5885" s="7" t="s">
        <v>396</v>
      </c>
      <c r="D5885" t="s">
        <v>199</v>
      </c>
      <c r="E5885" t="s">
        <v>58</v>
      </c>
      <c r="F5885" t="s">
        <v>96</v>
      </c>
      <c r="G5885" t="s">
        <v>94</v>
      </c>
      <c r="H5885">
        <v>500000.01</v>
      </c>
      <c r="I5885">
        <v>1000000</v>
      </c>
      <c r="J5885">
        <f>Cálculo!$G$121</f>
        <v>3.7125277973417266</v>
      </c>
      <c r="K5885">
        <f>Cálculo!$H$121</f>
        <v>14778.511560842897</v>
      </c>
    </row>
    <row r="5886" spans="1:11">
      <c r="A5886" t="s">
        <v>56</v>
      </c>
      <c r="B5886" t="s">
        <v>198</v>
      </c>
      <c r="C5886" s="7" t="s">
        <v>396</v>
      </c>
      <c r="D5886" t="s">
        <v>199</v>
      </c>
      <c r="E5886" t="s">
        <v>58</v>
      </c>
      <c r="F5886" t="s">
        <v>96</v>
      </c>
      <c r="G5886" t="s">
        <v>94</v>
      </c>
      <c r="H5886">
        <v>1000000.01</v>
      </c>
      <c r="J5886">
        <f>Cálculo!$G$122</f>
        <v>3.6790856179065723</v>
      </c>
      <c r="K5886">
        <f>Cálculo!$H$122</f>
        <v>19284.876416038765</v>
      </c>
    </row>
    <row r="5887" spans="1:11">
      <c r="A5887" t="s">
        <v>56</v>
      </c>
      <c r="B5887" t="s">
        <v>198</v>
      </c>
      <c r="C5887" s="7" t="s">
        <v>396</v>
      </c>
      <c r="D5887" t="s">
        <v>199</v>
      </c>
      <c r="E5887" t="s">
        <v>58</v>
      </c>
      <c r="F5887" t="s">
        <v>97</v>
      </c>
      <c r="G5887" t="s">
        <v>98</v>
      </c>
      <c r="J5887">
        <f>Cálculo!$G$125</f>
        <v>3.5752873329074797</v>
      </c>
    </row>
    <row r="5888" spans="1:11">
      <c r="A5888" t="s">
        <v>56</v>
      </c>
      <c r="B5888" t="s">
        <v>198</v>
      </c>
      <c r="C5888" s="7" t="s">
        <v>397</v>
      </c>
      <c r="D5888" t="s">
        <v>199</v>
      </c>
      <c r="E5888" t="s">
        <v>58</v>
      </c>
      <c r="F5888" t="s">
        <v>93</v>
      </c>
      <c r="G5888" t="s">
        <v>94</v>
      </c>
      <c r="H5888">
        <v>0</v>
      </c>
      <c r="I5888">
        <v>1</v>
      </c>
      <c r="J5888">
        <f>Cálculo!$G$100</f>
        <v>2.9154684032646592</v>
      </c>
      <c r="K5888">
        <f>Cálculo!$H$100</f>
        <v>35.317463823377523</v>
      </c>
    </row>
    <row r="5889" spans="1:11">
      <c r="A5889" t="s">
        <v>56</v>
      </c>
      <c r="B5889" t="s">
        <v>198</v>
      </c>
      <c r="C5889" s="7" t="s">
        <v>397</v>
      </c>
      <c r="D5889" t="s">
        <v>199</v>
      </c>
      <c r="E5889" t="s">
        <v>58</v>
      </c>
      <c r="F5889" t="s">
        <v>93</v>
      </c>
      <c r="G5889" t="s">
        <v>94</v>
      </c>
      <c r="H5889">
        <v>1.01</v>
      </c>
      <c r="I5889">
        <v>6</v>
      </c>
      <c r="J5889">
        <f>Cálculo!$G$101</f>
        <v>3.2626760136332722</v>
      </c>
      <c r="K5889">
        <f>Cálculo!$H$101</f>
        <v>35.317463823377523</v>
      </c>
    </row>
    <row r="5890" spans="1:11">
      <c r="A5890" t="s">
        <v>56</v>
      </c>
      <c r="B5890" t="s">
        <v>198</v>
      </c>
      <c r="C5890" s="7" t="s">
        <v>397</v>
      </c>
      <c r="D5890" t="s">
        <v>199</v>
      </c>
      <c r="E5890" t="s">
        <v>58</v>
      </c>
      <c r="F5890" t="s">
        <v>93</v>
      </c>
      <c r="G5890" t="s">
        <v>94</v>
      </c>
      <c r="H5890">
        <v>6.01</v>
      </c>
      <c r="I5890">
        <v>12</v>
      </c>
      <c r="J5890">
        <f>Cálculo!$G$102</f>
        <v>8.8728622007636986</v>
      </c>
      <c r="K5890">
        <f>Cálculo!$H$102</f>
        <v>35.317463823377523</v>
      </c>
    </row>
    <row r="5891" spans="1:11">
      <c r="A5891" t="s">
        <v>56</v>
      </c>
      <c r="B5891" t="s">
        <v>198</v>
      </c>
      <c r="C5891" s="7" t="s">
        <v>397</v>
      </c>
      <c r="D5891" t="s">
        <v>199</v>
      </c>
      <c r="E5891" t="s">
        <v>58</v>
      </c>
      <c r="F5891" t="s">
        <v>93</v>
      </c>
      <c r="G5891" t="s">
        <v>94</v>
      </c>
      <c r="H5891">
        <v>12.01</v>
      </c>
      <c r="I5891">
        <v>40</v>
      </c>
      <c r="J5891">
        <f>Cálculo!$G$103</f>
        <v>8.9498159191564675</v>
      </c>
      <c r="K5891">
        <f>Cálculo!$H$103</f>
        <v>35.317463823377523</v>
      </c>
    </row>
    <row r="5892" spans="1:11">
      <c r="A5892" t="s">
        <v>56</v>
      </c>
      <c r="B5892" t="s">
        <v>198</v>
      </c>
      <c r="C5892" s="7" t="s">
        <v>397</v>
      </c>
      <c r="D5892" t="s">
        <v>199</v>
      </c>
      <c r="E5892" t="s">
        <v>58</v>
      </c>
      <c r="F5892" t="s">
        <v>93</v>
      </c>
      <c r="G5892" t="s">
        <v>94</v>
      </c>
      <c r="H5892">
        <v>40.01</v>
      </c>
      <c r="J5892">
        <f>Cálculo!$G$104</f>
        <v>9.0543130240593293</v>
      </c>
      <c r="K5892">
        <f>Cálculo!$H$104</f>
        <v>35.317463823377523</v>
      </c>
    </row>
    <row r="5893" spans="1:11">
      <c r="A5893" t="s">
        <v>56</v>
      </c>
      <c r="B5893" t="s">
        <v>198</v>
      </c>
      <c r="C5893" s="7" t="s">
        <v>397</v>
      </c>
      <c r="D5893" t="s">
        <v>199</v>
      </c>
      <c r="E5893" t="s">
        <v>58</v>
      </c>
      <c r="F5893" t="s">
        <v>95</v>
      </c>
      <c r="G5893" t="s">
        <v>94</v>
      </c>
      <c r="H5893">
        <v>0</v>
      </c>
      <c r="I5893">
        <v>50</v>
      </c>
      <c r="J5893">
        <f>Cálculo!$G$107</f>
        <v>7.1316241758993373</v>
      </c>
      <c r="K5893">
        <f>Cálculo!$H$107</f>
        <v>59.376162530508445</v>
      </c>
    </row>
    <row r="5894" spans="1:11">
      <c r="A5894" t="s">
        <v>56</v>
      </c>
      <c r="B5894" t="s">
        <v>198</v>
      </c>
      <c r="C5894" s="7" t="s">
        <v>397</v>
      </c>
      <c r="D5894" t="s">
        <v>199</v>
      </c>
      <c r="E5894" t="s">
        <v>58</v>
      </c>
      <c r="F5894" t="s">
        <v>95</v>
      </c>
      <c r="G5894" t="s">
        <v>94</v>
      </c>
      <c r="H5894">
        <v>50.01</v>
      </c>
      <c r="I5894">
        <v>150</v>
      </c>
      <c r="J5894">
        <f>Cálculo!$G$108</f>
        <v>6.9355251933077424</v>
      </c>
      <c r="K5894">
        <f>Cálculo!$H$108</f>
        <v>96.458323080570381</v>
      </c>
    </row>
    <row r="5895" spans="1:11">
      <c r="A5895" t="s">
        <v>56</v>
      </c>
      <c r="B5895" t="s">
        <v>198</v>
      </c>
      <c r="C5895" s="7" t="s">
        <v>397</v>
      </c>
      <c r="D5895" t="s">
        <v>199</v>
      </c>
      <c r="E5895" t="s">
        <v>58</v>
      </c>
      <c r="F5895" t="s">
        <v>95</v>
      </c>
      <c r="G5895" t="s">
        <v>94</v>
      </c>
      <c r="H5895">
        <v>150.01</v>
      </c>
      <c r="I5895">
        <v>500</v>
      </c>
      <c r="J5895">
        <f>Cálculo!$G$109</f>
        <v>6.7430273685030668</v>
      </c>
      <c r="K5895">
        <f>Cálculo!$H$109</f>
        <v>151.55215488765796</v>
      </c>
    </row>
    <row r="5896" spans="1:11">
      <c r="A5896" t="s">
        <v>56</v>
      </c>
      <c r="B5896" t="s">
        <v>198</v>
      </c>
      <c r="C5896" s="7" t="s">
        <v>397</v>
      </c>
      <c r="D5896" t="s">
        <v>199</v>
      </c>
      <c r="E5896" t="s">
        <v>58</v>
      </c>
      <c r="F5896" t="s">
        <v>95</v>
      </c>
      <c r="G5896" t="s">
        <v>94</v>
      </c>
      <c r="H5896">
        <v>500.01</v>
      </c>
      <c r="I5896">
        <v>2000</v>
      </c>
      <c r="J5896">
        <f>Cálculo!$G$110</f>
        <v>6.4025738407397181</v>
      </c>
      <c r="K5896">
        <f>Cálculo!$H$110</f>
        <v>351.37464757255714</v>
      </c>
    </row>
    <row r="5897" spans="1:11">
      <c r="A5897" t="s">
        <v>56</v>
      </c>
      <c r="B5897" t="s">
        <v>198</v>
      </c>
      <c r="C5897" s="7" t="s">
        <v>397</v>
      </c>
      <c r="D5897" t="s">
        <v>199</v>
      </c>
      <c r="E5897" t="s">
        <v>58</v>
      </c>
      <c r="F5897" t="s">
        <v>95</v>
      </c>
      <c r="G5897" t="s">
        <v>94</v>
      </c>
      <c r="H5897">
        <v>2000.01</v>
      </c>
      <c r="I5897">
        <v>5000</v>
      </c>
      <c r="J5897">
        <f>Cálculo!$G$111</f>
        <v>5.7815217687887008</v>
      </c>
      <c r="K5897">
        <f>Cálculo!$H$111</f>
        <v>1795.9200941018896</v>
      </c>
    </row>
    <row r="5898" spans="1:11">
      <c r="A5898" t="s">
        <v>56</v>
      </c>
      <c r="B5898" t="s">
        <v>198</v>
      </c>
      <c r="C5898" s="7" t="s">
        <v>397</v>
      </c>
      <c r="D5898" t="s">
        <v>199</v>
      </c>
      <c r="E5898" t="s">
        <v>58</v>
      </c>
      <c r="F5898" t="s">
        <v>95</v>
      </c>
      <c r="G5898" t="s">
        <v>94</v>
      </c>
      <c r="H5898">
        <v>5000.01</v>
      </c>
      <c r="J5898">
        <f>Cálculo!$G$112</f>
        <v>5.0011175824180816</v>
      </c>
      <c r="K5898">
        <f>Cálculo!$H$112</f>
        <v>6161.4974444428753</v>
      </c>
    </row>
    <row r="5899" spans="1:11">
      <c r="A5899" t="s">
        <v>56</v>
      </c>
      <c r="B5899" t="s">
        <v>198</v>
      </c>
      <c r="C5899" s="7" t="s">
        <v>397</v>
      </c>
      <c r="D5899" t="s">
        <v>199</v>
      </c>
      <c r="E5899" t="s">
        <v>58</v>
      </c>
      <c r="F5899" t="s">
        <v>96</v>
      </c>
      <c r="G5899" t="s">
        <v>94</v>
      </c>
      <c r="H5899">
        <v>0</v>
      </c>
      <c r="I5899">
        <v>3000</v>
      </c>
      <c r="J5899">
        <f>Cálculo!$G$115</f>
        <v>5.5322183563520557</v>
      </c>
      <c r="K5899">
        <f>Cálculo!$H$115</f>
        <v>403.53908281334856</v>
      </c>
    </row>
    <row r="5900" spans="1:11">
      <c r="A5900" t="s">
        <v>56</v>
      </c>
      <c r="B5900" t="s">
        <v>198</v>
      </c>
      <c r="C5900" s="7" t="s">
        <v>397</v>
      </c>
      <c r="D5900" t="s">
        <v>199</v>
      </c>
      <c r="E5900" t="s">
        <v>58</v>
      </c>
      <c r="F5900" t="s">
        <v>96</v>
      </c>
      <c r="G5900" t="s">
        <v>94</v>
      </c>
      <c r="H5900">
        <v>3000.01</v>
      </c>
      <c r="I5900">
        <v>7000</v>
      </c>
      <c r="J5900">
        <f>Cálculo!$G$116</f>
        <v>5.2029577116938235</v>
      </c>
      <c r="K5900">
        <f>Cálculo!$H$116</f>
        <v>403.53908281334856</v>
      </c>
    </row>
    <row r="5901" spans="1:11">
      <c r="A5901" t="s">
        <v>56</v>
      </c>
      <c r="B5901" t="s">
        <v>198</v>
      </c>
      <c r="C5901" s="7" t="s">
        <v>397</v>
      </c>
      <c r="D5901" t="s">
        <v>199</v>
      </c>
      <c r="E5901" t="s">
        <v>58</v>
      </c>
      <c r="F5901" t="s">
        <v>96</v>
      </c>
      <c r="G5901" t="s">
        <v>94</v>
      </c>
      <c r="H5901">
        <v>7000.01</v>
      </c>
      <c r="I5901">
        <v>15000</v>
      </c>
      <c r="J5901">
        <f>Cálculo!$G$117</f>
        <v>4.9005039867784115</v>
      </c>
      <c r="K5901">
        <f>Cálculo!$H$117</f>
        <v>403.53908281334856</v>
      </c>
    </row>
    <row r="5902" spans="1:11">
      <c r="A5902" t="s">
        <v>56</v>
      </c>
      <c r="B5902" t="s">
        <v>198</v>
      </c>
      <c r="C5902" s="7" t="s">
        <v>397</v>
      </c>
      <c r="D5902" t="s">
        <v>199</v>
      </c>
      <c r="E5902" t="s">
        <v>58</v>
      </c>
      <c r="F5902" t="s">
        <v>96</v>
      </c>
      <c r="G5902" t="s">
        <v>94</v>
      </c>
      <c r="H5902">
        <v>15000.01</v>
      </c>
      <c r="I5902">
        <v>45000</v>
      </c>
      <c r="J5902">
        <f>Cálculo!$G$118</f>
        <v>4.7805763736974223</v>
      </c>
      <c r="K5902">
        <f>Cálculo!$H$118</f>
        <v>403.53908281334856</v>
      </c>
    </row>
    <row r="5903" spans="1:11">
      <c r="A5903" t="s">
        <v>56</v>
      </c>
      <c r="B5903" t="s">
        <v>198</v>
      </c>
      <c r="C5903" s="7" t="s">
        <v>397</v>
      </c>
      <c r="D5903" t="s">
        <v>199</v>
      </c>
      <c r="E5903" t="s">
        <v>58</v>
      </c>
      <c r="F5903" t="s">
        <v>96</v>
      </c>
      <c r="G5903" t="s">
        <v>94</v>
      </c>
      <c r="H5903">
        <v>45000.01</v>
      </c>
      <c r="I5903">
        <v>250000</v>
      </c>
      <c r="J5903">
        <f>Cálculo!$G$119</f>
        <v>4.1274644680804879</v>
      </c>
      <c r="K5903">
        <f>Cálculo!$H$119</f>
        <v>2322.3408923166967</v>
      </c>
    </row>
    <row r="5904" spans="1:11">
      <c r="A5904" t="s">
        <v>56</v>
      </c>
      <c r="B5904" t="s">
        <v>198</v>
      </c>
      <c r="C5904" s="7" t="s">
        <v>397</v>
      </c>
      <c r="D5904" t="s">
        <v>199</v>
      </c>
      <c r="E5904" t="s">
        <v>58</v>
      </c>
      <c r="F5904" t="s">
        <v>96</v>
      </c>
      <c r="G5904" t="s">
        <v>94</v>
      </c>
      <c r="H5904">
        <v>250000.01</v>
      </c>
      <c r="I5904">
        <v>500000</v>
      </c>
      <c r="J5904">
        <f>Cálculo!$G$120</f>
        <v>3.9329807712260512</v>
      </c>
      <c r="K5904">
        <f>Cálculo!$H$120</f>
        <v>10556.086408970552</v>
      </c>
    </row>
    <row r="5905" spans="1:11">
      <c r="A5905" t="s">
        <v>56</v>
      </c>
      <c r="B5905" t="s">
        <v>198</v>
      </c>
      <c r="C5905" s="7" t="s">
        <v>397</v>
      </c>
      <c r="D5905" t="s">
        <v>199</v>
      </c>
      <c r="E5905" t="s">
        <v>58</v>
      </c>
      <c r="F5905" t="s">
        <v>96</v>
      </c>
      <c r="G5905" t="s">
        <v>94</v>
      </c>
      <c r="H5905">
        <v>500000.01</v>
      </c>
      <c r="I5905">
        <v>1000000</v>
      </c>
      <c r="J5905">
        <f>Cálculo!$G$121</f>
        <v>3.7125277973417266</v>
      </c>
      <c r="K5905">
        <f>Cálculo!$H$121</f>
        <v>14778.511560842897</v>
      </c>
    </row>
    <row r="5906" spans="1:11">
      <c r="A5906" t="s">
        <v>56</v>
      </c>
      <c r="B5906" t="s">
        <v>198</v>
      </c>
      <c r="C5906" s="7" t="s">
        <v>397</v>
      </c>
      <c r="D5906" t="s">
        <v>199</v>
      </c>
      <c r="E5906" t="s">
        <v>58</v>
      </c>
      <c r="F5906" t="s">
        <v>96</v>
      </c>
      <c r="G5906" t="s">
        <v>94</v>
      </c>
      <c r="H5906">
        <v>1000000.01</v>
      </c>
      <c r="J5906">
        <f>Cálculo!$G$122</f>
        <v>3.6790856179065723</v>
      </c>
      <c r="K5906">
        <f>Cálculo!$H$122</f>
        <v>19284.876416038765</v>
      </c>
    </row>
    <row r="5907" spans="1:11">
      <c r="A5907" t="s">
        <v>56</v>
      </c>
      <c r="B5907" t="s">
        <v>198</v>
      </c>
      <c r="C5907" s="7" t="s">
        <v>397</v>
      </c>
      <c r="D5907" t="s">
        <v>199</v>
      </c>
      <c r="E5907" t="s">
        <v>58</v>
      </c>
      <c r="F5907" t="s">
        <v>97</v>
      </c>
      <c r="G5907" t="s">
        <v>98</v>
      </c>
      <c r="J5907">
        <f>Cálculo!$G$125</f>
        <v>3.5752873329074797</v>
      </c>
    </row>
    <row r="5908" spans="1:11">
      <c r="A5908" t="s">
        <v>56</v>
      </c>
      <c r="B5908" t="s">
        <v>198</v>
      </c>
      <c r="C5908" s="7" t="s">
        <v>398</v>
      </c>
      <c r="D5908" t="s">
        <v>199</v>
      </c>
      <c r="E5908" t="s">
        <v>58</v>
      </c>
      <c r="F5908" t="s">
        <v>93</v>
      </c>
      <c r="G5908" t="s">
        <v>94</v>
      </c>
      <c r="H5908">
        <v>0</v>
      </c>
      <c r="I5908">
        <v>1</v>
      </c>
      <c r="J5908">
        <f>Cálculo!$G$100</f>
        <v>2.9154684032646592</v>
      </c>
      <c r="K5908">
        <f>Cálculo!$H$100</f>
        <v>35.317463823377523</v>
      </c>
    </row>
    <row r="5909" spans="1:11">
      <c r="A5909" t="s">
        <v>56</v>
      </c>
      <c r="B5909" t="s">
        <v>198</v>
      </c>
      <c r="C5909" s="7" t="s">
        <v>398</v>
      </c>
      <c r="D5909" t="s">
        <v>199</v>
      </c>
      <c r="E5909" t="s">
        <v>58</v>
      </c>
      <c r="F5909" t="s">
        <v>93</v>
      </c>
      <c r="G5909" t="s">
        <v>94</v>
      </c>
      <c r="H5909">
        <v>1.01</v>
      </c>
      <c r="I5909">
        <v>6</v>
      </c>
      <c r="J5909">
        <f>Cálculo!$G$101</f>
        <v>3.2626760136332722</v>
      </c>
      <c r="K5909">
        <f>Cálculo!$H$101</f>
        <v>35.317463823377523</v>
      </c>
    </row>
    <row r="5910" spans="1:11">
      <c r="A5910" t="s">
        <v>56</v>
      </c>
      <c r="B5910" t="s">
        <v>198</v>
      </c>
      <c r="C5910" s="7" t="s">
        <v>398</v>
      </c>
      <c r="D5910" t="s">
        <v>199</v>
      </c>
      <c r="E5910" t="s">
        <v>58</v>
      </c>
      <c r="F5910" t="s">
        <v>93</v>
      </c>
      <c r="G5910" t="s">
        <v>94</v>
      </c>
      <c r="H5910">
        <v>6.01</v>
      </c>
      <c r="I5910">
        <v>12</v>
      </c>
      <c r="J5910">
        <f>Cálculo!$G$102</f>
        <v>8.8728622007636986</v>
      </c>
      <c r="K5910">
        <f>Cálculo!$H$102</f>
        <v>35.317463823377523</v>
      </c>
    </row>
    <row r="5911" spans="1:11">
      <c r="A5911" t="s">
        <v>56</v>
      </c>
      <c r="B5911" t="s">
        <v>198</v>
      </c>
      <c r="C5911" s="7" t="s">
        <v>398</v>
      </c>
      <c r="D5911" t="s">
        <v>199</v>
      </c>
      <c r="E5911" t="s">
        <v>58</v>
      </c>
      <c r="F5911" t="s">
        <v>93</v>
      </c>
      <c r="G5911" t="s">
        <v>94</v>
      </c>
      <c r="H5911">
        <v>12.01</v>
      </c>
      <c r="I5911">
        <v>40</v>
      </c>
      <c r="J5911">
        <f>Cálculo!$G$103</f>
        <v>8.9498159191564675</v>
      </c>
      <c r="K5911">
        <f>Cálculo!$H$103</f>
        <v>35.317463823377523</v>
      </c>
    </row>
    <row r="5912" spans="1:11">
      <c r="A5912" t="s">
        <v>56</v>
      </c>
      <c r="B5912" t="s">
        <v>198</v>
      </c>
      <c r="C5912" s="7" t="s">
        <v>398</v>
      </c>
      <c r="D5912" t="s">
        <v>199</v>
      </c>
      <c r="E5912" t="s">
        <v>58</v>
      </c>
      <c r="F5912" t="s">
        <v>93</v>
      </c>
      <c r="G5912" t="s">
        <v>94</v>
      </c>
      <c r="H5912">
        <v>40.01</v>
      </c>
      <c r="J5912">
        <f>Cálculo!$G$104</f>
        <v>9.0543130240593293</v>
      </c>
      <c r="K5912">
        <f>Cálculo!$H$104</f>
        <v>35.317463823377523</v>
      </c>
    </row>
    <row r="5913" spans="1:11">
      <c r="A5913" t="s">
        <v>56</v>
      </c>
      <c r="B5913" t="s">
        <v>198</v>
      </c>
      <c r="C5913" s="7" t="s">
        <v>398</v>
      </c>
      <c r="D5913" t="s">
        <v>199</v>
      </c>
      <c r="E5913" t="s">
        <v>58</v>
      </c>
      <c r="F5913" t="s">
        <v>95</v>
      </c>
      <c r="G5913" t="s">
        <v>94</v>
      </c>
      <c r="H5913">
        <v>0</v>
      </c>
      <c r="I5913">
        <v>50</v>
      </c>
      <c r="J5913">
        <f>Cálculo!$G$107</f>
        <v>7.1316241758993373</v>
      </c>
      <c r="K5913">
        <f>Cálculo!$H$107</f>
        <v>59.376162530508445</v>
      </c>
    </row>
    <row r="5914" spans="1:11">
      <c r="A5914" t="s">
        <v>56</v>
      </c>
      <c r="B5914" t="s">
        <v>198</v>
      </c>
      <c r="C5914" s="7" t="s">
        <v>398</v>
      </c>
      <c r="D5914" t="s">
        <v>199</v>
      </c>
      <c r="E5914" t="s">
        <v>58</v>
      </c>
      <c r="F5914" t="s">
        <v>95</v>
      </c>
      <c r="G5914" t="s">
        <v>94</v>
      </c>
      <c r="H5914">
        <v>50.01</v>
      </c>
      <c r="I5914">
        <v>150</v>
      </c>
      <c r="J5914">
        <f>Cálculo!$G$108</f>
        <v>6.9355251933077424</v>
      </c>
      <c r="K5914">
        <f>Cálculo!$H$108</f>
        <v>96.458323080570381</v>
      </c>
    </row>
    <row r="5915" spans="1:11">
      <c r="A5915" t="s">
        <v>56</v>
      </c>
      <c r="B5915" t="s">
        <v>198</v>
      </c>
      <c r="C5915" s="7" t="s">
        <v>398</v>
      </c>
      <c r="D5915" t="s">
        <v>199</v>
      </c>
      <c r="E5915" t="s">
        <v>58</v>
      </c>
      <c r="F5915" t="s">
        <v>95</v>
      </c>
      <c r="G5915" t="s">
        <v>94</v>
      </c>
      <c r="H5915">
        <v>150.01</v>
      </c>
      <c r="I5915">
        <v>500</v>
      </c>
      <c r="J5915">
        <f>Cálculo!$G$109</f>
        <v>6.7430273685030668</v>
      </c>
      <c r="K5915">
        <f>Cálculo!$H$109</f>
        <v>151.55215488765796</v>
      </c>
    </row>
    <row r="5916" spans="1:11">
      <c r="A5916" t="s">
        <v>56</v>
      </c>
      <c r="B5916" t="s">
        <v>198</v>
      </c>
      <c r="C5916" s="7" t="s">
        <v>398</v>
      </c>
      <c r="D5916" t="s">
        <v>199</v>
      </c>
      <c r="E5916" t="s">
        <v>58</v>
      </c>
      <c r="F5916" t="s">
        <v>95</v>
      </c>
      <c r="G5916" t="s">
        <v>94</v>
      </c>
      <c r="H5916">
        <v>500.01</v>
      </c>
      <c r="I5916">
        <v>2000</v>
      </c>
      <c r="J5916">
        <f>Cálculo!$G$110</f>
        <v>6.4025738407397181</v>
      </c>
      <c r="K5916">
        <f>Cálculo!$H$110</f>
        <v>351.37464757255714</v>
      </c>
    </row>
    <row r="5917" spans="1:11">
      <c r="A5917" t="s">
        <v>56</v>
      </c>
      <c r="B5917" t="s">
        <v>198</v>
      </c>
      <c r="C5917" s="7" t="s">
        <v>398</v>
      </c>
      <c r="D5917" t="s">
        <v>199</v>
      </c>
      <c r="E5917" t="s">
        <v>58</v>
      </c>
      <c r="F5917" t="s">
        <v>95</v>
      </c>
      <c r="G5917" t="s">
        <v>94</v>
      </c>
      <c r="H5917">
        <v>2000.01</v>
      </c>
      <c r="I5917">
        <v>5000</v>
      </c>
      <c r="J5917">
        <f>Cálculo!$G$111</f>
        <v>5.7815217687887008</v>
      </c>
      <c r="K5917">
        <f>Cálculo!$H$111</f>
        <v>1795.9200941018896</v>
      </c>
    </row>
    <row r="5918" spans="1:11">
      <c r="A5918" t="s">
        <v>56</v>
      </c>
      <c r="B5918" t="s">
        <v>198</v>
      </c>
      <c r="C5918" s="7" t="s">
        <v>398</v>
      </c>
      <c r="D5918" t="s">
        <v>199</v>
      </c>
      <c r="E5918" t="s">
        <v>58</v>
      </c>
      <c r="F5918" t="s">
        <v>95</v>
      </c>
      <c r="G5918" t="s">
        <v>94</v>
      </c>
      <c r="H5918">
        <v>5000.01</v>
      </c>
      <c r="J5918">
        <f>Cálculo!$G$112</f>
        <v>5.0011175824180816</v>
      </c>
      <c r="K5918">
        <f>Cálculo!$H$112</f>
        <v>6161.4974444428753</v>
      </c>
    </row>
    <row r="5919" spans="1:11">
      <c r="A5919" t="s">
        <v>56</v>
      </c>
      <c r="B5919" t="s">
        <v>198</v>
      </c>
      <c r="C5919" s="7" t="s">
        <v>398</v>
      </c>
      <c r="D5919" t="s">
        <v>199</v>
      </c>
      <c r="E5919" t="s">
        <v>58</v>
      </c>
      <c r="F5919" t="s">
        <v>96</v>
      </c>
      <c r="G5919" t="s">
        <v>94</v>
      </c>
      <c r="H5919">
        <v>0</v>
      </c>
      <c r="I5919">
        <v>3000</v>
      </c>
      <c r="J5919">
        <f>Cálculo!$G$115</f>
        <v>5.5322183563520557</v>
      </c>
      <c r="K5919">
        <f>Cálculo!$H$115</f>
        <v>403.53908281334856</v>
      </c>
    </row>
    <row r="5920" spans="1:11">
      <c r="A5920" t="s">
        <v>56</v>
      </c>
      <c r="B5920" t="s">
        <v>198</v>
      </c>
      <c r="C5920" s="7" t="s">
        <v>398</v>
      </c>
      <c r="D5920" t="s">
        <v>199</v>
      </c>
      <c r="E5920" t="s">
        <v>58</v>
      </c>
      <c r="F5920" t="s">
        <v>96</v>
      </c>
      <c r="G5920" t="s">
        <v>94</v>
      </c>
      <c r="H5920">
        <v>3000.01</v>
      </c>
      <c r="I5920">
        <v>7000</v>
      </c>
      <c r="J5920">
        <f>Cálculo!$G$116</f>
        <v>5.2029577116938235</v>
      </c>
      <c r="K5920">
        <f>Cálculo!$H$116</f>
        <v>403.53908281334856</v>
      </c>
    </row>
    <row r="5921" spans="1:11">
      <c r="A5921" t="s">
        <v>56</v>
      </c>
      <c r="B5921" t="s">
        <v>198</v>
      </c>
      <c r="C5921" s="7" t="s">
        <v>398</v>
      </c>
      <c r="D5921" t="s">
        <v>199</v>
      </c>
      <c r="E5921" t="s">
        <v>58</v>
      </c>
      <c r="F5921" t="s">
        <v>96</v>
      </c>
      <c r="G5921" t="s">
        <v>94</v>
      </c>
      <c r="H5921">
        <v>7000.01</v>
      </c>
      <c r="I5921">
        <v>15000</v>
      </c>
      <c r="J5921">
        <f>Cálculo!$G$117</f>
        <v>4.9005039867784115</v>
      </c>
      <c r="K5921">
        <f>Cálculo!$H$117</f>
        <v>403.53908281334856</v>
      </c>
    </row>
    <row r="5922" spans="1:11">
      <c r="A5922" t="s">
        <v>56</v>
      </c>
      <c r="B5922" t="s">
        <v>198</v>
      </c>
      <c r="C5922" s="7" t="s">
        <v>398</v>
      </c>
      <c r="D5922" t="s">
        <v>199</v>
      </c>
      <c r="E5922" t="s">
        <v>58</v>
      </c>
      <c r="F5922" t="s">
        <v>96</v>
      </c>
      <c r="G5922" t="s">
        <v>94</v>
      </c>
      <c r="H5922">
        <v>15000.01</v>
      </c>
      <c r="I5922">
        <v>45000</v>
      </c>
      <c r="J5922">
        <f>Cálculo!$G$118</f>
        <v>4.7805763736974223</v>
      </c>
      <c r="K5922">
        <f>Cálculo!$H$118</f>
        <v>403.53908281334856</v>
      </c>
    </row>
    <row r="5923" spans="1:11">
      <c r="A5923" t="s">
        <v>56</v>
      </c>
      <c r="B5923" t="s">
        <v>198</v>
      </c>
      <c r="C5923" s="7" t="s">
        <v>398</v>
      </c>
      <c r="D5923" t="s">
        <v>199</v>
      </c>
      <c r="E5923" t="s">
        <v>58</v>
      </c>
      <c r="F5923" t="s">
        <v>96</v>
      </c>
      <c r="G5923" t="s">
        <v>94</v>
      </c>
      <c r="H5923">
        <v>45000.01</v>
      </c>
      <c r="I5923">
        <v>250000</v>
      </c>
      <c r="J5923">
        <f>Cálculo!$G$119</f>
        <v>4.1274644680804879</v>
      </c>
      <c r="K5923">
        <f>Cálculo!$H$119</f>
        <v>2322.3408923166967</v>
      </c>
    </row>
    <row r="5924" spans="1:11">
      <c r="A5924" t="s">
        <v>56</v>
      </c>
      <c r="B5924" t="s">
        <v>198</v>
      </c>
      <c r="C5924" s="7" t="s">
        <v>398</v>
      </c>
      <c r="D5924" t="s">
        <v>199</v>
      </c>
      <c r="E5924" t="s">
        <v>58</v>
      </c>
      <c r="F5924" t="s">
        <v>96</v>
      </c>
      <c r="G5924" t="s">
        <v>94</v>
      </c>
      <c r="H5924">
        <v>250000.01</v>
      </c>
      <c r="I5924">
        <v>500000</v>
      </c>
      <c r="J5924">
        <f>Cálculo!$G$120</f>
        <v>3.9329807712260512</v>
      </c>
      <c r="K5924">
        <f>Cálculo!$H$120</f>
        <v>10556.086408970552</v>
      </c>
    </row>
    <row r="5925" spans="1:11">
      <c r="A5925" t="s">
        <v>56</v>
      </c>
      <c r="B5925" t="s">
        <v>198</v>
      </c>
      <c r="C5925" s="7" t="s">
        <v>398</v>
      </c>
      <c r="D5925" t="s">
        <v>199</v>
      </c>
      <c r="E5925" t="s">
        <v>58</v>
      </c>
      <c r="F5925" t="s">
        <v>96</v>
      </c>
      <c r="G5925" t="s">
        <v>94</v>
      </c>
      <c r="H5925">
        <v>500000.01</v>
      </c>
      <c r="I5925">
        <v>1000000</v>
      </c>
      <c r="J5925">
        <f>Cálculo!$G$121</f>
        <v>3.7125277973417266</v>
      </c>
      <c r="K5925">
        <f>Cálculo!$H$121</f>
        <v>14778.511560842897</v>
      </c>
    </row>
    <row r="5926" spans="1:11">
      <c r="A5926" t="s">
        <v>56</v>
      </c>
      <c r="B5926" t="s">
        <v>198</v>
      </c>
      <c r="C5926" s="7" t="s">
        <v>398</v>
      </c>
      <c r="D5926" t="s">
        <v>199</v>
      </c>
      <c r="E5926" t="s">
        <v>58</v>
      </c>
      <c r="F5926" t="s">
        <v>96</v>
      </c>
      <c r="G5926" t="s">
        <v>94</v>
      </c>
      <c r="H5926">
        <v>1000000.01</v>
      </c>
      <c r="J5926">
        <f>Cálculo!$G$122</f>
        <v>3.6790856179065723</v>
      </c>
      <c r="K5926">
        <f>Cálculo!$H$122</f>
        <v>19284.876416038765</v>
      </c>
    </row>
    <row r="5927" spans="1:11">
      <c r="A5927" t="s">
        <v>56</v>
      </c>
      <c r="B5927" t="s">
        <v>198</v>
      </c>
      <c r="C5927" s="7" t="s">
        <v>398</v>
      </c>
      <c r="D5927" t="s">
        <v>199</v>
      </c>
      <c r="E5927" t="s">
        <v>58</v>
      </c>
      <c r="F5927" t="s">
        <v>97</v>
      </c>
      <c r="G5927" t="s">
        <v>98</v>
      </c>
      <c r="J5927">
        <f>Cálculo!$G$125</f>
        <v>3.5752873329074797</v>
      </c>
    </row>
    <row r="5928" spans="1:11">
      <c r="A5928" t="s">
        <v>56</v>
      </c>
      <c r="B5928" t="s">
        <v>198</v>
      </c>
      <c r="C5928" s="7" t="s">
        <v>399</v>
      </c>
      <c r="D5928" t="s">
        <v>199</v>
      </c>
      <c r="E5928" t="s">
        <v>58</v>
      </c>
      <c r="F5928" t="s">
        <v>93</v>
      </c>
      <c r="G5928" t="s">
        <v>94</v>
      </c>
      <c r="H5928">
        <v>0</v>
      </c>
      <c r="I5928">
        <v>1</v>
      </c>
      <c r="J5928">
        <f>Cálculo!$G$100</f>
        <v>2.9154684032646592</v>
      </c>
      <c r="K5928">
        <f>Cálculo!$H$100</f>
        <v>35.317463823377523</v>
      </c>
    </row>
    <row r="5929" spans="1:11">
      <c r="A5929" t="s">
        <v>56</v>
      </c>
      <c r="B5929" t="s">
        <v>198</v>
      </c>
      <c r="C5929" s="7" t="s">
        <v>399</v>
      </c>
      <c r="D5929" t="s">
        <v>199</v>
      </c>
      <c r="E5929" t="s">
        <v>58</v>
      </c>
      <c r="F5929" t="s">
        <v>93</v>
      </c>
      <c r="G5929" t="s">
        <v>94</v>
      </c>
      <c r="H5929">
        <v>1.01</v>
      </c>
      <c r="I5929">
        <v>6</v>
      </c>
      <c r="J5929">
        <f>Cálculo!$G$101</f>
        <v>3.2626760136332722</v>
      </c>
      <c r="K5929">
        <f>Cálculo!$H$101</f>
        <v>35.317463823377523</v>
      </c>
    </row>
    <row r="5930" spans="1:11">
      <c r="A5930" t="s">
        <v>56</v>
      </c>
      <c r="B5930" t="s">
        <v>198</v>
      </c>
      <c r="C5930" s="7" t="s">
        <v>399</v>
      </c>
      <c r="D5930" t="s">
        <v>199</v>
      </c>
      <c r="E5930" t="s">
        <v>58</v>
      </c>
      <c r="F5930" t="s">
        <v>93</v>
      </c>
      <c r="G5930" t="s">
        <v>94</v>
      </c>
      <c r="H5930">
        <v>6.01</v>
      </c>
      <c r="I5930">
        <v>12</v>
      </c>
      <c r="J5930">
        <f>Cálculo!$G$102</f>
        <v>8.8728622007636986</v>
      </c>
      <c r="K5930">
        <f>Cálculo!$H$102</f>
        <v>35.317463823377523</v>
      </c>
    </row>
    <row r="5931" spans="1:11">
      <c r="A5931" t="s">
        <v>56</v>
      </c>
      <c r="B5931" t="s">
        <v>198</v>
      </c>
      <c r="C5931" s="7" t="s">
        <v>399</v>
      </c>
      <c r="D5931" t="s">
        <v>199</v>
      </c>
      <c r="E5931" t="s">
        <v>58</v>
      </c>
      <c r="F5931" t="s">
        <v>93</v>
      </c>
      <c r="G5931" t="s">
        <v>94</v>
      </c>
      <c r="H5931">
        <v>12.01</v>
      </c>
      <c r="I5931">
        <v>40</v>
      </c>
      <c r="J5931">
        <f>Cálculo!$G$103</f>
        <v>8.9498159191564675</v>
      </c>
      <c r="K5931">
        <f>Cálculo!$H$103</f>
        <v>35.317463823377523</v>
      </c>
    </row>
    <row r="5932" spans="1:11">
      <c r="A5932" t="s">
        <v>56</v>
      </c>
      <c r="B5932" t="s">
        <v>198</v>
      </c>
      <c r="C5932" s="7" t="s">
        <v>399</v>
      </c>
      <c r="D5932" t="s">
        <v>199</v>
      </c>
      <c r="E5932" t="s">
        <v>58</v>
      </c>
      <c r="F5932" t="s">
        <v>93</v>
      </c>
      <c r="G5932" t="s">
        <v>94</v>
      </c>
      <c r="H5932">
        <v>40.01</v>
      </c>
      <c r="J5932">
        <f>Cálculo!$G$104</f>
        <v>9.0543130240593293</v>
      </c>
      <c r="K5932">
        <f>Cálculo!$H$104</f>
        <v>35.317463823377523</v>
      </c>
    </row>
    <row r="5933" spans="1:11">
      <c r="A5933" t="s">
        <v>56</v>
      </c>
      <c r="B5933" t="s">
        <v>198</v>
      </c>
      <c r="C5933" s="7" t="s">
        <v>399</v>
      </c>
      <c r="D5933" t="s">
        <v>199</v>
      </c>
      <c r="E5933" t="s">
        <v>58</v>
      </c>
      <c r="F5933" t="s">
        <v>95</v>
      </c>
      <c r="G5933" t="s">
        <v>94</v>
      </c>
      <c r="H5933">
        <v>0</v>
      </c>
      <c r="I5933">
        <v>50</v>
      </c>
      <c r="J5933">
        <f>Cálculo!$G$107</f>
        <v>7.1316241758993373</v>
      </c>
      <c r="K5933">
        <f>Cálculo!$H$107</f>
        <v>59.376162530508445</v>
      </c>
    </row>
    <row r="5934" spans="1:11">
      <c r="A5934" t="s">
        <v>56</v>
      </c>
      <c r="B5934" t="s">
        <v>198</v>
      </c>
      <c r="C5934" s="7" t="s">
        <v>399</v>
      </c>
      <c r="D5934" t="s">
        <v>199</v>
      </c>
      <c r="E5934" t="s">
        <v>58</v>
      </c>
      <c r="F5934" t="s">
        <v>95</v>
      </c>
      <c r="G5934" t="s">
        <v>94</v>
      </c>
      <c r="H5934">
        <v>50.01</v>
      </c>
      <c r="I5934">
        <v>150</v>
      </c>
      <c r="J5934">
        <f>Cálculo!$G$108</f>
        <v>6.9355251933077424</v>
      </c>
      <c r="K5934">
        <f>Cálculo!$H$108</f>
        <v>96.458323080570381</v>
      </c>
    </row>
    <row r="5935" spans="1:11">
      <c r="A5935" t="s">
        <v>56</v>
      </c>
      <c r="B5935" t="s">
        <v>198</v>
      </c>
      <c r="C5935" s="7" t="s">
        <v>399</v>
      </c>
      <c r="D5935" t="s">
        <v>199</v>
      </c>
      <c r="E5935" t="s">
        <v>58</v>
      </c>
      <c r="F5935" t="s">
        <v>95</v>
      </c>
      <c r="G5935" t="s">
        <v>94</v>
      </c>
      <c r="H5935">
        <v>150.01</v>
      </c>
      <c r="I5935">
        <v>500</v>
      </c>
      <c r="J5935">
        <f>Cálculo!$G$109</f>
        <v>6.7430273685030668</v>
      </c>
      <c r="K5935">
        <f>Cálculo!$H$109</f>
        <v>151.55215488765796</v>
      </c>
    </row>
    <row r="5936" spans="1:11">
      <c r="A5936" t="s">
        <v>56</v>
      </c>
      <c r="B5936" t="s">
        <v>198</v>
      </c>
      <c r="C5936" s="7" t="s">
        <v>399</v>
      </c>
      <c r="D5936" t="s">
        <v>199</v>
      </c>
      <c r="E5936" t="s">
        <v>58</v>
      </c>
      <c r="F5936" t="s">
        <v>95</v>
      </c>
      <c r="G5936" t="s">
        <v>94</v>
      </c>
      <c r="H5936">
        <v>500.01</v>
      </c>
      <c r="I5936">
        <v>2000</v>
      </c>
      <c r="J5936">
        <f>Cálculo!$G$110</f>
        <v>6.4025738407397181</v>
      </c>
      <c r="K5936">
        <f>Cálculo!$H$110</f>
        <v>351.37464757255714</v>
      </c>
    </row>
    <row r="5937" spans="1:11">
      <c r="A5937" t="s">
        <v>56</v>
      </c>
      <c r="B5937" t="s">
        <v>198</v>
      </c>
      <c r="C5937" s="7" t="s">
        <v>399</v>
      </c>
      <c r="D5937" t="s">
        <v>199</v>
      </c>
      <c r="E5937" t="s">
        <v>58</v>
      </c>
      <c r="F5937" t="s">
        <v>95</v>
      </c>
      <c r="G5937" t="s">
        <v>94</v>
      </c>
      <c r="H5937">
        <v>2000.01</v>
      </c>
      <c r="I5937">
        <v>5000</v>
      </c>
      <c r="J5937">
        <f>Cálculo!$G$111</f>
        <v>5.7815217687887008</v>
      </c>
      <c r="K5937">
        <f>Cálculo!$H$111</f>
        <v>1795.9200941018896</v>
      </c>
    </row>
    <row r="5938" spans="1:11">
      <c r="A5938" t="s">
        <v>56</v>
      </c>
      <c r="B5938" t="s">
        <v>198</v>
      </c>
      <c r="C5938" s="7" t="s">
        <v>399</v>
      </c>
      <c r="D5938" t="s">
        <v>199</v>
      </c>
      <c r="E5938" t="s">
        <v>58</v>
      </c>
      <c r="F5938" t="s">
        <v>95</v>
      </c>
      <c r="G5938" t="s">
        <v>94</v>
      </c>
      <c r="H5938">
        <v>5000.01</v>
      </c>
      <c r="J5938">
        <f>Cálculo!$G$112</f>
        <v>5.0011175824180816</v>
      </c>
      <c r="K5938">
        <f>Cálculo!$H$112</f>
        <v>6161.4974444428753</v>
      </c>
    </row>
    <row r="5939" spans="1:11">
      <c r="A5939" t="s">
        <v>56</v>
      </c>
      <c r="B5939" t="s">
        <v>198</v>
      </c>
      <c r="C5939" s="7" t="s">
        <v>399</v>
      </c>
      <c r="D5939" t="s">
        <v>199</v>
      </c>
      <c r="E5939" t="s">
        <v>58</v>
      </c>
      <c r="F5939" t="s">
        <v>96</v>
      </c>
      <c r="G5939" t="s">
        <v>94</v>
      </c>
      <c r="H5939">
        <v>0</v>
      </c>
      <c r="I5939">
        <v>3000</v>
      </c>
      <c r="J5939">
        <f>Cálculo!$G$115</f>
        <v>5.5322183563520557</v>
      </c>
      <c r="K5939">
        <f>Cálculo!$H$115</f>
        <v>403.53908281334856</v>
      </c>
    </row>
    <row r="5940" spans="1:11">
      <c r="A5940" t="s">
        <v>56</v>
      </c>
      <c r="B5940" t="s">
        <v>198</v>
      </c>
      <c r="C5940" s="7" t="s">
        <v>399</v>
      </c>
      <c r="D5940" t="s">
        <v>199</v>
      </c>
      <c r="E5940" t="s">
        <v>58</v>
      </c>
      <c r="F5940" t="s">
        <v>96</v>
      </c>
      <c r="G5940" t="s">
        <v>94</v>
      </c>
      <c r="H5940">
        <v>3000.01</v>
      </c>
      <c r="I5940">
        <v>7000</v>
      </c>
      <c r="J5940">
        <f>Cálculo!$G$116</f>
        <v>5.2029577116938235</v>
      </c>
      <c r="K5940">
        <f>Cálculo!$H$116</f>
        <v>403.53908281334856</v>
      </c>
    </row>
    <row r="5941" spans="1:11">
      <c r="A5941" t="s">
        <v>56</v>
      </c>
      <c r="B5941" t="s">
        <v>198</v>
      </c>
      <c r="C5941" s="7" t="s">
        <v>399</v>
      </c>
      <c r="D5941" t="s">
        <v>199</v>
      </c>
      <c r="E5941" t="s">
        <v>58</v>
      </c>
      <c r="F5941" t="s">
        <v>96</v>
      </c>
      <c r="G5941" t="s">
        <v>94</v>
      </c>
      <c r="H5941">
        <v>7000.01</v>
      </c>
      <c r="I5941">
        <v>15000</v>
      </c>
      <c r="J5941">
        <f>Cálculo!$G$117</f>
        <v>4.9005039867784115</v>
      </c>
      <c r="K5941">
        <f>Cálculo!$H$117</f>
        <v>403.53908281334856</v>
      </c>
    </row>
    <row r="5942" spans="1:11">
      <c r="A5942" t="s">
        <v>56</v>
      </c>
      <c r="B5942" t="s">
        <v>198</v>
      </c>
      <c r="C5942" s="7" t="s">
        <v>399</v>
      </c>
      <c r="D5942" t="s">
        <v>199</v>
      </c>
      <c r="E5942" t="s">
        <v>58</v>
      </c>
      <c r="F5942" t="s">
        <v>96</v>
      </c>
      <c r="G5942" t="s">
        <v>94</v>
      </c>
      <c r="H5942">
        <v>15000.01</v>
      </c>
      <c r="I5942">
        <v>45000</v>
      </c>
      <c r="J5942">
        <f>Cálculo!$G$118</f>
        <v>4.7805763736974223</v>
      </c>
      <c r="K5942">
        <f>Cálculo!$H$118</f>
        <v>403.53908281334856</v>
      </c>
    </row>
    <row r="5943" spans="1:11">
      <c r="A5943" t="s">
        <v>56</v>
      </c>
      <c r="B5943" t="s">
        <v>198</v>
      </c>
      <c r="C5943" s="7" t="s">
        <v>399</v>
      </c>
      <c r="D5943" t="s">
        <v>199</v>
      </c>
      <c r="E5943" t="s">
        <v>58</v>
      </c>
      <c r="F5943" t="s">
        <v>96</v>
      </c>
      <c r="G5943" t="s">
        <v>94</v>
      </c>
      <c r="H5943">
        <v>45000.01</v>
      </c>
      <c r="I5943">
        <v>250000</v>
      </c>
      <c r="J5943">
        <f>Cálculo!$G$119</f>
        <v>4.1274644680804879</v>
      </c>
      <c r="K5943">
        <f>Cálculo!$H$119</f>
        <v>2322.3408923166967</v>
      </c>
    </row>
    <row r="5944" spans="1:11">
      <c r="A5944" t="s">
        <v>56</v>
      </c>
      <c r="B5944" t="s">
        <v>198</v>
      </c>
      <c r="C5944" s="7" t="s">
        <v>399</v>
      </c>
      <c r="D5944" t="s">
        <v>199</v>
      </c>
      <c r="E5944" t="s">
        <v>58</v>
      </c>
      <c r="F5944" t="s">
        <v>96</v>
      </c>
      <c r="G5944" t="s">
        <v>94</v>
      </c>
      <c r="H5944">
        <v>250000.01</v>
      </c>
      <c r="I5944">
        <v>500000</v>
      </c>
      <c r="J5944">
        <f>Cálculo!$G$120</f>
        <v>3.9329807712260512</v>
      </c>
      <c r="K5944">
        <f>Cálculo!$H$120</f>
        <v>10556.086408970552</v>
      </c>
    </row>
    <row r="5945" spans="1:11">
      <c r="A5945" t="s">
        <v>56</v>
      </c>
      <c r="B5945" t="s">
        <v>198</v>
      </c>
      <c r="C5945" s="7" t="s">
        <v>399</v>
      </c>
      <c r="D5945" t="s">
        <v>199</v>
      </c>
      <c r="E5945" t="s">
        <v>58</v>
      </c>
      <c r="F5945" t="s">
        <v>96</v>
      </c>
      <c r="G5945" t="s">
        <v>94</v>
      </c>
      <c r="H5945">
        <v>500000.01</v>
      </c>
      <c r="I5945">
        <v>1000000</v>
      </c>
      <c r="J5945">
        <f>Cálculo!$G$121</f>
        <v>3.7125277973417266</v>
      </c>
      <c r="K5945">
        <f>Cálculo!$H$121</f>
        <v>14778.511560842897</v>
      </c>
    </row>
    <row r="5946" spans="1:11">
      <c r="A5946" t="s">
        <v>56</v>
      </c>
      <c r="B5946" t="s">
        <v>198</v>
      </c>
      <c r="C5946" s="7" t="s">
        <v>399</v>
      </c>
      <c r="D5946" t="s">
        <v>199</v>
      </c>
      <c r="E5946" t="s">
        <v>58</v>
      </c>
      <c r="F5946" t="s">
        <v>96</v>
      </c>
      <c r="G5946" t="s">
        <v>94</v>
      </c>
      <c r="H5946">
        <v>1000000.01</v>
      </c>
      <c r="J5946">
        <f>Cálculo!$G$122</f>
        <v>3.6790856179065723</v>
      </c>
      <c r="K5946">
        <f>Cálculo!$H$122</f>
        <v>19284.876416038765</v>
      </c>
    </row>
    <row r="5947" spans="1:11">
      <c r="A5947" t="s">
        <v>56</v>
      </c>
      <c r="B5947" t="s">
        <v>198</v>
      </c>
      <c r="C5947" s="7" t="s">
        <v>399</v>
      </c>
      <c r="D5947" t="s">
        <v>199</v>
      </c>
      <c r="E5947" t="s">
        <v>58</v>
      </c>
      <c r="F5947" t="s">
        <v>97</v>
      </c>
      <c r="G5947" t="s">
        <v>98</v>
      </c>
      <c r="J5947">
        <f>Cálculo!$G$125</f>
        <v>3.5752873329074797</v>
      </c>
    </row>
    <row r="5948" spans="1:11">
      <c r="A5948" t="s">
        <v>56</v>
      </c>
      <c r="B5948" t="s">
        <v>198</v>
      </c>
      <c r="C5948" s="7" t="s">
        <v>400</v>
      </c>
      <c r="D5948" t="s">
        <v>199</v>
      </c>
      <c r="E5948" t="s">
        <v>58</v>
      </c>
      <c r="F5948" t="s">
        <v>93</v>
      </c>
      <c r="G5948" t="s">
        <v>94</v>
      </c>
      <c r="H5948">
        <v>0</v>
      </c>
      <c r="I5948">
        <v>1</v>
      </c>
      <c r="J5948">
        <f>Cálculo!$G$100</f>
        <v>2.9154684032646592</v>
      </c>
      <c r="K5948">
        <f>Cálculo!$H$100</f>
        <v>35.317463823377523</v>
      </c>
    </row>
    <row r="5949" spans="1:11">
      <c r="A5949" t="s">
        <v>56</v>
      </c>
      <c r="B5949" t="s">
        <v>198</v>
      </c>
      <c r="C5949" s="7" t="s">
        <v>400</v>
      </c>
      <c r="D5949" t="s">
        <v>199</v>
      </c>
      <c r="E5949" t="s">
        <v>58</v>
      </c>
      <c r="F5949" t="s">
        <v>93</v>
      </c>
      <c r="G5949" t="s">
        <v>94</v>
      </c>
      <c r="H5949">
        <v>1.01</v>
      </c>
      <c r="I5949">
        <v>6</v>
      </c>
      <c r="J5949">
        <f>Cálculo!$G$101</f>
        <v>3.2626760136332722</v>
      </c>
      <c r="K5949">
        <f>Cálculo!$H$101</f>
        <v>35.317463823377523</v>
      </c>
    </row>
    <row r="5950" spans="1:11">
      <c r="A5950" t="s">
        <v>56</v>
      </c>
      <c r="B5950" t="s">
        <v>198</v>
      </c>
      <c r="C5950" s="7" t="s">
        <v>400</v>
      </c>
      <c r="D5950" t="s">
        <v>199</v>
      </c>
      <c r="E5950" t="s">
        <v>58</v>
      </c>
      <c r="F5950" t="s">
        <v>93</v>
      </c>
      <c r="G5950" t="s">
        <v>94</v>
      </c>
      <c r="H5950">
        <v>6.01</v>
      </c>
      <c r="I5950">
        <v>12</v>
      </c>
      <c r="J5950">
        <f>Cálculo!$G$102</f>
        <v>8.8728622007636986</v>
      </c>
      <c r="K5950">
        <f>Cálculo!$H$102</f>
        <v>35.317463823377523</v>
      </c>
    </row>
    <row r="5951" spans="1:11">
      <c r="A5951" t="s">
        <v>56</v>
      </c>
      <c r="B5951" t="s">
        <v>198</v>
      </c>
      <c r="C5951" s="7" t="s">
        <v>400</v>
      </c>
      <c r="D5951" t="s">
        <v>199</v>
      </c>
      <c r="E5951" t="s">
        <v>58</v>
      </c>
      <c r="F5951" t="s">
        <v>93</v>
      </c>
      <c r="G5951" t="s">
        <v>94</v>
      </c>
      <c r="H5951">
        <v>12.01</v>
      </c>
      <c r="I5951">
        <v>40</v>
      </c>
      <c r="J5951">
        <f>Cálculo!$G$103</f>
        <v>8.9498159191564675</v>
      </c>
      <c r="K5951">
        <f>Cálculo!$H$103</f>
        <v>35.317463823377523</v>
      </c>
    </row>
    <row r="5952" spans="1:11">
      <c r="A5952" t="s">
        <v>56</v>
      </c>
      <c r="B5952" t="s">
        <v>198</v>
      </c>
      <c r="C5952" s="7" t="s">
        <v>400</v>
      </c>
      <c r="D5952" t="s">
        <v>199</v>
      </c>
      <c r="E5952" t="s">
        <v>58</v>
      </c>
      <c r="F5952" t="s">
        <v>93</v>
      </c>
      <c r="G5952" t="s">
        <v>94</v>
      </c>
      <c r="H5952">
        <v>40.01</v>
      </c>
      <c r="J5952">
        <f>Cálculo!$G$104</f>
        <v>9.0543130240593293</v>
      </c>
      <c r="K5952">
        <f>Cálculo!$H$104</f>
        <v>35.317463823377523</v>
      </c>
    </row>
    <row r="5953" spans="1:11">
      <c r="A5953" t="s">
        <v>56</v>
      </c>
      <c r="B5953" t="s">
        <v>198</v>
      </c>
      <c r="C5953" s="7" t="s">
        <v>400</v>
      </c>
      <c r="D5953" t="s">
        <v>199</v>
      </c>
      <c r="E5953" t="s">
        <v>58</v>
      </c>
      <c r="F5953" t="s">
        <v>95</v>
      </c>
      <c r="G5953" t="s">
        <v>94</v>
      </c>
      <c r="H5953">
        <v>0</v>
      </c>
      <c r="I5953">
        <v>50</v>
      </c>
      <c r="J5953">
        <f>Cálculo!$G$107</f>
        <v>7.1316241758993373</v>
      </c>
      <c r="K5953">
        <f>Cálculo!$H$107</f>
        <v>59.376162530508445</v>
      </c>
    </row>
    <row r="5954" spans="1:11">
      <c r="A5954" t="s">
        <v>56</v>
      </c>
      <c r="B5954" t="s">
        <v>198</v>
      </c>
      <c r="C5954" s="7" t="s">
        <v>400</v>
      </c>
      <c r="D5954" t="s">
        <v>199</v>
      </c>
      <c r="E5954" t="s">
        <v>58</v>
      </c>
      <c r="F5954" t="s">
        <v>95</v>
      </c>
      <c r="G5954" t="s">
        <v>94</v>
      </c>
      <c r="H5954">
        <v>50.01</v>
      </c>
      <c r="I5954">
        <v>150</v>
      </c>
      <c r="J5954">
        <f>Cálculo!$G$108</f>
        <v>6.9355251933077424</v>
      </c>
      <c r="K5954">
        <f>Cálculo!$H$108</f>
        <v>96.458323080570381</v>
      </c>
    </row>
    <row r="5955" spans="1:11">
      <c r="A5955" t="s">
        <v>56</v>
      </c>
      <c r="B5955" t="s">
        <v>198</v>
      </c>
      <c r="C5955" s="7" t="s">
        <v>400</v>
      </c>
      <c r="D5955" t="s">
        <v>199</v>
      </c>
      <c r="E5955" t="s">
        <v>58</v>
      </c>
      <c r="F5955" t="s">
        <v>95</v>
      </c>
      <c r="G5955" t="s">
        <v>94</v>
      </c>
      <c r="H5955">
        <v>150.01</v>
      </c>
      <c r="I5955">
        <v>500</v>
      </c>
      <c r="J5955">
        <f>Cálculo!$G$109</f>
        <v>6.7430273685030668</v>
      </c>
      <c r="K5955">
        <f>Cálculo!$H$109</f>
        <v>151.55215488765796</v>
      </c>
    </row>
    <row r="5956" spans="1:11">
      <c r="A5956" t="s">
        <v>56</v>
      </c>
      <c r="B5956" t="s">
        <v>198</v>
      </c>
      <c r="C5956" s="7" t="s">
        <v>400</v>
      </c>
      <c r="D5956" t="s">
        <v>199</v>
      </c>
      <c r="E5956" t="s">
        <v>58</v>
      </c>
      <c r="F5956" t="s">
        <v>95</v>
      </c>
      <c r="G5956" t="s">
        <v>94</v>
      </c>
      <c r="H5956">
        <v>500.01</v>
      </c>
      <c r="I5956">
        <v>2000</v>
      </c>
      <c r="J5956">
        <f>Cálculo!$G$110</f>
        <v>6.4025738407397181</v>
      </c>
      <c r="K5956">
        <f>Cálculo!$H$110</f>
        <v>351.37464757255714</v>
      </c>
    </row>
    <row r="5957" spans="1:11">
      <c r="A5957" t="s">
        <v>56</v>
      </c>
      <c r="B5957" t="s">
        <v>198</v>
      </c>
      <c r="C5957" s="7" t="s">
        <v>400</v>
      </c>
      <c r="D5957" t="s">
        <v>199</v>
      </c>
      <c r="E5957" t="s">
        <v>58</v>
      </c>
      <c r="F5957" t="s">
        <v>95</v>
      </c>
      <c r="G5957" t="s">
        <v>94</v>
      </c>
      <c r="H5957">
        <v>2000.01</v>
      </c>
      <c r="I5957">
        <v>5000</v>
      </c>
      <c r="J5957">
        <f>Cálculo!$G$111</f>
        <v>5.7815217687887008</v>
      </c>
      <c r="K5957">
        <f>Cálculo!$H$111</f>
        <v>1795.9200941018896</v>
      </c>
    </row>
    <row r="5958" spans="1:11">
      <c r="A5958" t="s">
        <v>56</v>
      </c>
      <c r="B5958" t="s">
        <v>198</v>
      </c>
      <c r="C5958" s="7" t="s">
        <v>400</v>
      </c>
      <c r="D5958" t="s">
        <v>199</v>
      </c>
      <c r="E5958" t="s">
        <v>58</v>
      </c>
      <c r="F5958" t="s">
        <v>95</v>
      </c>
      <c r="G5958" t="s">
        <v>94</v>
      </c>
      <c r="H5958">
        <v>5000.01</v>
      </c>
      <c r="J5958">
        <f>Cálculo!$G$112</f>
        <v>5.0011175824180816</v>
      </c>
      <c r="K5958">
        <f>Cálculo!$H$112</f>
        <v>6161.4974444428753</v>
      </c>
    </row>
    <row r="5959" spans="1:11">
      <c r="A5959" t="s">
        <v>56</v>
      </c>
      <c r="B5959" t="s">
        <v>198</v>
      </c>
      <c r="C5959" s="7" t="s">
        <v>400</v>
      </c>
      <c r="D5959" t="s">
        <v>199</v>
      </c>
      <c r="E5959" t="s">
        <v>58</v>
      </c>
      <c r="F5959" t="s">
        <v>96</v>
      </c>
      <c r="G5959" t="s">
        <v>94</v>
      </c>
      <c r="H5959">
        <v>0</v>
      </c>
      <c r="I5959">
        <v>3000</v>
      </c>
      <c r="J5959">
        <f>Cálculo!$G$115</f>
        <v>5.5322183563520557</v>
      </c>
      <c r="K5959">
        <f>Cálculo!$H$115</f>
        <v>403.53908281334856</v>
      </c>
    </row>
    <row r="5960" spans="1:11">
      <c r="A5960" t="s">
        <v>56</v>
      </c>
      <c r="B5960" t="s">
        <v>198</v>
      </c>
      <c r="C5960" s="7" t="s">
        <v>400</v>
      </c>
      <c r="D5960" t="s">
        <v>199</v>
      </c>
      <c r="E5960" t="s">
        <v>58</v>
      </c>
      <c r="F5960" t="s">
        <v>96</v>
      </c>
      <c r="G5960" t="s">
        <v>94</v>
      </c>
      <c r="H5960">
        <v>3000.01</v>
      </c>
      <c r="I5960">
        <v>7000</v>
      </c>
      <c r="J5960">
        <f>Cálculo!$G$116</f>
        <v>5.2029577116938235</v>
      </c>
      <c r="K5960">
        <f>Cálculo!$H$116</f>
        <v>403.53908281334856</v>
      </c>
    </row>
    <row r="5961" spans="1:11">
      <c r="A5961" t="s">
        <v>56</v>
      </c>
      <c r="B5961" t="s">
        <v>198</v>
      </c>
      <c r="C5961" s="7" t="s">
        <v>400</v>
      </c>
      <c r="D5961" t="s">
        <v>199</v>
      </c>
      <c r="E5961" t="s">
        <v>58</v>
      </c>
      <c r="F5961" t="s">
        <v>96</v>
      </c>
      <c r="G5961" t="s">
        <v>94</v>
      </c>
      <c r="H5961">
        <v>7000.01</v>
      </c>
      <c r="I5961">
        <v>15000</v>
      </c>
      <c r="J5961">
        <f>Cálculo!$G$117</f>
        <v>4.9005039867784115</v>
      </c>
      <c r="K5961">
        <f>Cálculo!$H$117</f>
        <v>403.53908281334856</v>
      </c>
    </row>
    <row r="5962" spans="1:11">
      <c r="A5962" t="s">
        <v>56</v>
      </c>
      <c r="B5962" t="s">
        <v>198</v>
      </c>
      <c r="C5962" s="7" t="s">
        <v>400</v>
      </c>
      <c r="D5962" t="s">
        <v>199</v>
      </c>
      <c r="E5962" t="s">
        <v>58</v>
      </c>
      <c r="F5962" t="s">
        <v>96</v>
      </c>
      <c r="G5962" t="s">
        <v>94</v>
      </c>
      <c r="H5962">
        <v>15000.01</v>
      </c>
      <c r="I5962">
        <v>45000</v>
      </c>
      <c r="J5962">
        <f>Cálculo!$G$118</f>
        <v>4.7805763736974223</v>
      </c>
      <c r="K5962">
        <f>Cálculo!$H$118</f>
        <v>403.53908281334856</v>
      </c>
    </row>
    <row r="5963" spans="1:11">
      <c r="A5963" t="s">
        <v>56</v>
      </c>
      <c r="B5963" t="s">
        <v>198</v>
      </c>
      <c r="C5963" s="7" t="s">
        <v>400</v>
      </c>
      <c r="D5963" t="s">
        <v>199</v>
      </c>
      <c r="E5963" t="s">
        <v>58</v>
      </c>
      <c r="F5963" t="s">
        <v>96</v>
      </c>
      <c r="G5963" t="s">
        <v>94</v>
      </c>
      <c r="H5963">
        <v>45000.01</v>
      </c>
      <c r="I5963">
        <v>250000</v>
      </c>
      <c r="J5963">
        <f>Cálculo!$G$119</f>
        <v>4.1274644680804879</v>
      </c>
      <c r="K5963">
        <f>Cálculo!$H$119</f>
        <v>2322.3408923166967</v>
      </c>
    </row>
    <row r="5964" spans="1:11">
      <c r="A5964" t="s">
        <v>56</v>
      </c>
      <c r="B5964" t="s">
        <v>198</v>
      </c>
      <c r="C5964" s="7" t="s">
        <v>400</v>
      </c>
      <c r="D5964" t="s">
        <v>199</v>
      </c>
      <c r="E5964" t="s">
        <v>58</v>
      </c>
      <c r="F5964" t="s">
        <v>96</v>
      </c>
      <c r="G5964" t="s">
        <v>94</v>
      </c>
      <c r="H5964">
        <v>250000.01</v>
      </c>
      <c r="I5964">
        <v>500000</v>
      </c>
      <c r="J5964">
        <f>Cálculo!$G$120</f>
        <v>3.9329807712260512</v>
      </c>
      <c r="K5964">
        <f>Cálculo!$H$120</f>
        <v>10556.086408970552</v>
      </c>
    </row>
    <row r="5965" spans="1:11">
      <c r="A5965" t="s">
        <v>56</v>
      </c>
      <c r="B5965" t="s">
        <v>198</v>
      </c>
      <c r="C5965" s="7" t="s">
        <v>400</v>
      </c>
      <c r="D5965" t="s">
        <v>199</v>
      </c>
      <c r="E5965" t="s">
        <v>58</v>
      </c>
      <c r="F5965" t="s">
        <v>96</v>
      </c>
      <c r="G5965" t="s">
        <v>94</v>
      </c>
      <c r="H5965">
        <v>500000.01</v>
      </c>
      <c r="I5965">
        <v>1000000</v>
      </c>
      <c r="J5965">
        <f>Cálculo!$G$121</f>
        <v>3.7125277973417266</v>
      </c>
      <c r="K5965">
        <f>Cálculo!$H$121</f>
        <v>14778.511560842897</v>
      </c>
    </row>
    <row r="5966" spans="1:11">
      <c r="A5966" t="s">
        <v>56</v>
      </c>
      <c r="B5966" t="s">
        <v>198</v>
      </c>
      <c r="C5966" s="7" t="s">
        <v>400</v>
      </c>
      <c r="D5966" t="s">
        <v>199</v>
      </c>
      <c r="E5966" t="s">
        <v>58</v>
      </c>
      <c r="F5966" t="s">
        <v>96</v>
      </c>
      <c r="G5966" t="s">
        <v>94</v>
      </c>
      <c r="H5966">
        <v>1000000.01</v>
      </c>
      <c r="J5966">
        <f>Cálculo!$G$122</f>
        <v>3.6790856179065723</v>
      </c>
      <c r="K5966">
        <f>Cálculo!$H$122</f>
        <v>19284.876416038765</v>
      </c>
    </row>
    <row r="5967" spans="1:11">
      <c r="A5967" t="s">
        <v>56</v>
      </c>
      <c r="B5967" t="s">
        <v>198</v>
      </c>
      <c r="C5967" s="7" t="s">
        <v>400</v>
      </c>
      <c r="D5967" t="s">
        <v>199</v>
      </c>
      <c r="E5967" t="s">
        <v>58</v>
      </c>
      <c r="F5967" t="s">
        <v>97</v>
      </c>
      <c r="G5967" t="s">
        <v>98</v>
      </c>
      <c r="J5967">
        <f>Cálculo!$G$125</f>
        <v>3.5752873329074797</v>
      </c>
    </row>
    <row r="5968" spans="1:11">
      <c r="A5968" t="s">
        <v>56</v>
      </c>
      <c r="B5968" t="s">
        <v>198</v>
      </c>
      <c r="C5968" s="7" t="s">
        <v>401</v>
      </c>
      <c r="D5968" t="s">
        <v>199</v>
      </c>
      <c r="E5968" t="s">
        <v>58</v>
      </c>
      <c r="F5968" t="s">
        <v>93</v>
      </c>
      <c r="G5968" t="s">
        <v>94</v>
      </c>
      <c r="H5968">
        <v>0</v>
      </c>
      <c r="I5968">
        <v>1</v>
      </c>
      <c r="J5968">
        <f>Cálculo!$G$100</f>
        <v>2.9154684032646592</v>
      </c>
      <c r="K5968">
        <f>Cálculo!$H$100</f>
        <v>35.317463823377523</v>
      </c>
    </row>
    <row r="5969" spans="1:11">
      <c r="A5969" t="s">
        <v>56</v>
      </c>
      <c r="B5969" t="s">
        <v>198</v>
      </c>
      <c r="C5969" s="7" t="s">
        <v>401</v>
      </c>
      <c r="D5969" t="s">
        <v>199</v>
      </c>
      <c r="E5969" t="s">
        <v>58</v>
      </c>
      <c r="F5969" t="s">
        <v>93</v>
      </c>
      <c r="G5969" t="s">
        <v>94</v>
      </c>
      <c r="H5969">
        <v>1.01</v>
      </c>
      <c r="I5969">
        <v>6</v>
      </c>
      <c r="J5969">
        <f>Cálculo!$G$101</f>
        <v>3.2626760136332722</v>
      </c>
      <c r="K5969">
        <f>Cálculo!$H$101</f>
        <v>35.317463823377523</v>
      </c>
    </row>
    <row r="5970" spans="1:11">
      <c r="A5970" t="s">
        <v>56</v>
      </c>
      <c r="B5970" t="s">
        <v>198</v>
      </c>
      <c r="C5970" s="7" t="s">
        <v>401</v>
      </c>
      <c r="D5970" t="s">
        <v>199</v>
      </c>
      <c r="E5970" t="s">
        <v>58</v>
      </c>
      <c r="F5970" t="s">
        <v>93</v>
      </c>
      <c r="G5970" t="s">
        <v>94</v>
      </c>
      <c r="H5970">
        <v>6.01</v>
      </c>
      <c r="I5970">
        <v>12</v>
      </c>
      <c r="J5970">
        <f>Cálculo!$G$102</f>
        <v>8.8728622007636986</v>
      </c>
      <c r="K5970">
        <f>Cálculo!$H$102</f>
        <v>35.317463823377523</v>
      </c>
    </row>
    <row r="5971" spans="1:11">
      <c r="A5971" t="s">
        <v>56</v>
      </c>
      <c r="B5971" t="s">
        <v>198</v>
      </c>
      <c r="C5971" s="7" t="s">
        <v>401</v>
      </c>
      <c r="D5971" t="s">
        <v>199</v>
      </c>
      <c r="E5971" t="s">
        <v>58</v>
      </c>
      <c r="F5971" t="s">
        <v>93</v>
      </c>
      <c r="G5971" t="s">
        <v>94</v>
      </c>
      <c r="H5971">
        <v>12.01</v>
      </c>
      <c r="I5971">
        <v>40</v>
      </c>
      <c r="J5971">
        <f>Cálculo!$G$103</f>
        <v>8.9498159191564675</v>
      </c>
      <c r="K5971">
        <f>Cálculo!$H$103</f>
        <v>35.317463823377523</v>
      </c>
    </row>
    <row r="5972" spans="1:11">
      <c r="A5972" t="s">
        <v>56</v>
      </c>
      <c r="B5972" t="s">
        <v>198</v>
      </c>
      <c r="C5972" s="7" t="s">
        <v>401</v>
      </c>
      <c r="D5972" t="s">
        <v>199</v>
      </c>
      <c r="E5972" t="s">
        <v>58</v>
      </c>
      <c r="F5972" t="s">
        <v>93</v>
      </c>
      <c r="G5972" t="s">
        <v>94</v>
      </c>
      <c r="H5972">
        <v>40.01</v>
      </c>
      <c r="J5972">
        <f>Cálculo!$G$104</f>
        <v>9.0543130240593293</v>
      </c>
      <c r="K5972">
        <f>Cálculo!$H$104</f>
        <v>35.317463823377523</v>
      </c>
    </row>
    <row r="5973" spans="1:11">
      <c r="A5973" t="s">
        <v>56</v>
      </c>
      <c r="B5973" t="s">
        <v>198</v>
      </c>
      <c r="C5973" s="7" t="s">
        <v>401</v>
      </c>
      <c r="D5973" t="s">
        <v>199</v>
      </c>
      <c r="E5973" t="s">
        <v>58</v>
      </c>
      <c r="F5973" t="s">
        <v>95</v>
      </c>
      <c r="G5973" t="s">
        <v>94</v>
      </c>
      <c r="H5973">
        <v>0</v>
      </c>
      <c r="I5973">
        <v>50</v>
      </c>
      <c r="J5973">
        <f>Cálculo!$G$107</f>
        <v>7.1316241758993373</v>
      </c>
      <c r="K5973">
        <f>Cálculo!$H$107</f>
        <v>59.376162530508445</v>
      </c>
    </row>
    <row r="5974" spans="1:11">
      <c r="A5974" t="s">
        <v>56</v>
      </c>
      <c r="B5974" t="s">
        <v>198</v>
      </c>
      <c r="C5974" s="7" t="s">
        <v>401</v>
      </c>
      <c r="D5974" t="s">
        <v>199</v>
      </c>
      <c r="E5974" t="s">
        <v>58</v>
      </c>
      <c r="F5974" t="s">
        <v>95</v>
      </c>
      <c r="G5974" t="s">
        <v>94</v>
      </c>
      <c r="H5974">
        <v>50.01</v>
      </c>
      <c r="I5974">
        <v>150</v>
      </c>
      <c r="J5974">
        <f>Cálculo!$G$108</f>
        <v>6.9355251933077424</v>
      </c>
      <c r="K5974">
        <f>Cálculo!$H$108</f>
        <v>96.458323080570381</v>
      </c>
    </row>
    <row r="5975" spans="1:11">
      <c r="A5975" t="s">
        <v>56</v>
      </c>
      <c r="B5975" t="s">
        <v>198</v>
      </c>
      <c r="C5975" s="7" t="s">
        <v>401</v>
      </c>
      <c r="D5975" t="s">
        <v>199</v>
      </c>
      <c r="E5975" t="s">
        <v>58</v>
      </c>
      <c r="F5975" t="s">
        <v>95</v>
      </c>
      <c r="G5975" t="s">
        <v>94</v>
      </c>
      <c r="H5975">
        <v>150.01</v>
      </c>
      <c r="I5975">
        <v>500</v>
      </c>
      <c r="J5975">
        <f>Cálculo!$G$109</f>
        <v>6.7430273685030668</v>
      </c>
      <c r="K5975">
        <f>Cálculo!$H$109</f>
        <v>151.55215488765796</v>
      </c>
    </row>
    <row r="5976" spans="1:11">
      <c r="A5976" t="s">
        <v>56</v>
      </c>
      <c r="B5976" t="s">
        <v>198</v>
      </c>
      <c r="C5976" s="7" t="s">
        <v>401</v>
      </c>
      <c r="D5976" t="s">
        <v>199</v>
      </c>
      <c r="E5976" t="s">
        <v>58</v>
      </c>
      <c r="F5976" t="s">
        <v>95</v>
      </c>
      <c r="G5976" t="s">
        <v>94</v>
      </c>
      <c r="H5976">
        <v>500.01</v>
      </c>
      <c r="I5976">
        <v>2000</v>
      </c>
      <c r="J5976">
        <f>Cálculo!$G$110</f>
        <v>6.4025738407397181</v>
      </c>
      <c r="K5976">
        <f>Cálculo!$H$110</f>
        <v>351.37464757255714</v>
      </c>
    </row>
    <row r="5977" spans="1:11">
      <c r="A5977" t="s">
        <v>56</v>
      </c>
      <c r="B5977" t="s">
        <v>198</v>
      </c>
      <c r="C5977" s="7" t="s">
        <v>401</v>
      </c>
      <c r="D5977" t="s">
        <v>199</v>
      </c>
      <c r="E5977" t="s">
        <v>58</v>
      </c>
      <c r="F5977" t="s">
        <v>95</v>
      </c>
      <c r="G5977" t="s">
        <v>94</v>
      </c>
      <c r="H5977">
        <v>2000.01</v>
      </c>
      <c r="I5977">
        <v>5000</v>
      </c>
      <c r="J5977">
        <f>Cálculo!$G$111</f>
        <v>5.7815217687887008</v>
      </c>
      <c r="K5977">
        <f>Cálculo!$H$111</f>
        <v>1795.9200941018896</v>
      </c>
    </row>
    <row r="5978" spans="1:11">
      <c r="A5978" t="s">
        <v>56</v>
      </c>
      <c r="B5978" t="s">
        <v>198</v>
      </c>
      <c r="C5978" s="7" t="s">
        <v>401</v>
      </c>
      <c r="D5978" t="s">
        <v>199</v>
      </c>
      <c r="E5978" t="s">
        <v>58</v>
      </c>
      <c r="F5978" t="s">
        <v>95</v>
      </c>
      <c r="G5978" t="s">
        <v>94</v>
      </c>
      <c r="H5978">
        <v>5000.01</v>
      </c>
      <c r="J5978">
        <f>Cálculo!$G$112</f>
        <v>5.0011175824180816</v>
      </c>
      <c r="K5978">
        <f>Cálculo!$H$112</f>
        <v>6161.4974444428753</v>
      </c>
    </row>
    <row r="5979" spans="1:11">
      <c r="A5979" t="s">
        <v>56</v>
      </c>
      <c r="B5979" t="s">
        <v>198</v>
      </c>
      <c r="C5979" s="7" t="s">
        <v>401</v>
      </c>
      <c r="D5979" t="s">
        <v>199</v>
      </c>
      <c r="E5979" t="s">
        <v>58</v>
      </c>
      <c r="F5979" t="s">
        <v>96</v>
      </c>
      <c r="G5979" t="s">
        <v>94</v>
      </c>
      <c r="H5979">
        <v>0</v>
      </c>
      <c r="I5979">
        <v>3000</v>
      </c>
      <c r="J5979">
        <f>Cálculo!$G$115</f>
        <v>5.5322183563520557</v>
      </c>
      <c r="K5979">
        <f>Cálculo!$H$115</f>
        <v>403.53908281334856</v>
      </c>
    </row>
    <row r="5980" spans="1:11">
      <c r="A5980" t="s">
        <v>56</v>
      </c>
      <c r="B5980" t="s">
        <v>198</v>
      </c>
      <c r="C5980" s="7" t="s">
        <v>401</v>
      </c>
      <c r="D5980" t="s">
        <v>199</v>
      </c>
      <c r="E5980" t="s">
        <v>58</v>
      </c>
      <c r="F5980" t="s">
        <v>96</v>
      </c>
      <c r="G5980" t="s">
        <v>94</v>
      </c>
      <c r="H5980">
        <v>3000.01</v>
      </c>
      <c r="I5980">
        <v>7000</v>
      </c>
      <c r="J5980">
        <f>Cálculo!$G$116</f>
        <v>5.2029577116938235</v>
      </c>
      <c r="K5980">
        <f>Cálculo!$H$116</f>
        <v>403.53908281334856</v>
      </c>
    </row>
    <row r="5981" spans="1:11">
      <c r="A5981" t="s">
        <v>56</v>
      </c>
      <c r="B5981" t="s">
        <v>198</v>
      </c>
      <c r="C5981" s="7" t="s">
        <v>401</v>
      </c>
      <c r="D5981" t="s">
        <v>199</v>
      </c>
      <c r="E5981" t="s">
        <v>58</v>
      </c>
      <c r="F5981" t="s">
        <v>96</v>
      </c>
      <c r="G5981" t="s">
        <v>94</v>
      </c>
      <c r="H5981">
        <v>7000.01</v>
      </c>
      <c r="I5981">
        <v>15000</v>
      </c>
      <c r="J5981">
        <f>Cálculo!$G$117</f>
        <v>4.9005039867784115</v>
      </c>
      <c r="K5981">
        <f>Cálculo!$H$117</f>
        <v>403.53908281334856</v>
      </c>
    </row>
    <row r="5982" spans="1:11">
      <c r="A5982" t="s">
        <v>56</v>
      </c>
      <c r="B5982" t="s">
        <v>198</v>
      </c>
      <c r="C5982" s="7" t="s">
        <v>401</v>
      </c>
      <c r="D5982" t="s">
        <v>199</v>
      </c>
      <c r="E5982" t="s">
        <v>58</v>
      </c>
      <c r="F5982" t="s">
        <v>96</v>
      </c>
      <c r="G5982" t="s">
        <v>94</v>
      </c>
      <c r="H5982">
        <v>15000.01</v>
      </c>
      <c r="I5982">
        <v>45000</v>
      </c>
      <c r="J5982">
        <f>Cálculo!$G$118</f>
        <v>4.7805763736974223</v>
      </c>
      <c r="K5982">
        <f>Cálculo!$H$118</f>
        <v>403.53908281334856</v>
      </c>
    </row>
    <row r="5983" spans="1:11">
      <c r="A5983" t="s">
        <v>56</v>
      </c>
      <c r="B5983" t="s">
        <v>198</v>
      </c>
      <c r="C5983" s="7" t="s">
        <v>401</v>
      </c>
      <c r="D5983" t="s">
        <v>199</v>
      </c>
      <c r="E5983" t="s">
        <v>58</v>
      </c>
      <c r="F5983" t="s">
        <v>96</v>
      </c>
      <c r="G5983" t="s">
        <v>94</v>
      </c>
      <c r="H5983">
        <v>45000.01</v>
      </c>
      <c r="I5983">
        <v>250000</v>
      </c>
      <c r="J5983">
        <f>Cálculo!$G$119</f>
        <v>4.1274644680804879</v>
      </c>
      <c r="K5983">
        <f>Cálculo!$H$119</f>
        <v>2322.3408923166967</v>
      </c>
    </row>
    <row r="5984" spans="1:11">
      <c r="A5984" t="s">
        <v>56</v>
      </c>
      <c r="B5984" t="s">
        <v>198</v>
      </c>
      <c r="C5984" s="7" t="s">
        <v>401</v>
      </c>
      <c r="D5984" t="s">
        <v>199</v>
      </c>
      <c r="E5984" t="s">
        <v>58</v>
      </c>
      <c r="F5984" t="s">
        <v>96</v>
      </c>
      <c r="G5984" t="s">
        <v>94</v>
      </c>
      <c r="H5984">
        <v>250000.01</v>
      </c>
      <c r="I5984">
        <v>500000</v>
      </c>
      <c r="J5984">
        <f>Cálculo!$G$120</f>
        <v>3.9329807712260512</v>
      </c>
      <c r="K5984">
        <f>Cálculo!$H$120</f>
        <v>10556.086408970552</v>
      </c>
    </row>
    <row r="5985" spans="1:11">
      <c r="A5985" t="s">
        <v>56</v>
      </c>
      <c r="B5985" t="s">
        <v>198</v>
      </c>
      <c r="C5985" s="7" t="s">
        <v>401</v>
      </c>
      <c r="D5985" t="s">
        <v>199</v>
      </c>
      <c r="E5985" t="s">
        <v>58</v>
      </c>
      <c r="F5985" t="s">
        <v>96</v>
      </c>
      <c r="G5985" t="s">
        <v>94</v>
      </c>
      <c r="H5985">
        <v>500000.01</v>
      </c>
      <c r="I5985">
        <v>1000000</v>
      </c>
      <c r="J5985">
        <f>Cálculo!$G$121</f>
        <v>3.7125277973417266</v>
      </c>
      <c r="K5985">
        <f>Cálculo!$H$121</f>
        <v>14778.511560842897</v>
      </c>
    </row>
    <row r="5986" spans="1:11">
      <c r="A5986" t="s">
        <v>56</v>
      </c>
      <c r="B5986" t="s">
        <v>198</v>
      </c>
      <c r="C5986" s="7" t="s">
        <v>401</v>
      </c>
      <c r="D5986" t="s">
        <v>199</v>
      </c>
      <c r="E5986" t="s">
        <v>58</v>
      </c>
      <c r="F5986" t="s">
        <v>96</v>
      </c>
      <c r="G5986" t="s">
        <v>94</v>
      </c>
      <c r="H5986">
        <v>1000000.01</v>
      </c>
      <c r="J5986">
        <f>Cálculo!$G$122</f>
        <v>3.6790856179065723</v>
      </c>
      <c r="K5986">
        <f>Cálculo!$H$122</f>
        <v>19284.876416038765</v>
      </c>
    </row>
    <row r="5987" spans="1:11">
      <c r="A5987" t="s">
        <v>56</v>
      </c>
      <c r="B5987" t="s">
        <v>198</v>
      </c>
      <c r="C5987" s="7" t="s">
        <v>401</v>
      </c>
      <c r="D5987" t="s">
        <v>199</v>
      </c>
      <c r="E5987" t="s">
        <v>58</v>
      </c>
      <c r="F5987" t="s">
        <v>97</v>
      </c>
      <c r="G5987" t="s">
        <v>98</v>
      </c>
      <c r="J5987">
        <f>Cálculo!$G$125</f>
        <v>3.5752873329074797</v>
      </c>
    </row>
    <row r="5988" spans="1:11">
      <c r="A5988" t="s">
        <v>56</v>
      </c>
      <c r="B5988" t="s">
        <v>198</v>
      </c>
      <c r="C5988" s="7" t="s">
        <v>402</v>
      </c>
      <c r="D5988" t="s">
        <v>199</v>
      </c>
      <c r="E5988" t="s">
        <v>58</v>
      </c>
      <c r="F5988" t="s">
        <v>93</v>
      </c>
      <c r="G5988" t="s">
        <v>94</v>
      </c>
      <c r="H5988">
        <v>0</v>
      </c>
      <c r="I5988">
        <v>1</v>
      </c>
      <c r="J5988">
        <f>Cálculo!$G$100</f>
        <v>2.9154684032646592</v>
      </c>
      <c r="K5988">
        <f>Cálculo!$H$100</f>
        <v>35.317463823377523</v>
      </c>
    </row>
    <row r="5989" spans="1:11">
      <c r="A5989" t="s">
        <v>56</v>
      </c>
      <c r="B5989" t="s">
        <v>198</v>
      </c>
      <c r="C5989" s="7" t="s">
        <v>402</v>
      </c>
      <c r="D5989" t="s">
        <v>199</v>
      </c>
      <c r="E5989" t="s">
        <v>58</v>
      </c>
      <c r="F5989" t="s">
        <v>93</v>
      </c>
      <c r="G5989" t="s">
        <v>94</v>
      </c>
      <c r="H5989">
        <v>1.01</v>
      </c>
      <c r="I5989">
        <v>6</v>
      </c>
      <c r="J5989">
        <f>Cálculo!$G$101</f>
        <v>3.2626760136332722</v>
      </c>
      <c r="K5989">
        <f>Cálculo!$H$101</f>
        <v>35.317463823377523</v>
      </c>
    </row>
    <row r="5990" spans="1:11">
      <c r="A5990" t="s">
        <v>56</v>
      </c>
      <c r="B5990" t="s">
        <v>198</v>
      </c>
      <c r="C5990" s="7" t="s">
        <v>402</v>
      </c>
      <c r="D5990" t="s">
        <v>199</v>
      </c>
      <c r="E5990" t="s">
        <v>58</v>
      </c>
      <c r="F5990" t="s">
        <v>93</v>
      </c>
      <c r="G5990" t="s">
        <v>94</v>
      </c>
      <c r="H5990">
        <v>6.01</v>
      </c>
      <c r="I5990">
        <v>12</v>
      </c>
      <c r="J5990">
        <f>Cálculo!$G$102</f>
        <v>8.8728622007636986</v>
      </c>
      <c r="K5990">
        <f>Cálculo!$H$102</f>
        <v>35.317463823377523</v>
      </c>
    </row>
    <row r="5991" spans="1:11">
      <c r="A5991" t="s">
        <v>56</v>
      </c>
      <c r="B5991" t="s">
        <v>198</v>
      </c>
      <c r="C5991" s="7" t="s">
        <v>402</v>
      </c>
      <c r="D5991" t="s">
        <v>199</v>
      </c>
      <c r="E5991" t="s">
        <v>58</v>
      </c>
      <c r="F5991" t="s">
        <v>93</v>
      </c>
      <c r="G5991" t="s">
        <v>94</v>
      </c>
      <c r="H5991">
        <v>12.01</v>
      </c>
      <c r="I5991">
        <v>40</v>
      </c>
      <c r="J5991">
        <f>Cálculo!$G$103</f>
        <v>8.9498159191564675</v>
      </c>
      <c r="K5991">
        <f>Cálculo!$H$103</f>
        <v>35.317463823377523</v>
      </c>
    </row>
    <row r="5992" spans="1:11">
      <c r="A5992" t="s">
        <v>56</v>
      </c>
      <c r="B5992" t="s">
        <v>198</v>
      </c>
      <c r="C5992" s="7" t="s">
        <v>402</v>
      </c>
      <c r="D5992" t="s">
        <v>199</v>
      </c>
      <c r="E5992" t="s">
        <v>58</v>
      </c>
      <c r="F5992" t="s">
        <v>93</v>
      </c>
      <c r="G5992" t="s">
        <v>94</v>
      </c>
      <c r="H5992">
        <v>40.01</v>
      </c>
      <c r="J5992">
        <f>Cálculo!$G$104</f>
        <v>9.0543130240593293</v>
      </c>
      <c r="K5992">
        <f>Cálculo!$H$104</f>
        <v>35.317463823377523</v>
      </c>
    </row>
    <row r="5993" spans="1:11">
      <c r="A5993" t="s">
        <v>56</v>
      </c>
      <c r="B5993" t="s">
        <v>198</v>
      </c>
      <c r="C5993" s="7" t="s">
        <v>402</v>
      </c>
      <c r="D5993" t="s">
        <v>199</v>
      </c>
      <c r="E5993" t="s">
        <v>58</v>
      </c>
      <c r="F5993" t="s">
        <v>95</v>
      </c>
      <c r="G5993" t="s">
        <v>94</v>
      </c>
      <c r="H5993">
        <v>0</v>
      </c>
      <c r="I5993">
        <v>50</v>
      </c>
      <c r="J5993">
        <f>Cálculo!$G$107</f>
        <v>7.1316241758993373</v>
      </c>
      <c r="K5993">
        <f>Cálculo!$H$107</f>
        <v>59.376162530508445</v>
      </c>
    </row>
    <row r="5994" spans="1:11">
      <c r="A5994" t="s">
        <v>56</v>
      </c>
      <c r="B5994" t="s">
        <v>198</v>
      </c>
      <c r="C5994" s="7" t="s">
        <v>402</v>
      </c>
      <c r="D5994" t="s">
        <v>199</v>
      </c>
      <c r="E5994" t="s">
        <v>58</v>
      </c>
      <c r="F5994" t="s">
        <v>95</v>
      </c>
      <c r="G5994" t="s">
        <v>94</v>
      </c>
      <c r="H5994">
        <v>50.01</v>
      </c>
      <c r="I5994">
        <v>150</v>
      </c>
      <c r="J5994">
        <f>Cálculo!$G$108</f>
        <v>6.9355251933077424</v>
      </c>
      <c r="K5994">
        <f>Cálculo!$H$108</f>
        <v>96.458323080570381</v>
      </c>
    </row>
    <row r="5995" spans="1:11">
      <c r="A5995" t="s">
        <v>56</v>
      </c>
      <c r="B5995" t="s">
        <v>198</v>
      </c>
      <c r="C5995" s="7" t="s">
        <v>402</v>
      </c>
      <c r="D5995" t="s">
        <v>199</v>
      </c>
      <c r="E5995" t="s">
        <v>58</v>
      </c>
      <c r="F5995" t="s">
        <v>95</v>
      </c>
      <c r="G5995" t="s">
        <v>94</v>
      </c>
      <c r="H5995">
        <v>150.01</v>
      </c>
      <c r="I5995">
        <v>500</v>
      </c>
      <c r="J5995">
        <f>Cálculo!$G$109</f>
        <v>6.7430273685030668</v>
      </c>
      <c r="K5995">
        <f>Cálculo!$H$109</f>
        <v>151.55215488765796</v>
      </c>
    </row>
    <row r="5996" spans="1:11">
      <c r="A5996" t="s">
        <v>56</v>
      </c>
      <c r="B5996" t="s">
        <v>198</v>
      </c>
      <c r="C5996" s="7" t="s">
        <v>402</v>
      </c>
      <c r="D5996" t="s">
        <v>199</v>
      </c>
      <c r="E5996" t="s">
        <v>58</v>
      </c>
      <c r="F5996" t="s">
        <v>95</v>
      </c>
      <c r="G5996" t="s">
        <v>94</v>
      </c>
      <c r="H5996">
        <v>500.01</v>
      </c>
      <c r="I5996">
        <v>2000</v>
      </c>
      <c r="J5996">
        <f>Cálculo!$G$110</f>
        <v>6.4025738407397181</v>
      </c>
      <c r="K5996">
        <f>Cálculo!$H$110</f>
        <v>351.37464757255714</v>
      </c>
    </row>
    <row r="5997" spans="1:11">
      <c r="A5997" t="s">
        <v>56</v>
      </c>
      <c r="B5997" t="s">
        <v>198</v>
      </c>
      <c r="C5997" s="7" t="s">
        <v>402</v>
      </c>
      <c r="D5997" t="s">
        <v>199</v>
      </c>
      <c r="E5997" t="s">
        <v>58</v>
      </c>
      <c r="F5997" t="s">
        <v>95</v>
      </c>
      <c r="G5997" t="s">
        <v>94</v>
      </c>
      <c r="H5997">
        <v>2000.01</v>
      </c>
      <c r="I5997">
        <v>5000</v>
      </c>
      <c r="J5997">
        <f>Cálculo!$G$111</f>
        <v>5.7815217687887008</v>
      </c>
      <c r="K5997">
        <f>Cálculo!$H$111</f>
        <v>1795.9200941018896</v>
      </c>
    </row>
    <row r="5998" spans="1:11">
      <c r="A5998" t="s">
        <v>56</v>
      </c>
      <c r="B5998" t="s">
        <v>198</v>
      </c>
      <c r="C5998" s="7" t="s">
        <v>402</v>
      </c>
      <c r="D5998" t="s">
        <v>199</v>
      </c>
      <c r="E5998" t="s">
        <v>58</v>
      </c>
      <c r="F5998" t="s">
        <v>95</v>
      </c>
      <c r="G5998" t="s">
        <v>94</v>
      </c>
      <c r="H5998">
        <v>5000.01</v>
      </c>
      <c r="J5998">
        <f>Cálculo!$G$112</f>
        <v>5.0011175824180816</v>
      </c>
      <c r="K5998">
        <f>Cálculo!$H$112</f>
        <v>6161.4974444428753</v>
      </c>
    </row>
    <row r="5999" spans="1:11">
      <c r="A5999" t="s">
        <v>56</v>
      </c>
      <c r="B5999" t="s">
        <v>198</v>
      </c>
      <c r="C5999" s="7" t="s">
        <v>402</v>
      </c>
      <c r="D5999" t="s">
        <v>199</v>
      </c>
      <c r="E5999" t="s">
        <v>58</v>
      </c>
      <c r="F5999" t="s">
        <v>96</v>
      </c>
      <c r="G5999" t="s">
        <v>94</v>
      </c>
      <c r="H5999">
        <v>0</v>
      </c>
      <c r="I5999">
        <v>3000</v>
      </c>
      <c r="J5999">
        <f>Cálculo!$G$115</f>
        <v>5.5322183563520557</v>
      </c>
      <c r="K5999">
        <f>Cálculo!$H$115</f>
        <v>403.53908281334856</v>
      </c>
    </row>
    <row r="6000" spans="1:11">
      <c r="A6000" t="s">
        <v>56</v>
      </c>
      <c r="B6000" t="s">
        <v>198</v>
      </c>
      <c r="C6000" s="7" t="s">
        <v>402</v>
      </c>
      <c r="D6000" t="s">
        <v>199</v>
      </c>
      <c r="E6000" t="s">
        <v>58</v>
      </c>
      <c r="F6000" t="s">
        <v>96</v>
      </c>
      <c r="G6000" t="s">
        <v>94</v>
      </c>
      <c r="H6000">
        <v>3000.01</v>
      </c>
      <c r="I6000">
        <v>7000</v>
      </c>
      <c r="J6000">
        <f>Cálculo!$G$116</f>
        <v>5.2029577116938235</v>
      </c>
      <c r="K6000">
        <f>Cálculo!$H$116</f>
        <v>403.53908281334856</v>
      </c>
    </row>
    <row r="6001" spans="1:11">
      <c r="A6001" t="s">
        <v>56</v>
      </c>
      <c r="B6001" t="s">
        <v>198</v>
      </c>
      <c r="C6001" s="7" t="s">
        <v>402</v>
      </c>
      <c r="D6001" t="s">
        <v>199</v>
      </c>
      <c r="E6001" t="s">
        <v>58</v>
      </c>
      <c r="F6001" t="s">
        <v>96</v>
      </c>
      <c r="G6001" t="s">
        <v>94</v>
      </c>
      <c r="H6001">
        <v>7000.01</v>
      </c>
      <c r="I6001">
        <v>15000</v>
      </c>
      <c r="J6001">
        <f>Cálculo!$G$117</f>
        <v>4.9005039867784115</v>
      </c>
      <c r="K6001">
        <f>Cálculo!$H$117</f>
        <v>403.53908281334856</v>
      </c>
    </row>
    <row r="6002" spans="1:11">
      <c r="A6002" t="s">
        <v>56</v>
      </c>
      <c r="B6002" t="s">
        <v>198</v>
      </c>
      <c r="C6002" s="7" t="s">
        <v>402</v>
      </c>
      <c r="D6002" t="s">
        <v>199</v>
      </c>
      <c r="E6002" t="s">
        <v>58</v>
      </c>
      <c r="F6002" t="s">
        <v>96</v>
      </c>
      <c r="G6002" t="s">
        <v>94</v>
      </c>
      <c r="H6002">
        <v>15000.01</v>
      </c>
      <c r="I6002">
        <v>45000</v>
      </c>
      <c r="J6002">
        <f>Cálculo!$G$118</f>
        <v>4.7805763736974223</v>
      </c>
      <c r="K6002">
        <f>Cálculo!$H$118</f>
        <v>403.53908281334856</v>
      </c>
    </row>
    <row r="6003" spans="1:11">
      <c r="A6003" t="s">
        <v>56</v>
      </c>
      <c r="B6003" t="s">
        <v>198</v>
      </c>
      <c r="C6003" s="7" t="s">
        <v>402</v>
      </c>
      <c r="D6003" t="s">
        <v>199</v>
      </c>
      <c r="E6003" t="s">
        <v>58</v>
      </c>
      <c r="F6003" t="s">
        <v>96</v>
      </c>
      <c r="G6003" t="s">
        <v>94</v>
      </c>
      <c r="H6003">
        <v>45000.01</v>
      </c>
      <c r="I6003">
        <v>250000</v>
      </c>
      <c r="J6003">
        <f>Cálculo!$G$119</f>
        <v>4.1274644680804879</v>
      </c>
      <c r="K6003">
        <f>Cálculo!$H$119</f>
        <v>2322.3408923166967</v>
      </c>
    </row>
    <row r="6004" spans="1:11">
      <c r="A6004" t="s">
        <v>56</v>
      </c>
      <c r="B6004" t="s">
        <v>198</v>
      </c>
      <c r="C6004" s="7" t="s">
        <v>402</v>
      </c>
      <c r="D6004" t="s">
        <v>199</v>
      </c>
      <c r="E6004" t="s">
        <v>58</v>
      </c>
      <c r="F6004" t="s">
        <v>96</v>
      </c>
      <c r="G6004" t="s">
        <v>94</v>
      </c>
      <c r="H6004">
        <v>250000.01</v>
      </c>
      <c r="I6004">
        <v>500000</v>
      </c>
      <c r="J6004">
        <f>Cálculo!$G$120</f>
        <v>3.9329807712260512</v>
      </c>
      <c r="K6004">
        <f>Cálculo!$H$120</f>
        <v>10556.086408970552</v>
      </c>
    </row>
    <row r="6005" spans="1:11">
      <c r="A6005" t="s">
        <v>56</v>
      </c>
      <c r="B6005" t="s">
        <v>198</v>
      </c>
      <c r="C6005" s="7" t="s">
        <v>402</v>
      </c>
      <c r="D6005" t="s">
        <v>199</v>
      </c>
      <c r="E6005" t="s">
        <v>58</v>
      </c>
      <c r="F6005" t="s">
        <v>96</v>
      </c>
      <c r="G6005" t="s">
        <v>94</v>
      </c>
      <c r="H6005">
        <v>500000.01</v>
      </c>
      <c r="I6005">
        <v>1000000</v>
      </c>
      <c r="J6005">
        <f>Cálculo!$G$121</f>
        <v>3.7125277973417266</v>
      </c>
      <c r="K6005">
        <f>Cálculo!$H$121</f>
        <v>14778.511560842897</v>
      </c>
    </row>
    <row r="6006" spans="1:11">
      <c r="A6006" t="s">
        <v>56</v>
      </c>
      <c r="B6006" t="s">
        <v>198</v>
      </c>
      <c r="C6006" s="7" t="s">
        <v>402</v>
      </c>
      <c r="D6006" t="s">
        <v>199</v>
      </c>
      <c r="E6006" t="s">
        <v>58</v>
      </c>
      <c r="F6006" t="s">
        <v>96</v>
      </c>
      <c r="G6006" t="s">
        <v>94</v>
      </c>
      <c r="H6006">
        <v>1000000.01</v>
      </c>
      <c r="J6006">
        <f>Cálculo!$G$122</f>
        <v>3.6790856179065723</v>
      </c>
      <c r="K6006">
        <f>Cálculo!$H$122</f>
        <v>19284.876416038765</v>
      </c>
    </row>
    <row r="6007" spans="1:11">
      <c r="A6007" t="s">
        <v>56</v>
      </c>
      <c r="B6007" t="s">
        <v>198</v>
      </c>
      <c r="C6007" s="7" t="s">
        <v>402</v>
      </c>
      <c r="D6007" t="s">
        <v>199</v>
      </c>
      <c r="E6007" t="s">
        <v>58</v>
      </c>
      <c r="F6007" t="s">
        <v>97</v>
      </c>
      <c r="G6007" t="s">
        <v>98</v>
      </c>
      <c r="J6007">
        <f>Cálculo!$G$125</f>
        <v>3.5752873329074797</v>
      </c>
    </row>
    <row r="6008" spans="1:11">
      <c r="A6008" t="s">
        <v>56</v>
      </c>
      <c r="B6008" t="s">
        <v>198</v>
      </c>
      <c r="C6008" s="7" t="s">
        <v>403</v>
      </c>
      <c r="D6008" t="s">
        <v>199</v>
      </c>
      <c r="E6008" t="s">
        <v>58</v>
      </c>
      <c r="F6008" t="s">
        <v>93</v>
      </c>
      <c r="G6008" t="s">
        <v>94</v>
      </c>
      <c r="H6008">
        <v>0</v>
      </c>
      <c r="I6008">
        <v>1</v>
      </c>
      <c r="J6008">
        <f>Cálculo!$G$100</f>
        <v>2.9154684032646592</v>
      </c>
      <c r="K6008">
        <f>Cálculo!$H$100</f>
        <v>35.317463823377523</v>
      </c>
    </row>
    <row r="6009" spans="1:11">
      <c r="A6009" t="s">
        <v>56</v>
      </c>
      <c r="B6009" t="s">
        <v>198</v>
      </c>
      <c r="C6009" s="7" t="s">
        <v>403</v>
      </c>
      <c r="D6009" t="s">
        <v>199</v>
      </c>
      <c r="E6009" t="s">
        <v>58</v>
      </c>
      <c r="F6009" t="s">
        <v>93</v>
      </c>
      <c r="G6009" t="s">
        <v>94</v>
      </c>
      <c r="H6009">
        <v>1.01</v>
      </c>
      <c r="I6009">
        <v>6</v>
      </c>
      <c r="J6009">
        <f>Cálculo!$G$101</f>
        <v>3.2626760136332722</v>
      </c>
      <c r="K6009">
        <f>Cálculo!$H$101</f>
        <v>35.317463823377523</v>
      </c>
    </row>
    <row r="6010" spans="1:11">
      <c r="A6010" t="s">
        <v>56</v>
      </c>
      <c r="B6010" t="s">
        <v>198</v>
      </c>
      <c r="C6010" s="7" t="s">
        <v>403</v>
      </c>
      <c r="D6010" t="s">
        <v>199</v>
      </c>
      <c r="E6010" t="s">
        <v>58</v>
      </c>
      <c r="F6010" t="s">
        <v>93</v>
      </c>
      <c r="G6010" t="s">
        <v>94</v>
      </c>
      <c r="H6010">
        <v>6.01</v>
      </c>
      <c r="I6010">
        <v>12</v>
      </c>
      <c r="J6010">
        <f>Cálculo!$G$102</f>
        <v>8.8728622007636986</v>
      </c>
      <c r="K6010">
        <f>Cálculo!$H$102</f>
        <v>35.317463823377523</v>
      </c>
    </row>
    <row r="6011" spans="1:11">
      <c r="A6011" t="s">
        <v>56</v>
      </c>
      <c r="B6011" t="s">
        <v>198</v>
      </c>
      <c r="C6011" s="7" t="s">
        <v>403</v>
      </c>
      <c r="D6011" t="s">
        <v>199</v>
      </c>
      <c r="E6011" t="s">
        <v>58</v>
      </c>
      <c r="F6011" t="s">
        <v>93</v>
      </c>
      <c r="G6011" t="s">
        <v>94</v>
      </c>
      <c r="H6011">
        <v>12.01</v>
      </c>
      <c r="I6011">
        <v>40</v>
      </c>
      <c r="J6011">
        <f>Cálculo!$G$103</f>
        <v>8.9498159191564675</v>
      </c>
      <c r="K6011">
        <f>Cálculo!$H$103</f>
        <v>35.317463823377523</v>
      </c>
    </row>
    <row r="6012" spans="1:11">
      <c r="A6012" t="s">
        <v>56</v>
      </c>
      <c r="B6012" t="s">
        <v>198</v>
      </c>
      <c r="C6012" s="7" t="s">
        <v>403</v>
      </c>
      <c r="D6012" t="s">
        <v>199</v>
      </c>
      <c r="E6012" t="s">
        <v>58</v>
      </c>
      <c r="F6012" t="s">
        <v>93</v>
      </c>
      <c r="G6012" t="s">
        <v>94</v>
      </c>
      <c r="H6012">
        <v>40.01</v>
      </c>
      <c r="J6012">
        <f>Cálculo!$G$104</f>
        <v>9.0543130240593293</v>
      </c>
      <c r="K6012">
        <f>Cálculo!$H$104</f>
        <v>35.317463823377523</v>
      </c>
    </row>
    <row r="6013" spans="1:11">
      <c r="A6013" t="s">
        <v>56</v>
      </c>
      <c r="B6013" t="s">
        <v>198</v>
      </c>
      <c r="C6013" s="7" t="s">
        <v>403</v>
      </c>
      <c r="D6013" t="s">
        <v>199</v>
      </c>
      <c r="E6013" t="s">
        <v>58</v>
      </c>
      <c r="F6013" t="s">
        <v>95</v>
      </c>
      <c r="G6013" t="s">
        <v>94</v>
      </c>
      <c r="H6013">
        <v>0</v>
      </c>
      <c r="I6013">
        <v>50</v>
      </c>
      <c r="J6013">
        <f>Cálculo!$G$107</f>
        <v>7.1316241758993373</v>
      </c>
      <c r="K6013">
        <f>Cálculo!$H$107</f>
        <v>59.376162530508445</v>
      </c>
    </row>
    <row r="6014" spans="1:11">
      <c r="A6014" t="s">
        <v>56</v>
      </c>
      <c r="B6014" t="s">
        <v>198</v>
      </c>
      <c r="C6014" s="7" t="s">
        <v>403</v>
      </c>
      <c r="D6014" t="s">
        <v>199</v>
      </c>
      <c r="E6014" t="s">
        <v>58</v>
      </c>
      <c r="F6014" t="s">
        <v>95</v>
      </c>
      <c r="G6014" t="s">
        <v>94</v>
      </c>
      <c r="H6014">
        <v>50.01</v>
      </c>
      <c r="I6014">
        <v>150</v>
      </c>
      <c r="J6014">
        <f>Cálculo!$G$108</f>
        <v>6.9355251933077424</v>
      </c>
      <c r="K6014">
        <f>Cálculo!$H$108</f>
        <v>96.458323080570381</v>
      </c>
    </row>
    <row r="6015" spans="1:11">
      <c r="A6015" t="s">
        <v>56</v>
      </c>
      <c r="B6015" t="s">
        <v>198</v>
      </c>
      <c r="C6015" s="7" t="s">
        <v>403</v>
      </c>
      <c r="D6015" t="s">
        <v>199</v>
      </c>
      <c r="E6015" t="s">
        <v>58</v>
      </c>
      <c r="F6015" t="s">
        <v>95</v>
      </c>
      <c r="G6015" t="s">
        <v>94</v>
      </c>
      <c r="H6015">
        <v>150.01</v>
      </c>
      <c r="I6015">
        <v>500</v>
      </c>
      <c r="J6015">
        <f>Cálculo!$G$109</f>
        <v>6.7430273685030668</v>
      </c>
      <c r="K6015">
        <f>Cálculo!$H$109</f>
        <v>151.55215488765796</v>
      </c>
    </row>
    <row r="6016" spans="1:11">
      <c r="A6016" t="s">
        <v>56</v>
      </c>
      <c r="B6016" t="s">
        <v>198</v>
      </c>
      <c r="C6016" s="7" t="s">
        <v>403</v>
      </c>
      <c r="D6016" t="s">
        <v>199</v>
      </c>
      <c r="E6016" t="s">
        <v>58</v>
      </c>
      <c r="F6016" t="s">
        <v>95</v>
      </c>
      <c r="G6016" t="s">
        <v>94</v>
      </c>
      <c r="H6016">
        <v>500.01</v>
      </c>
      <c r="I6016">
        <v>2000</v>
      </c>
      <c r="J6016">
        <f>Cálculo!$G$110</f>
        <v>6.4025738407397181</v>
      </c>
      <c r="K6016">
        <f>Cálculo!$H$110</f>
        <v>351.37464757255714</v>
      </c>
    </row>
    <row r="6017" spans="1:11">
      <c r="A6017" t="s">
        <v>56</v>
      </c>
      <c r="B6017" t="s">
        <v>198</v>
      </c>
      <c r="C6017" s="7" t="s">
        <v>403</v>
      </c>
      <c r="D6017" t="s">
        <v>199</v>
      </c>
      <c r="E6017" t="s">
        <v>58</v>
      </c>
      <c r="F6017" t="s">
        <v>95</v>
      </c>
      <c r="G6017" t="s">
        <v>94</v>
      </c>
      <c r="H6017">
        <v>2000.01</v>
      </c>
      <c r="I6017">
        <v>5000</v>
      </c>
      <c r="J6017">
        <f>Cálculo!$G$111</f>
        <v>5.7815217687887008</v>
      </c>
      <c r="K6017">
        <f>Cálculo!$H$111</f>
        <v>1795.9200941018896</v>
      </c>
    </row>
    <row r="6018" spans="1:11">
      <c r="A6018" t="s">
        <v>56</v>
      </c>
      <c r="B6018" t="s">
        <v>198</v>
      </c>
      <c r="C6018" s="7" t="s">
        <v>403</v>
      </c>
      <c r="D6018" t="s">
        <v>199</v>
      </c>
      <c r="E6018" t="s">
        <v>58</v>
      </c>
      <c r="F6018" t="s">
        <v>95</v>
      </c>
      <c r="G6018" t="s">
        <v>94</v>
      </c>
      <c r="H6018">
        <v>5000.01</v>
      </c>
      <c r="J6018">
        <f>Cálculo!$G$112</f>
        <v>5.0011175824180816</v>
      </c>
      <c r="K6018">
        <f>Cálculo!$H$112</f>
        <v>6161.4974444428753</v>
      </c>
    </row>
    <row r="6019" spans="1:11">
      <c r="A6019" t="s">
        <v>56</v>
      </c>
      <c r="B6019" t="s">
        <v>198</v>
      </c>
      <c r="C6019" s="7" t="s">
        <v>403</v>
      </c>
      <c r="D6019" t="s">
        <v>199</v>
      </c>
      <c r="E6019" t="s">
        <v>58</v>
      </c>
      <c r="F6019" t="s">
        <v>96</v>
      </c>
      <c r="G6019" t="s">
        <v>94</v>
      </c>
      <c r="H6019">
        <v>0</v>
      </c>
      <c r="I6019">
        <v>3000</v>
      </c>
      <c r="J6019">
        <f>Cálculo!$G$115</f>
        <v>5.5322183563520557</v>
      </c>
      <c r="K6019">
        <f>Cálculo!$H$115</f>
        <v>403.53908281334856</v>
      </c>
    </row>
    <row r="6020" spans="1:11">
      <c r="A6020" t="s">
        <v>56</v>
      </c>
      <c r="B6020" t="s">
        <v>198</v>
      </c>
      <c r="C6020" s="7" t="s">
        <v>403</v>
      </c>
      <c r="D6020" t="s">
        <v>199</v>
      </c>
      <c r="E6020" t="s">
        <v>58</v>
      </c>
      <c r="F6020" t="s">
        <v>96</v>
      </c>
      <c r="G6020" t="s">
        <v>94</v>
      </c>
      <c r="H6020">
        <v>3000.01</v>
      </c>
      <c r="I6020">
        <v>7000</v>
      </c>
      <c r="J6020">
        <f>Cálculo!$G$116</f>
        <v>5.2029577116938235</v>
      </c>
      <c r="K6020">
        <f>Cálculo!$H$116</f>
        <v>403.53908281334856</v>
      </c>
    </row>
    <row r="6021" spans="1:11">
      <c r="A6021" t="s">
        <v>56</v>
      </c>
      <c r="B6021" t="s">
        <v>198</v>
      </c>
      <c r="C6021" s="7" t="s">
        <v>403</v>
      </c>
      <c r="D6021" t="s">
        <v>199</v>
      </c>
      <c r="E6021" t="s">
        <v>58</v>
      </c>
      <c r="F6021" t="s">
        <v>96</v>
      </c>
      <c r="G6021" t="s">
        <v>94</v>
      </c>
      <c r="H6021">
        <v>7000.01</v>
      </c>
      <c r="I6021">
        <v>15000</v>
      </c>
      <c r="J6021">
        <f>Cálculo!$G$117</f>
        <v>4.9005039867784115</v>
      </c>
      <c r="K6021">
        <f>Cálculo!$H$117</f>
        <v>403.53908281334856</v>
      </c>
    </row>
    <row r="6022" spans="1:11">
      <c r="A6022" t="s">
        <v>56</v>
      </c>
      <c r="B6022" t="s">
        <v>198</v>
      </c>
      <c r="C6022" s="7" t="s">
        <v>403</v>
      </c>
      <c r="D6022" t="s">
        <v>199</v>
      </c>
      <c r="E6022" t="s">
        <v>58</v>
      </c>
      <c r="F6022" t="s">
        <v>96</v>
      </c>
      <c r="G6022" t="s">
        <v>94</v>
      </c>
      <c r="H6022">
        <v>15000.01</v>
      </c>
      <c r="I6022">
        <v>45000</v>
      </c>
      <c r="J6022">
        <f>Cálculo!$G$118</f>
        <v>4.7805763736974223</v>
      </c>
      <c r="K6022">
        <f>Cálculo!$H$118</f>
        <v>403.53908281334856</v>
      </c>
    </row>
    <row r="6023" spans="1:11">
      <c r="A6023" t="s">
        <v>56</v>
      </c>
      <c r="B6023" t="s">
        <v>198</v>
      </c>
      <c r="C6023" s="7" t="s">
        <v>403</v>
      </c>
      <c r="D6023" t="s">
        <v>199</v>
      </c>
      <c r="E6023" t="s">
        <v>58</v>
      </c>
      <c r="F6023" t="s">
        <v>96</v>
      </c>
      <c r="G6023" t="s">
        <v>94</v>
      </c>
      <c r="H6023">
        <v>45000.01</v>
      </c>
      <c r="I6023">
        <v>250000</v>
      </c>
      <c r="J6023">
        <f>Cálculo!$G$119</f>
        <v>4.1274644680804879</v>
      </c>
      <c r="K6023">
        <f>Cálculo!$H$119</f>
        <v>2322.3408923166967</v>
      </c>
    </row>
    <row r="6024" spans="1:11">
      <c r="A6024" t="s">
        <v>56</v>
      </c>
      <c r="B6024" t="s">
        <v>198</v>
      </c>
      <c r="C6024" s="7" t="s">
        <v>403</v>
      </c>
      <c r="D6024" t="s">
        <v>199</v>
      </c>
      <c r="E6024" t="s">
        <v>58</v>
      </c>
      <c r="F6024" t="s">
        <v>96</v>
      </c>
      <c r="G6024" t="s">
        <v>94</v>
      </c>
      <c r="H6024">
        <v>250000.01</v>
      </c>
      <c r="I6024">
        <v>500000</v>
      </c>
      <c r="J6024">
        <f>Cálculo!$G$120</f>
        <v>3.9329807712260512</v>
      </c>
      <c r="K6024">
        <f>Cálculo!$H$120</f>
        <v>10556.086408970552</v>
      </c>
    </row>
    <row r="6025" spans="1:11">
      <c r="A6025" t="s">
        <v>56</v>
      </c>
      <c r="B6025" t="s">
        <v>198</v>
      </c>
      <c r="C6025" s="7" t="s">
        <v>403</v>
      </c>
      <c r="D6025" t="s">
        <v>199</v>
      </c>
      <c r="E6025" t="s">
        <v>58</v>
      </c>
      <c r="F6025" t="s">
        <v>96</v>
      </c>
      <c r="G6025" t="s">
        <v>94</v>
      </c>
      <c r="H6025">
        <v>500000.01</v>
      </c>
      <c r="I6025">
        <v>1000000</v>
      </c>
      <c r="J6025">
        <f>Cálculo!$G$121</f>
        <v>3.7125277973417266</v>
      </c>
      <c r="K6025">
        <f>Cálculo!$H$121</f>
        <v>14778.511560842897</v>
      </c>
    </row>
    <row r="6026" spans="1:11">
      <c r="A6026" t="s">
        <v>56</v>
      </c>
      <c r="B6026" t="s">
        <v>198</v>
      </c>
      <c r="C6026" s="7" t="s">
        <v>403</v>
      </c>
      <c r="D6026" t="s">
        <v>199</v>
      </c>
      <c r="E6026" t="s">
        <v>58</v>
      </c>
      <c r="F6026" t="s">
        <v>96</v>
      </c>
      <c r="G6026" t="s">
        <v>94</v>
      </c>
      <c r="H6026">
        <v>1000000.01</v>
      </c>
      <c r="J6026">
        <f>Cálculo!$G$122</f>
        <v>3.6790856179065723</v>
      </c>
      <c r="K6026">
        <f>Cálculo!$H$122</f>
        <v>19284.876416038765</v>
      </c>
    </row>
    <row r="6027" spans="1:11">
      <c r="A6027" t="s">
        <v>56</v>
      </c>
      <c r="B6027" t="s">
        <v>198</v>
      </c>
      <c r="C6027" s="7" t="s">
        <v>403</v>
      </c>
      <c r="D6027" t="s">
        <v>199</v>
      </c>
      <c r="E6027" t="s">
        <v>58</v>
      </c>
      <c r="F6027" t="s">
        <v>97</v>
      </c>
      <c r="G6027" t="s">
        <v>98</v>
      </c>
      <c r="J6027">
        <f>Cálculo!$G$125</f>
        <v>3.5752873329074797</v>
      </c>
    </row>
    <row r="6028" spans="1:11">
      <c r="A6028" t="s">
        <v>56</v>
      </c>
      <c r="B6028" t="s">
        <v>198</v>
      </c>
      <c r="C6028" s="7" t="s">
        <v>404</v>
      </c>
      <c r="D6028" t="s">
        <v>199</v>
      </c>
      <c r="E6028" t="s">
        <v>58</v>
      </c>
      <c r="F6028" t="s">
        <v>93</v>
      </c>
      <c r="G6028" t="s">
        <v>94</v>
      </c>
      <c r="H6028">
        <v>0</v>
      </c>
      <c r="I6028">
        <v>1</v>
      </c>
      <c r="J6028">
        <f>Cálculo!$G$100</f>
        <v>2.9154684032646592</v>
      </c>
      <c r="K6028">
        <f>Cálculo!$H$100</f>
        <v>35.317463823377523</v>
      </c>
    </row>
    <row r="6029" spans="1:11">
      <c r="A6029" t="s">
        <v>56</v>
      </c>
      <c r="B6029" t="s">
        <v>198</v>
      </c>
      <c r="C6029" s="7" t="s">
        <v>404</v>
      </c>
      <c r="D6029" t="s">
        <v>199</v>
      </c>
      <c r="E6029" t="s">
        <v>58</v>
      </c>
      <c r="F6029" t="s">
        <v>93</v>
      </c>
      <c r="G6029" t="s">
        <v>94</v>
      </c>
      <c r="H6029">
        <v>1.01</v>
      </c>
      <c r="I6029">
        <v>6</v>
      </c>
      <c r="J6029">
        <f>Cálculo!$G$101</f>
        <v>3.2626760136332722</v>
      </c>
      <c r="K6029">
        <f>Cálculo!$H$101</f>
        <v>35.317463823377523</v>
      </c>
    </row>
    <row r="6030" spans="1:11">
      <c r="A6030" t="s">
        <v>56</v>
      </c>
      <c r="B6030" t="s">
        <v>198</v>
      </c>
      <c r="C6030" s="7" t="s">
        <v>404</v>
      </c>
      <c r="D6030" t="s">
        <v>199</v>
      </c>
      <c r="E6030" t="s">
        <v>58</v>
      </c>
      <c r="F6030" t="s">
        <v>93</v>
      </c>
      <c r="G6030" t="s">
        <v>94</v>
      </c>
      <c r="H6030">
        <v>6.01</v>
      </c>
      <c r="I6030">
        <v>12</v>
      </c>
      <c r="J6030">
        <f>Cálculo!$G$102</f>
        <v>8.8728622007636986</v>
      </c>
      <c r="K6030">
        <f>Cálculo!$H$102</f>
        <v>35.317463823377523</v>
      </c>
    </row>
    <row r="6031" spans="1:11">
      <c r="A6031" t="s">
        <v>56</v>
      </c>
      <c r="B6031" t="s">
        <v>198</v>
      </c>
      <c r="C6031" s="7" t="s">
        <v>404</v>
      </c>
      <c r="D6031" t="s">
        <v>199</v>
      </c>
      <c r="E6031" t="s">
        <v>58</v>
      </c>
      <c r="F6031" t="s">
        <v>93</v>
      </c>
      <c r="G6031" t="s">
        <v>94</v>
      </c>
      <c r="H6031">
        <v>12.01</v>
      </c>
      <c r="I6031">
        <v>40</v>
      </c>
      <c r="J6031">
        <f>Cálculo!$G$103</f>
        <v>8.9498159191564675</v>
      </c>
      <c r="K6031">
        <f>Cálculo!$H$103</f>
        <v>35.317463823377523</v>
      </c>
    </row>
    <row r="6032" spans="1:11">
      <c r="A6032" t="s">
        <v>56</v>
      </c>
      <c r="B6032" t="s">
        <v>198</v>
      </c>
      <c r="C6032" s="7" t="s">
        <v>404</v>
      </c>
      <c r="D6032" t="s">
        <v>199</v>
      </c>
      <c r="E6032" t="s">
        <v>58</v>
      </c>
      <c r="F6032" t="s">
        <v>93</v>
      </c>
      <c r="G6032" t="s">
        <v>94</v>
      </c>
      <c r="H6032">
        <v>40.01</v>
      </c>
      <c r="J6032">
        <f>Cálculo!$G$104</f>
        <v>9.0543130240593293</v>
      </c>
      <c r="K6032">
        <f>Cálculo!$H$104</f>
        <v>35.317463823377523</v>
      </c>
    </row>
    <row r="6033" spans="1:11">
      <c r="A6033" t="s">
        <v>56</v>
      </c>
      <c r="B6033" t="s">
        <v>198</v>
      </c>
      <c r="C6033" s="7" t="s">
        <v>404</v>
      </c>
      <c r="D6033" t="s">
        <v>199</v>
      </c>
      <c r="E6033" t="s">
        <v>58</v>
      </c>
      <c r="F6033" t="s">
        <v>95</v>
      </c>
      <c r="G6033" t="s">
        <v>94</v>
      </c>
      <c r="H6033">
        <v>0</v>
      </c>
      <c r="I6033">
        <v>50</v>
      </c>
      <c r="J6033">
        <f>Cálculo!$G$107</f>
        <v>7.1316241758993373</v>
      </c>
      <c r="K6033">
        <f>Cálculo!$H$107</f>
        <v>59.376162530508445</v>
      </c>
    </row>
    <row r="6034" spans="1:11">
      <c r="A6034" t="s">
        <v>56</v>
      </c>
      <c r="B6034" t="s">
        <v>198</v>
      </c>
      <c r="C6034" s="7" t="s">
        <v>404</v>
      </c>
      <c r="D6034" t="s">
        <v>199</v>
      </c>
      <c r="E6034" t="s">
        <v>58</v>
      </c>
      <c r="F6034" t="s">
        <v>95</v>
      </c>
      <c r="G6034" t="s">
        <v>94</v>
      </c>
      <c r="H6034">
        <v>50.01</v>
      </c>
      <c r="I6034">
        <v>150</v>
      </c>
      <c r="J6034">
        <f>Cálculo!$G$108</f>
        <v>6.9355251933077424</v>
      </c>
      <c r="K6034">
        <f>Cálculo!$H$108</f>
        <v>96.458323080570381</v>
      </c>
    </row>
    <row r="6035" spans="1:11">
      <c r="A6035" t="s">
        <v>56</v>
      </c>
      <c r="B6035" t="s">
        <v>198</v>
      </c>
      <c r="C6035" s="7" t="s">
        <v>404</v>
      </c>
      <c r="D6035" t="s">
        <v>199</v>
      </c>
      <c r="E6035" t="s">
        <v>58</v>
      </c>
      <c r="F6035" t="s">
        <v>95</v>
      </c>
      <c r="G6035" t="s">
        <v>94</v>
      </c>
      <c r="H6035">
        <v>150.01</v>
      </c>
      <c r="I6035">
        <v>500</v>
      </c>
      <c r="J6035">
        <f>Cálculo!$G$109</f>
        <v>6.7430273685030668</v>
      </c>
      <c r="K6035">
        <f>Cálculo!$H$109</f>
        <v>151.55215488765796</v>
      </c>
    </row>
    <row r="6036" spans="1:11">
      <c r="A6036" t="s">
        <v>56</v>
      </c>
      <c r="B6036" t="s">
        <v>198</v>
      </c>
      <c r="C6036" s="7" t="s">
        <v>404</v>
      </c>
      <c r="D6036" t="s">
        <v>199</v>
      </c>
      <c r="E6036" t="s">
        <v>58</v>
      </c>
      <c r="F6036" t="s">
        <v>95</v>
      </c>
      <c r="G6036" t="s">
        <v>94</v>
      </c>
      <c r="H6036">
        <v>500.01</v>
      </c>
      <c r="I6036">
        <v>2000</v>
      </c>
      <c r="J6036">
        <f>Cálculo!$G$110</f>
        <v>6.4025738407397181</v>
      </c>
      <c r="K6036">
        <f>Cálculo!$H$110</f>
        <v>351.37464757255714</v>
      </c>
    </row>
    <row r="6037" spans="1:11">
      <c r="A6037" t="s">
        <v>56</v>
      </c>
      <c r="B6037" t="s">
        <v>198</v>
      </c>
      <c r="C6037" s="7" t="s">
        <v>404</v>
      </c>
      <c r="D6037" t="s">
        <v>199</v>
      </c>
      <c r="E6037" t="s">
        <v>58</v>
      </c>
      <c r="F6037" t="s">
        <v>95</v>
      </c>
      <c r="G6037" t="s">
        <v>94</v>
      </c>
      <c r="H6037">
        <v>2000.01</v>
      </c>
      <c r="I6037">
        <v>5000</v>
      </c>
      <c r="J6037">
        <f>Cálculo!$G$111</f>
        <v>5.7815217687887008</v>
      </c>
      <c r="K6037">
        <f>Cálculo!$H$111</f>
        <v>1795.9200941018896</v>
      </c>
    </row>
    <row r="6038" spans="1:11">
      <c r="A6038" t="s">
        <v>56</v>
      </c>
      <c r="B6038" t="s">
        <v>198</v>
      </c>
      <c r="C6038" s="7" t="s">
        <v>404</v>
      </c>
      <c r="D6038" t="s">
        <v>199</v>
      </c>
      <c r="E6038" t="s">
        <v>58</v>
      </c>
      <c r="F6038" t="s">
        <v>95</v>
      </c>
      <c r="G6038" t="s">
        <v>94</v>
      </c>
      <c r="H6038">
        <v>5000.01</v>
      </c>
      <c r="J6038">
        <f>Cálculo!$G$112</f>
        <v>5.0011175824180816</v>
      </c>
      <c r="K6038">
        <f>Cálculo!$H$112</f>
        <v>6161.4974444428753</v>
      </c>
    </row>
    <row r="6039" spans="1:11">
      <c r="A6039" t="s">
        <v>56</v>
      </c>
      <c r="B6039" t="s">
        <v>198</v>
      </c>
      <c r="C6039" s="7" t="s">
        <v>404</v>
      </c>
      <c r="D6039" t="s">
        <v>199</v>
      </c>
      <c r="E6039" t="s">
        <v>58</v>
      </c>
      <c r="F6039" t="s">
        <v>96</v>
      </c>
      <c r="G6039" t="s">
        <v>94</v>
      </c>
      <c r="H6039">
        <v>0</v>
      </c>
      <c r="I6039">
        <v>3000</v>
      </c>
      <c r="J6039">
        <f>Cálculo!$G$115</f>
        <v>5.5322183563520557</v>
      </c>
      <c r="K6039">
        <f>Cálculo!$H$115</f>
        <v>403.53908281334856</v>
      </c>
    </row>
    <row r="6040" spans="1:11">
      <c r="A6040" t="s">
        <v>56</v>
      </c>
      <c r="B6040" t="s">
        <v>198</v>
      </c>
      <c r="C6040" s="7" t="s">
        <v>404</v>
      </c>
      <c r="D6040" t="s">
        <v>199</v>
      </c>
      <c r="E6040" t="s">
        <v>58</v>
      </c>
      <c r="F6040" t="s">
        <v>96</v>
      </c>
      <c r="G6040" t="s">
        <v>94</v>
      </c>
      <c r="H6040">
        <v>3000.01</v>
      </c>
      <c r="I6040">
        <v>7000</v>
      </c>
      <c r="J6040">
        <f>Cálculo!$G$116</f>
        <v>5.2029577116938235</v>
      </c>
      <c r="K6040">
        <f>Cálculo!$H$116</f>
        <v>403.53908281334856</v>
      </c>
    </row>
    <row r="6041" spans="1:11">
      <c r="A6041" t="s">
        <v>56</v>
      </c>
      <c r="B6041" t="s">
        <v>198</v>
      </c>
      <c r="C6041" s="7" t="s">
        <v>404</v>
      </c>
      <c r="D6041" t="s">
        <v>199</v>
      </c>
      <c r="E6041" t="s">
        <v>58</v>
      </c>
      <c r="F6041" t="s">
        <v>96</v>
      </c>
      <c r="G6041" t="s">
        <v>94</v>
      </c>
      <c r="H6041">
        <v>7000.01</v>
      </c>
      <c r="I6041">
        <v>15000</v>
      </c>
      <c r="J6041">
        <f>Cálculo!$G$117</f>
        <v>4.9005039867784115</v>
      </c>
      <c r="K6041">
        <f>Cálculo!$H$117</f>
        <v>403.53908281334856</v>
      </c>
    </row>
    <row r="6042" spans="1:11">
      <c r="A6042" t="s">
        <v>56</v>
      </c>
      <c r="B6042" t="s">
        <v>198</v>
      </c>
      <c r="C6042" s="7" t="s">
        <v>404</v>
      </c>
      <c r="D6042" t="s">
        <v>199</v>
      </c>
      <c r="E6042" t="s">
        <v>58</v>
      </c>
      <c r="F6042" t="s">
        <v>96</v>
      </c>
      <c r="G6042" t="s">
        <v>94</v>
      </c>
      <c r="H6042">
        <v>15000.01</v>
      </c>
      <c r="I6042">
        <v>45000</v>
      </c>
      <c r="J6042">
        <f>Cálculo!$G$118</f>
        <v>4.7805763736974223</v>
      </c>
      <c r="K6042">
        <f>Cálculo!$H$118</f>
        <v>403.53908281334856</v>
      </c>
    </row>
    <row r="6043" spans="1:11">
      <c r="A6043" t="s">
        <v>56</v>
      </c>
      <c r="B6043" t="s">
        <v>198</v>
      </c>
      <c r="C6043" s="7" t="s">
        <v>404</v>
      </c>
      <c r="D6043" t="s">
        <v>199</v>
      </c>
      <c r="E6043" t="s">
        <v>58</v>
      </c>
      <c r="F6043" t="s">
        <v>96</v>
      </c>
      <c r="G6043" t="s">
        <v>94</v>
      </c>
      <c r="H6043">
        <v>45000.01</v>
      </c>
      <c r="I6043">
        <v>250000</v>
      </c>
      <c r="J6043">
        <f>Cálculo!$G$119</f>
        <v>4.1274644680804879</v>
      </c>
      <c r="K6043">
        <f>Cálculo!$H$119</f>
        <v>2322.3408923166967</v>
      </c>
    </row>
    <row r="6044" spans="1:11">
      <c r="A6044" t="s">
        <v>56</v>
      </c>
      <c r="B6044" t="s">
        <v>198</v>
      </c>
      <c r="C6044" s="7" t="s">
        <v>404</v>
      </c>
      <c r="D6044" t="s">
        <v>199</v>
      </c>
      <c r="E6044" t="s">
        <v>58</v>
      </c>
      <c r="F6044" t="s">
        <v>96</v>
      </c>
      <c r="G6044" t="s">
        <v>94</v>
      </c>
      <c r="H6044">
        <v>250000.01</v>
      </c>
      <c r="I6044">
        <v>500000</v>
      </c>
      <c r="J6044">
        <f>Cálculo!$G$120</f>
        <v>3.9329807712260512</v>
      </c>
      <c r="K6044">
        <f>Cálculo!$H$120</f>
        <v>10556.086408970552</v>
      </c>
    </row>
    <row r="6045" spans="1:11">
      <c r="A6045" t="s">
        <v>56</v>
      </c>
      <c r="B6045" t="s">
        <v>198</v>
      </c>
      <c r="C6045" s="7" t="s">
        <v>404</v>
      </c>
      <c r="D6045" t="s">
        <v>199</v>
      </c>
      <c r="E6045" t="s">
        <v>58</v>
      </c>
      <c r="F6045" t="s">
        <v>96</v>
      </c>
      <c r="G6045" t="s">
        <v>94</v>
      </c>
      <c r="H6045">
        <v>500000.01</v>
      </c>
      <c r="I6045">
        <v>1000000</v>
      </c>
      <c r="J6045">
        <f>Cálculo!$G$121</f>
        <v>3.7125277973417266</v>
      </c>
      <c r="K6045">
        <f>Cálculo!$H$121</f>
        <v>14778.511560842897</v>
      </c>
    </row>
    <row r="6046" spans="1:11">
      <c r="A6046" t="s">
        <v>56</v>
      </c>
      <c r="B6046" t="s">
        <v>198</v>
      </c>
      <c r="C6046" s="7" t="s">
        <v>404</v>
      </c>
      <c r="D6046" t="s">
        <v>199</v>
      </c>
      <c r="E6046" t="s">
        <v>58</v>
      </c>
      <c r="F6046" t="s">
        <v>96</v>
      </c>
      <c r="G6046" t="s">
        <v>94</v>
      </c>
      <c r="H6046">
        <v>1000000.01</v>
      </c>
      <c r="J6046">
        <f>Cálculo!$G$122</f>
        <v>3.6790856179065723</v>
      </c>
      <c r="K6046">
        <f>Cálculo!$H$122</f>
        <v>19284.876416038765</v>
      </c>
    </row>
    <row r="6047" spans="1:11">
      <c r="A6047" t="s">
        <v>56</v>
      </c>
      <c r="B6047" t="s">
        <v>198</v>
      </c>
      <c r="C6047" s="7" t="s">
        <v>404</v>
      </c>
      <c r="D6047" t="s">
        <v>199</v>
      </c>
      <c r="E6047" t="s">
        <v>58</v>
      </c>
      <c r="F6047" t="s">
        <v>97</v>
      </c>
      <c r="G6047" t="s">
        <v>98</v>
      </c>
      <c r="J6047">
        <f>Cálculo!$G$125</f>
        <v>3.5752873329074797</v>
      </c>
    </row>
    <row r="6048" spans="1:11">
      <c r="A6048" t="s">
        <v>56</v>
      </c>
      <c r="B6048" t="s">
        <v>198</v>
      </c>
      <c r="C6048" s="7" t="s">
        <v>405</v>
      </c>
      <c r="D6048" t="s">
        <v>199</v>
      </c>
      <c r="E6048" t="s">
        <v>58</v>
      </c>
      <c r="F6048" t="s">
        <v>93</v>
      </c>
      <c r="G6048" t="s">
        <v>94</v>
      </c>
      <c r="H6048">
        <v>0</v>
      </c>
      <c r="I6048">
        <v>1</v>
      </c>
      <c r="J6048">
        <f>Cálculo!$G$100</f>
        <v>2.9154684032646592</v>
      </c>
      <c r="K6048">
        <f>Cálculo!$H$100</f>
        <v>35.317463823377523</v>
      </c>
    </row>
    <row r="6049" spans="1:11">
      <c r="A6049" t="s">
        <v>56</v>
      </c>
      <c r="B6049" t="s">
        <v>198</v>
      </c>
      <c r="C6049" s="7" t="s">
        <v>405</v>
      </c>
      <c r="D6049" t="s">
        <v>199</v>
      </c>
      <c r="E6049" t="s">
        <v>58</v>
      </c>
      <c r="F6049" t="s">
        <v>93</v>
      </c>
      <c r="G6049" t="s">
        <v>94</v>
      </c>
      <c r="H6049">
        <v>1.01</v>
      </c>
      <c r="I6049">
        <v>6</v>
      </c>
      <c r="J6049">
        <f>Cálculo!$G$101</f>
        <v>3.2626760136332722</v>
      </c>
      <c r="K6049">
        <f>Cálculo!$H$101</f>
        <v>35.317463823377523</v>
      </c>
    </row>
    <row r="6050" spans="1:11">
      <c r="A6050" t="s">
        <v>56</v>
      </c>
      <c r="B6050" t="s">
        <v>198</v>
      </c>
      <c r="C6050" s="7" t="s">
        <v>405</v>
      </c>
      <c r="D6050" t="s">
        <v>199</v>
      </c>
      <c r="E6050" t="s">
        <v>58</v>
      </c>
      <c r="F6050" t="s">
        <v>93</v>
      </c>
      <c r="G6050" t="s">
        <v>94</v>
      </c>
      <c r="H6050">
        <v>6.01</v>
      </c>
      <c r="I6050">
        <v>12</v>
      </c>
      <c r="J6050">
        <f>Cálculo!$G$102</f>
        <v>8.8728622007636986</v>
      </c>
      <c r="K6050">
        <f>Cálculo!$H$102</f>
        <v>35.317463823377523</v>
      </c>
    </row>
    <row r="6051" spans="1:11">
      <c r="A6051" t="s">
        <v>56</v>
      </c>
      <c r="B6051" t="s">
        <v>198</v>
      </c>
      <c r="C6051" s="7" t="s">
        <v>405</v>
      </c>
      <c r="D6051" t="s">
        <v>199</v>
      </c>
      <c r="E6051" t="s">
        <v>58</v>
      </c>
      <c r="F6051" t="s">
        <v>93</v>
      </c>
      <c r="G6051" t="s">
        <v>94</v>
      </c>
      <c r="H6051">
        <v>12.01</v>
      </c>
      <c r="I6051">
        <v>40</v>
      </c>
      <c r="J6051">
        <f>Cálculo!$G$103</f>
        <v>8.9498159191564675</v>
      </c>
      <c r="K6051">
        <f>Cálculo!$H$103</f>
        <v>35.317463823377523</v>
      </c>
    </row>
    <row r="6052" spans="1:11">
      <c r="A6052" t="s">
        <v>56</v>
      </c>
      <c r="B6052" t="s">
        <v>198</v>
      </c>
      <c r="C6052" s="7" t="s">
        <v>405</v>
      </c>
      <c r="D6052" t="s">
        <v>199</v>
      </c>
      <c r="E6052" t="s">
        <v>58</v>
      </c>
      <c r="F6052" t="s">
        <v>93</v>
      </c>
      <c r="G6052" t="s">
        <v>94</v>
      </c>
      <c r="H6052">
        <v>40.01</v>
      </c>
      <c r="J6052">
        <f>Cálculo!$G$104</f>
        <v>9.0543130240593293</v>
      </c>
      <c r="K6052">
        <f>Cálculo!$H$104</f>
        <v>35.317463823377523</v>
      </c>
    </row>
    <row r="6053" spans="1:11">
      <c r="A6053" t="s">
        <v>56</v>
      </c>
      <c r="B6053" t="s">
        <v>198</v>
      </c>
      <c r="C6053" s="7" t="s">
        <v>405</v>
      </c>
      <c r="D6053" t="s">
        <v>199</v>
      </c>
      <c r="E6053" t="s">
        <v>58</v>
      </c>
      <c r="F6053" t="s">
        <v>95</v>
      </c>
      <c r="G6053" t="s">
        <v>94</v>
      </c>
      <c r="H6053">
        <v>0</v>
      </c>
      <c r="I6053">
        <v>50</v>
      </c>
      <c r="J6053">
        <f>Cálculo!$G$107</f>
        <v>7.1316241758993373</v>
      </c>
      <c r="K6053">
        <f>Cálculo!$H$107</f>
        <v>59.376162530508445</v>
      </c>
    </row>
    <row r="6054" spans="1:11">
      <c r="A6054" t="s">
        <v>56</v>
      </c>
      <c r="B6054" t="s">
        <v>198</v>
      </c>
      <c r="C6054" s="7" t="s">
        <v>405</v>
      </c>
      <c r="D6054" t="s">
        <v>199</v>
      </c>
      <c r="E6054" t="s">
        <v>58</v>
      </c>
      <c r="F6054" t="s">
        <v>95</v>
      </c>
      <c r="G6054" t="s">
        <v>94</v>
      </c>
      <c r="H6054">
        <v>50.01</v>
      </c>
      <c r="I6054">
        <v>150</v>
      </c>
      <c r="J6054">
        <f>Cálculo!$G$108</f>
        <v>6.9355251933077424</v>
      </c>
      <c r="K6054">
        <f>Cálculo!$H$108</f>
        <v>96.458323080570381</v>
      </c>
    </row>
    <row r="6055" spans="1:11">
      <c r="A6055" t="s">
        <v>56</v>
      </c>
      <c r="B6055" t="s">
        <v>198</v>
      </c>
      <c r="C6055" s="7" t="s">
        <v>405</v>
      </c>
      <c r="D6055" t="s">
        <v>199</v>
      </c>
      <c r="E6055" t="s">
        <v>58</v>
      </c>
      <c r="F6055" t="s">
        <v>95</v>
      </c>
      <c r="G6055" t="s">
        <v>94</v>
      </c>
      <c r="H6055">
        <v>150.01</v>
      </c>
      <c r="I6055">
        <v>500</v>
      </c>
      <c r="J6055">
        <f>Cálculo!$G$109</f>
        <v>6.7430273685030668</v>
      </c>
      <c r="K6055">
        <f>Cálculo!$H$109</f>
        <v>151.55215488765796</v>
      </c>
    </row>
    <row r="6056" spans="1:11">
      <c r="A6056" t="s">
        <v>56</v>
      </c>
      <c r="B6056" t="s">
        <v>198</v>
      </c>
      <c r="C6056" s="7" t="s">
        <v>405</v>
      </c>
      <c r="D6056" t="s">
        <v>199</v>
      </c>
      <c r="E6056" t="s">
        <v>58</v>
      </c>
      <c r="F6056" t="s">
        <v>95</v>
      </c>
      <c r="G6056" t="s">
        <v>94</v>
      </c>
      <c r="H6056">
        <v>500.01</v>
      </c>
      <c r="I6056">
        <v>2000</v>
      </c>
      <c r="J6056">
        <f>Cálculo!$G$110</f>
        <v>6.4025738407397181</v>
      </c>
      <c r="K6056">
        <f>Cálculo!$H$110</f>
        <v>351.37464757255714</v>
      </c>
    </row>
    <row r="6057" spans="1:11">
      <c r="A6057" t="s">
        <v>56</v>
      </c>
      <c r="B6057" t="s">
        <v>198</v>
      </c>
      <c r="C6057" s="7" t="s">
        <v>405</v>
      </c>
      <c r="D6057" t="s">
        <v>199</v>
      </c>
      <c r="E6057" t="s">
        <v>58</v>
      </c>
      <c r="F6057" t="s">
        <v>95</v>
      </c>
      <c r="G6057" t="s">
        <v>94</v>
      </c>
      <c r="H6057">
        <v>2000.01</v>
      </c>
      <c r="I6057">
        <v>5000</v>
      </c>
      <c r="J6057">
        <f>Cálculo!$G$111</f>
        <v>5.7815217687887008</v>
      </c>
      <c r="K6057">
        <f>Cálculo!$H$111</f>
        <v>1795.9200941018896</v>
      </c>
    </row>
    <row r="6058" spans="1:11">
      <c r="A6058" t="s">
        <v>56</v>
      </c>
      <c r="B6058" t="s">
        <v>198</v>
      </c>
      <c r="C6058" s="7" t="s">
        <v>405</v>
      </c>
      <c r="D6058" t="s">
        <v>199</v>
      </c>
      <c r="E6058" t="s">
        <v>58</v>
      </c>
      <c r="F6058" t="s">
        <v>95</v>
      </c>
      <c r="G6058" t="s">
        <v>94</v>
      </c>
      <c r="H6058">
        <v>5000.01</v>
      </c>
      <c r="J6058">
        <f>Cálculo!$G$112</f>
        <v>5.0011175824180816</v>
      </c>
      <c r="K6058">
        <f>Cálculo!$H$112</f>
        <v>6161.4974444428753</v>
      </c>
    </row>
    <row r="6059" spans="1:11">
      <c r="A6059" t="s">
        <v>56</v>
      </c>
      <c r="B6059" t="s">
        <v>198</v>
      </c>
      <c r="C6059" s="7" t="s">
        <v>405</v>
      </c>
      <c r="D6059" t="s">
        <v>199</v>
      </c>
      <c r="E6059" t="s">
        <v>58</v>
      </c>
      <c r="F6059" t="s">
        <v>96</v>
      </c>
      <c r="G6059" t="s">
        <v>94</v>
      </c>
      <c r="H6059">
        <v>0</v>
      </c>
      <c r="I6059">
        <v>3000</v>
      </c>
      <c r="J6059">
        <f>Cálculo!$G$115</f>
        <v>5.5322183563520557</v>
      </c>
      <c r="K6059">
        <f>Cálculo!$H$115</f>
        <v>403.53908281334856</v>
      </c>
    </row>
    <row r="6060" spans="1:11">
      <c r="A6060" t="s">
        <v>56</v>
      </c>
      <c r="B6060" t="s">
        <v>198</v>
      </c>
      <c r="C6060" s="7" t="s">
        <v>405</v>
      </c>
      <c r="D6060" t="s">
        <v>199</v>
      </c>
      <c r="E6060" t="s">
        <v>58</v>
      </c>
      <c r="F6060" t="s">
        <v>96</v>
      </c>
      <c r="G6060" t="s">
        <v>94</v>
      </c>
      <c r="H6060">
        <v>3000.01</v>
      </c>
      <c r="I6060">
        <v>7000</v>
      </c>
      <c r="J6060">
        <f>Cálculo!$G$116</f>
        <v>5.2029577116938235</v>
      </c>
      <c r="K6060">
        <f>Cálculo!$H$116</f>
        <v>403.53908281334856</v>
      </c>
    </row>
    <row r="6061" spans="1:11">
      <c r="A6061" t="s">
        <v>56</v>
      </c>
      <c r="B6061" t="s">
        <v>198</v>
      </c>
      <c r="C6061" s="7" t="s">
        <v>405</v>
      </c>
      <c r="D6061" t="s">
        <v>199</v>
      </c>
      <c r="E6061" t="s">
        <v>58</v>
      </c>
      <c r="F6061" t="s">
        <v>96</v>
      </c>
      <c r="G6061" t="s">
        <v>94</v>
      </c>
      <c r="H6061">
        <v>7000.01</v>
      </c>
      <c r="I6061">
        <v>15000</v>
      </c>
      <c r="J6061">
        <f>Cálculo!$G$117</f>
        <v>4.9005039867784115</v>
      </c>
      <c r="K6061">
        <f>Cálculo!$H$117</f>
        <v>403.53908281334856</v>
      </c>
    </row>
    <row r="6062" spans="1:11">
      <c r="A6062" t="s">
        <v>56</v>
      </c>
      <c r="B6062" t="s">
        <v>198</v>
      </c>
      <c r="C6062" s="7" t="s">
        <v>405</v>
      </c>
      <c r="D6062" t="s">
        <v>199</v>
      </c>
      <c r="E6062" t="s">
        <v>58</v>
      </c>
      <c r="F6062" t="s">
        <v>96</v>
      </c>
      <c r="G6062" t="s">
        <v>94</v>
      </c>
      <c r="H6062">
        <v>15000.01</v>
      </c>
      <c r="I6062">
        <v>45000</v>
      </c>
      <c r="J6062">
        <f>Cálculo!$G$118</f>
        <v>4.7805763736974223</v>
      </c>
      <c r="K6062">
        <f>Cálculo!$H$118</f>
        <v>403.53908281334856</v>
      </c>
    </row>
    <row r="6063" spans="1:11">
      <c r="A6063" t="s">
        <v>56</v>
      </c>
      <c r="B6063" t="s">
        <v>198</v>
      </c>
      <c r="C6063" s="7" t="s">
        <v>405</v>
      </c>
      <c r="D6063" t="s">
        <v>199</v>
      </c>
      <c r="E6063" t="s">
        <v>58</v>
      </c>
      <c r="F6063" t="s">
        <v>96</v>
      </c>
      <c r="G6063" t="s">
        <v>94</v>
      </c>
      <c r="H6063">
        <v>45000.01</v>
      </c>
      <c r="I6063">
        <v>250000</v>
      </c>
      <c r="J6063">
        <f>Cálculo!$G$119</f>
        <v>4.1274644680804879</v>
      </c>
      <c r="K6063">
        <f>Cálculo!$H$119</f>
        <v>2322.3408923166967</v>
      </c>
    </row>
    <row r="6064" spans="1:11">
      <c r="A6064" t="s">
        <v>56</v>
      </c>
      <c r="B6064" t="s">
        <v>198</v>
      </c>
      <c r="C6064" s="7" t="s">
        <v>405</v>
      </c>
      <c r="D6064" t="s">
        <v>199</v>
      </c>
      <c r="E6064" t="s">
        <v>58</v>
      </c>
      <c r="F6064" t="s">
        <v>96</v>
      </c>
      <c r="G6064" t="s">
        <v>94</v>
      </c>
      <c r="H6064">
        <v>250000.01</v>
      </c>
      <c r="I6064">
        <v>500000</v>
      </c>
      <c r="J6064">
        <f>Cálculo!$G$120</f>
        <v>3.9329807712260512</v>
      </c>
      <c r="K6064">
        <f>Cálculo!$H$120</f>
        <v>10556.086408970552</v>
      </c>
    </row>
    <row r="6065" spans="1:11">
      <c r="A6065" t="s">
        <v>56</v>
      </c>
      <c r="B6065" t="s">
        <v>198</v>
      </c>
      <c r="C6065" s="7" t="s">
        <v>405</v>
      </c>
      <c r="D6065" t="s">
        <v>199</v>
      </c>
      <c r="E6065" t="s">
        <v>58</v>
      </c>
      <c r="F6065" t="s">
        <v>96</v>
      </c>
      <c r="G6065" t="s">
        <v>94</v>
      </c>
      <c r="H6065">
        <v>500000.01</v>
      </c>
      <c r="I6065">
        <v>1000000</v>
      </c>
      <c r="J6065">
        <f>Cálculo!$G$121</f>
        <v>3.7125277973417266</v>
      </c>
      <c r="K6065">
        <f>Cálculo!$H$121</f>
        <v>14778.511560842897</v>
      </c>
    </row>
    <row r="6066" spans="1:11">
      <c r="A6066" t="s">
        <v>56</v>
      </c>
      <c r="B6066" t="s">
        <v>198</v>
      </c>
      <c r="C6066" s="7" t="s">
        <v>405</v>
      </c>
      <c r="D6066" t="s">
        <v>199</v>
      </c>
      <c r="E6066" t="s">
        <v>58</v>
      </c>
      <c r="F6066" t="s">
        <v>96</v>
      </c>
      <c r="G6066" t="s">
        <v>94</v>
      </c>
      <c r="H6066">
        <v>1000000.01</v>
      </c>
      <c r="J6066">
        <f>Cálculo!$G$122</f>
        <v>3.6790856179065723</v>
      </c>
      <c r="K6066">
        <f>Cálculo!$H$122</f>
        <v>19284.876416038765</v>
      </c>
    </row>
    <row r="6067" spans="1:11">
      <c r="A6067" t="s">
        <v>56</v>
      </c>
      <c r="B6067" t="s">
        <v>198</v>
      </c>
      <c r="C6067" s="7" t="s">
        <v>405</v>
      </c>
      <c r="D6067" t="s">
        <v>199</v>
      </c>
      <c r="E6067" t="s">
        <v>58</v>
      </c>
      <c r="F6067" t="s">
        <v>97</v>
      </c>
      <c r="G6067" t="s">
        <v>98</v>
      </c>
      <c r="J6067">
        <f>Cálculo!$G$125</f>
        <v>3.5752873329074797</v>
      </c>
    </row>
    <row r="6068" spans="1:11">
      <c r="A6068" t="s">
        <v>56</v>
      </c>
      <c r="B6068" t="s">
        <v>198</v>
      </c>
      <c r="C6068" s="7" t="s">
        <v>406</v>
      </c>
      <c r="D6068" t="s">
        <v>199</v>
      </c>
      <c r="E6068" t="s">
        <v>58</v>
      </c>
      <c r="F6068" t="s">
        <v>93</v>
      </c>
      <c r="G6068" t="s">
        <v>94</v>
      </c>
      <c r="H6068">
        <v>0</v>
      </c>
      <c r="I6068">
        <v>1</v>
      </c>
      <c r="J6068">
        <f>Cálculo!$G$100</f>
        <v>2.9154684032646592</v>
      </c>
      <c r="K6068">
        <f>Cálculo!$H$100</f>
        <v>35.317463823377523</v>
      </c>
    </row>
    <row r="6069" spans="1:11">
      <c r="A6069" t="s">
        <v>56</v>
      </c>
      <c r="B6069" t="s">
        <v>198</v>
      </c>
      <c r="C6069" s="7" t="s">
        <v>406</v>
      </c>
      <c r="D6069" t="s">
        <v>199</v>
      </c>
      <c r="E6069" t="s">
        <v>58</v>
      </c>
      <c r="F6069" t="s">
        <v>93</v>
      </c>
      <c r="G6069" t="s">
        <v>94</v>
      </c>
      <c r="H6069">
        <v>1.01</v>
      </c>
      <c r="I6069">
        <v>6</v>
      </c>
      <c r="J6069">
        <f>Cálculo!$G$101</f>
        <v>3.2626760136332722</v>
      </c>
      <c r="K6069">
        <f>Cálculo!$H$101</f>
        <v>35.317463823377523</v>
      </c>
    </row>
    <row r="6070" spans="1:11">
      <c r="A6070" t="s">
        <v>56</v>
      </c>
      <c r="B6070" t="s">
        <v>198</v>
      </c>
      <c r="C6070" s="7" t="s">
        <v>406</v>
      </c>
      <c r="D6070" t="s">
        <v>199</v>
      </c>
      <c r="E6070" t="s">
        <v>58</v>
      </c>
      <c r="F6070" t="s">
        <v>93</v>
      </c>
      <c r="G6070" t="s">
        <v>94</v>
      </c>
      <c r="H6070">
        <v>6.01</v>
      </c>
      <c r="I6070">
        <v>12</v>
      </c>
      <c r="J6070">
        <f>Cálculo!$G$102</f>
        <v>8.8728622007636986</v>
      </c>
      <c r="K6070">
        <f>Cálculo!$H$102</f>
        <v>35.317463823377523</v>
      </c>
    </row>
    <row r="6071" spans="1:11">
      <c r="A6071" t="s">
        <v>56</v>
      </c>
      <c r="B6071" t="s">
        <v>198</v>
      </c>
      <c r="C6071" s="7" t="s">
        <v>406</v>
      </c>
      <c r="D6071" t="s">
        <v>199</v>
      </c>
      <c r="E6071" t="s">
        <v>58</v>
      </c>
      <c r="F6071" t="s">
        <v>93</v>
      </c>
      <c r="G6071" t="s">
        <v>94</v>
      </c>
      <c r="H6071">
        <v>12.01</v>
      </c>
      <c r="I6071">
        <v>40</v>
      </c>
      <c r="J6071">
        <f>Cálculo!$G$103</f>
        <v>8.9498159191564675</v>
      </c>
      <c r="K6071">
        <f>Cálculo!$H$103</f>
        <v>35.317463823377523</v>
      </c>
    </row>
    <row r="6072" spans="1:11">
      <c r="A6072" t="s">
        <v>56</v>
      </c>
      <c r="B6072" t="s">
        <v>198</v>
      </c>
      <c r="C6072" s="7" t="s">
        <v>406</v>
      </c>
      <c r="D6072" t="s">
        <v>199</v>
      </c>
      <c r="E6072" t="s">
        <v>58</v>
      </c>
      <c r="F6072" t="s">
        <v>93</v>
      </c>
      <c r="G6072" t="s">
        <v>94</v>
      </c>
      <c r="H6072">
        <v>40.01</v>
      </c>
      <c r="J6072">
        <f>Cálculo!$G$104</f>
        <v>9.0543130240593293</v>
      </c>
      <c r="K6072">
        <f>Cálculo!$H$104</f>
        <v>35.317463823377523</v>
      </c>
    </row>
    <row r="6073" spans="1:11">
      <c r="A6073" t="s">
        <v>56</v>
      </c>
      <c r="B6073" t="s">
        <v>198</v>
      </c>
      <c r="C6073" s="7" t="s">
        <v>406</v>
      </c>
      <c r="D6073" t="s">
        <v>199</v>
      </c>
      <c r="E6073" t="s">
        <v>58</v>
      </c>
      <c r="F6073" t="s">
        <v>95</v>
      </c>
      <c r="G6073" t="s">
        <v>94</v>
      </c>
      <c r="H6073">
        <v>0</v>
      </c>
      <c r="I6073">
        <v>50</v>
      </c>
      <c r="J6073">
        <f>Cálculo!$G$107</f>
        <v>7.1316241758993373</v>
      </c>
      <c r="K6073">
        <f>Cálculo!$H$107</f>
        <v>59.376162530508445</v>
      </c>
    </row>
    <row r="6074" spans="1:11">
      <c r="A6074" t="s">
        <v>56</v>
      </c>
      <c r="B6074" t="s">
        <v>198</v>
      </c>
      <c r="C6074" s="7" t="s">
        <v>406</v>
      </c>
      <c r="D6074" t="s">
        <v>199</v>
      </c>
      <c r="E6074" t="s">
        <v>58</v>
      </c>
      <c r="F6074" t="s">
        <v>95</v>
      </c>
      <c r="G6074" t="s">
        <v>94</v>
      </c>
      <c r="H6074">
        <v>50.01</v>
      </c>
      <c r="I6074">
        <v>150</v>
      </c>
      <c r="J6074">
        <f>Cálculo!$G$108</f>
        <v>6.9355251933077424</v>
      </c>
      <c r="K6074">
        <f>Cálculo!$H$108</f>
        <v>96.458323080570381</v>
      </c>
    </row>
    <row r="6075" spans="1:11">
      <c r="A6075" t="s">
        <v>56</v>
      </c>
      <c r="B6075" t="s">
        <v>198</v>
      </c>
      <c r="C6075" s="7" t="s">
        <v>406</v>
      </c>
      <c r="D6075" t="s">
        <v>199</v>
      </c>
      <c r="E6075" t="s">
        <v>58</v>
      </c>
      <c r="F6075" t="s">
        <v>95</v>
      </c>
      <c r="G6075" t="s">
        <v>94</v>
      </c>
      <c r="H6075">
        <v>150.01</v>
      </c>
      <c r="I6075">
        <v>500</v>
      </c>
      <c r="J6075">
        <f>Cálculo!$G$109</f>
        <v>6.7430273685030668</v>
      </c>
      <c r="K6075">
        <f>Cálculo!$H$109</f>
        <v>151.55215488765796</v>
      </c>
    </row>
    <row r="6076" spans="1:11">
      <c r="A6076" t="s">
        <v>56</v>
      </c>
      <c r="B6076" t="s">
        <v>198</v>
      </c>
      <c r="C6076" s="7" t="s">
        <v>406</v>
      </c>
      <c r="D6076" t="s">
        <v>199</v>
      </c>
      <c r="E6076" t="s">
        <v>58</v>
      </c>
      <c r="F6076" t="s">
        <v>95</v>
      </c>
      <c r="G6076" t="s">
        <v>94</v>
      </c>
      <c r="H6076">
        <v>500.01</v>
      </c>
      <c r="I6076">
        <v>2000</v>
      </c>
      <c r="J6076">
        <f>Cálculo!$G$110</f>
        <v>6.4025738407397181</v>
      </c>
      <c r="K6076">
        <f>Cálculo!$H$110</f>
        <v>351.37464757255714</v>
      </c>
    </row>
    <row r="6077" spans="1:11">
      <c r="A6077" t="s">
        <v>56</v>
      </c>
      <c r="B6077" t="s">
        <v>198</v>
      </c>
      <c r="C6077" s="7" t="s">
        <v>406</v>
      </c>
      <c r="D6077" t="s">
        <v>199</v>
      </c>
      <c r="E6077" t="s">
        <v>58</v>
      </c>
      <c r="F6077" t="s">
        <v>95</v>
      </c>
      <c r="G6077" t="s">
        <v>94</v>
      </c>
      <c r="H6077">
        <v>2000.01</v>
      </c>
      <c r="I6077">
        <v>5000</v>
      </c>
      <c r="J6077">
        <f>Cálculo!$G$111</f>
        <v>5.7815217687887008</v>
      </c>
      <c r="K6077">
        <f>Cálculo!$H$111</f>
        <v>1795.9200941018896</v>
      </c>
    </row>
    <row r="6078" spans="1:11">
      <c r="A6078" t="s">
        <v>56</v>
      </c>
      <c r="B6078" t="s">
        <v>198</v>
      </c>
      <c r="C6078" s="7" t="s">
        <v>406</v>
      </c>
      <c r="D6078" t="s">
        <v>199</v>
      </c>
      <c r="E6078" t="s">
        <v>58</v>
      </c>
      <c r="F6078" t="s">
        <v>95</v>
      </c>
      <c r="G6078" t="s">
        <v>94</v>
      </c>
      <c r="H6078">
        <v>5000.01</v>
      </c>
      <c r="J6078">
        <f>Cálculo!$G$112</f>
        <v>5.0011175824180816</v>
      </c>
      <c r="K6078">
        <f>Cálculo!$H$112</f>
        <v>6161.4974444428753</v>
      </c>
    </row>
    <row r="6079" spans="1:11">
      <c r="A6079" t="s">
        <v>56</v>
      </c>
      <c r="B6079" t="s">
        <v>198</v>
      </c>
      <c r="C6079" s="7" t="s">
        <v>406</v>
      </c>
      <c r="D6079" t="s">
        <v>199</v>
      </c>
      <c r="E6079" t="s">
        <v>58</v>
      </c>
      <c r="F6079" t="s">
        <v>96</v>
      </c>
      <c r="G6079" t="s">
        <v>94</v>
      </c>
      <c r="H6079">
        <v>0</v>
      </c>
      <c r="I6079">
        <v>3000</v>
      </c>
      <c r="J6079">
        <f>Cálculo!$G$115</f>
        <v>5.5322183563520557</v>
      </c>
      <c r="K6079">
        <f>Cálculo!$H$115</f>
        <v>403.53908281334856</v>
      </c>
    </row>
    <row r="6080" spans="1:11">
      <c r="A6080" t="s">
        <v>56</v>
      </c>
      <c r="B6080" t="s">
        <v>198</v>
      </c>
      <c r="C6080" s="7" t="s">
        <v>406</v>
      </c>
      <c r="D6080" t="s">
        <v>199</v>
      </c>
      <c r="E6080" t="s">
        <v>58</v>
      </c>
      <c r="F6080" t="s">
        <v>96</v>
      </c>
      <c r="G6080" t="s">
        <v>94</v>
      </c>
      <c r="H6080">
        <v>3000.01</v>
      </c>
      <c r="I6080">
        <v>7000</v>
      </c>
      <c r="J6080">
        <f>Cálculo!$G$116</f>
        <v>5.2029577116938235</v>
      </c>
      <c r="K6080">
        <f>Cálculo!$H$116</f>
        <v>403.53908281334856</v>
      </c>
    </row>
    <row r="6081" spans="1:11">
      <c r="A6081" t="s">
        <v>56</v>
      </c>
      <c r="B6081" t="s">
        <v>198</v>
      </c>
      <c r="C6081" s="7" t="s">
        <v>406</v>
      </c>
      <c r="D6081" t="s">
        <v>199</v>
      </c>
      <c r="E6081" t="s">
        <v>58</v>
      </c>
      <c r="F6081" t="s">
        <v>96</v>
      </c>
      <c r="G6081" t="s">
        <v>94</v>
      </c>
      <c r="H6081">
        <v>7000.01</v>
      </c>
      <c r="I6081">
        <v>15000</v>
      </c>
      <c r="J6081">
        <f>Cálculo!$G$117</f>
        <v>4.9005039867784115</v>
      </c>
      <c r="K6081">
        <f>Cálculo!$H$117</f>
        <v>403.53908281334856</v>
      </c>
    </row>
    <row r="6082" spans="1:11">
      <c r="A6082" t="s">
        <v>56</v>
      </c>
      <c r="B6082" t="s">
        <v>198</v>
      </c>
      <c r="C6082" s="7" t="s">
        <v>406</v>
      </c>
      <c r="D6082" t="s">
        <v>199</v>
      </c>
      <c r="E6082" t="s">
        <v>58</v>
      </c>
      <c r="F6082" t="s">
        <v>96</v>
      </c>
      <c r="G6082" t="s">
        <v>94</v>
      </c>
      <c r="H6082">
        <v>15000.01</v>
      </c>
      <c r="I6082">
        <v>45000</v>
      </c>
      <c r="J6082">
        <f>Cálculo!$G$118</f>
        <v>4.7805763736974223</v>
      </c>
      <c r="K6082">
        <f>Cálculo!$H$118</f>
        <v>403.53908281334856</v>
      </c>
    </row>
    <row r="6083" spans="1:11">
      <c r="A6083" t="s">
        <v>56</v>
      </c>
      <c r="B6083" t="s">
        <v>198</v>
      </c>
      <c r="C6083" s="7" t="s">
        <v>406</v>
      </c>
      <c r="D6083" t="s">
        <v>199</v>
      </c>
      <c r="E6083" t="s">
        <v>58</v>
      </c>
      <c r="F6083" t="s">
        <v>96</v>
      </c>
      <c r="G6083" t="s">
        <v>94</v>
      </c>
      <c r="H6083">
        <v>45000.01</v>
      </c>
      <c r="I6083">
        <v>250000</v>
      </c>
      <c r="J6083">
        <f>Cálculo!$G$119</f>
        <v>4.1274644680804879</v>
      </c>
      <c r="K6083">
        <f>Cálculo!$H$119</f>
        <v>2322.3408923166967</v>
      </c>
    </row>
    <row r="6084" spans="1:11">
      <c r="A6084" t="s">
        <v>56</v>
      </c>
      <c r="B6084" t="s">
        <v>198</v>
      </c>
      <c r="C6084" s="7" t="s">
        <v>406</v>
      </c>
      <c r="D6084" t="s">
        <v>199</v>
      </c>
      <c r="E6084" t="s">
        <v>58</v>
      </c>
      <c r="F6084" t="s">
        <v>96</v>
      </c>
      <c r="G6084" t="s">
        <v>94</v>
      </c>
      <c r="H6084">
        <v>250000.01</v>
      </c>
      <c r="I6084">
        <v>500000</v>
      </c>
      <c r="J6084">
        <f>Cálculo!$G$120</f>
        <v>3.9329807712260512</v>
      </c>
      <c r="K6084">
        <f>Cálculo!$H$120</f>
        <v>10556.086408970552</v>
      </c>
    </row>
    <row r="6085" spans="1:11">
      <c r="A6085" t="s">
        <v>56</v>
      </c>
      <c r="B6085" t="s">
        <v>198</v>
      </c>
      <c r="C6085" s="7" t="s">
        <v>406</v>
      </c>
      <c r="D6085" t="s">
        <v>199</v>
      </c>
      <c r="E6085" t="s">
        <v>58</v>
      </c>
      <c r="F6085" t="s">
        <v>96</v>
      </c>
      <c r="G6085" t="s">
        <v>94</v>
      </c>
      <c r="H6085">
        <v>500000.01</v>
      </c>
      <c r="I6085">
        <v>1000000</v>
      </c>
      <c r="J6085">
        <f>Cálculo!$G$121</f>
        <v>3.7125277973417266</v>
      </c>
      <c r="K6085">
        <f>Cálculo!$H$121</f>
        <v>14778.511560842897</v>
      </c>
    </row>
    <row r="6086" spans="1:11">
      <c r="A6086" t="s">
        <v>56</v>
      </c>
      <c r="B6086" t="s">
        <v>198</v>
      </c>
      <c r="C6086" s="7" t="s">
        <v>406</v>
      </c>
      <c r="D6086" t="s">
        <v>199</v>
      </c>
      <c r="E6086" t="s">
        <v>58</v>
      </c>
      <c r="F6086" t="s">
        <v>96</v>
      </c>
      <c r="G6086" t="s">
        <v>94</v>
      </c>
      <c r="H6086">
        <v>1000000.01</v>
      </c>
      <c r="J6086">
        <f>Cálculo!$G$122</f>
        <v>3.6790856179065723</v>
      </c>
      <c r="K6086">
        <f>Cálculo!$H$122</f>
        <v>19284.876416038765</v>
      </c>
    </row>
    <row r="6087" spans="1:11">
      <c r="A6087" t="s">
        <v>56</v>
      </c>
      <c r="B6087" t="s">
        <v>198</v>
      </c>
      <c r="C6087" s="7" t="s">
        <v>406</v>
      </c>
      <c r="D6087" t="s">
        <v>199</v>
      </c>
      <c r="E6087" t="s">
        <v>58</v>
      </c>
      <c r="F6087" t="s">
        <v>97</v>
      </c>
      <c r="G6087" t="s">
        <v>98</v>
      </c>
      <c r="J6087">
        <f>Cálculo!$G$125</f>
        <v>3.5752873329074797</v>
      </c>
    </row>
    <row r="6088" spans="1:11">
      <c r="A6088" t="s">
        <v>56</v>
      </c>
      <c r="B6088" t="s">
        <v>198</v>
      </c>
      <c r="C6088" s="7" t="s">
        <v>407</v>
      </c>
      <c r="D6088" t="s">
        <v>199</v>
      </c>
      <c r="E6088" t="s">
        <v>58</v>
      </c>
      <c r="F6088" t="s">
        <v>93</v>
      </c>
      <c r="G6088" t="s">
        <v>94</v>
      </c>
      <c r="H6088">
        <v>0</v>
      </c>
      <c r="I6088">
        <v>1</v>
      </c>
      <c r="J6088">
        <f>Cálculo!$G$100</f>
        <v>2.9154684032646592</v>
      </c>
      <c r="K6088">
        <f>Cálculo!$H$100</f>
        <v>35.317463823377523</v>
      </c>
    </row>
    <row r="6089" spans="1:11">
      <c r="A6089" t="s">
        <v>56</v>
      </c>
      <c r="B6089" t="s">
        <v>198</v>
      </c>
      <c r="C6089" s="7" t="s">
        <v>407</v>
      </c>
      <c r="D6089" t="s">
        <v>199</v>
      </c>
      <c r="E6089" t="s">
        <v>58</v>
      </c>
      <c r="F6089" t="s">
        <v>93</v>
      </c>
      <c r="G6089" t="s">
        <v>94</v>
      </c>
      <c r="H6089">
        <v>1.01</v>
      </c>
      <c r="I6089">
        <v>6</v>
      </c>
      <c r="J6089">
        <f>Cálculo!$G$101</f>
        <v>3.2626760136332722</v>
      </c>
      <c r="K6089">
        <f>Cálculo!$H$101</f>
        <v>35.317463823377523</v>
      </c>
    </row>
    <row r="6090" spans="1:11">
      <c r="A6090" t="s">
        <v>56</v>
      </c>
      <c r="B6090" t="s">
        <v>198</v>
      </c>
      <c r="C6090" s="7" t="s">
        <v>407</v>
      </c>
      <c r="D6090" t="s">
        <v>199</v>
      </c>
      <c r="E6090" t="s">
        <v>58</v>
      </c>
      <c r="F6090" t="s">
        <v>93</v>
      </c>
      <c r="G6090" t="s">
        <v>94</v>
      </c>
      <c r="H6090">
        <v>6.01</v>
      </c>
      <c r="I6090">
        <v>12</v>
      </c>
      <c r="J6090">
        <f>Cálculo!$G$102</f>
        <v>8.8728622007636986</v>
      </c>
      <c r="K6090">
        <f>Cálculo!$H$102</f>
        <v>35.317463823377523</v>
      </c>
    </row>
    <row r="6091" spans="1:11">
      <c r="A6091" t="s">
        <v>56</v>
      </c>
      <c r="B6091" t="s">
        <v>198</v>
      </c>
      <c r="C6091" s="7" t="s">
        <v>407</v>
      </c>
      <c r="D6091" t="s">
        <v>199</v>
      </c>
      <c r="E6091" t="s">
        <v>58</v>
      </c>
      <c r="F6091" t="s">
        <v>93</v>
      </c>
      <c r="G6091" t="s">
        <v>94</v>
      </c>
      <c r="H6091">
        <v>12.01</v>
      </c>
      <c r="I6091">
        <v>40</v>
      </c>
      <c r="J6091">
        <f>Cálculo!$G$103</f>
        <v>8.9498159191564675</v>
      </c>
      <c r="K6091">
        <f>Cálculo!$H$103</f>
        <v>35.317463823377523</v>
      </c>
    </row>
    <row r="6092" spans="1:11">
      <c r="A6092" t="s">
        <v>56</v>
      </c>
      <c r="B6092" t="s">
        <v>198</v>
      </c>
      <c r="C6092" s="7" t="s">
        <v>407</v>
      </c>
      <c r="D6092" t="s">
        <v>199</v>
      </c>
      <c r="E6092" t="s">
        <v>58</v>
      </c>
      <c r="F6092" t="s">
        <v>93</v>
      </c>
      <c r="G6092" t="s">
        <v>94</v>
      </c>
      <c r="H6092">
        <v>40.01</v>
      </c>
      <c r="J6092">
        <f>Cálculo!$G$104</f>
        <v>9.0543130240593293</v>
      </c>
      <c r="K6092">
        <f>Cálculo!$H$104</f>
        <v>35.317463823377523</v>
      </c>
    </row>
    <row r="6093" spans="1:11">
      <c r="A6093" t="s">
        <v>56</v>
      </c>
      <c r="B6093" t="s">
        <v>198</v>
      </c>
      <c r="C6093" s="7" t="s">
        <v>407</v>
      </c>
      <c r="D6093" t="s">
        <v>199</v>
      </c>
      <c r="E6093" t="s">
        <v>58</v>
      </c>
      <c r="F6093" t="s">
        <v>95</v>
      </c>
      <c r="G6093" t="s">
        <v>94</v>
      </c>
      <c r="H6093">
        <v>0</v>
      </c>
      <c r="I6093">
        <v>50</v>
      </c>
      <c r="J6093">
        <f>Cálculo!$G$107</f>
        <v>7.1316241758993373</v>
      </c>
      <c r="K6093">
        <f>Cálculo!$H$107</f>
        <v>59.376162530508445</v>
      </c>
    </row>
    <row r="6094" spans="1:11">
      <c r="A6094" t="s">
        <v>56</v>
      </c>
      <c r="B6094" t="s">
        <v>198</v>
      </c>
      <c r="C6094" s="7" t="s">
        <v>407</v>
      </c>
      <c r="D6094" t="s">
        <v>199</v>
      </c>
      <c r="E6094" t="s">
        <v>58</v>
      </c>
      <c r="F6094" t="s">
        <v>95</v>
      </c>
      <c r="G6094" t="s">
        <v>94</v>
      </c>
      <c r="H6094">
        <v>50.01</v>
      </c>
      <c r="I6094">
        <v>150</v>
      </c>
      <c r="J6094">
        <f>Cálculo!$G$108</f>
        <v>6.9355251933077424</v>
      </c>
      <c r="K6094">
        <f>Cálculo!$H$108</f>
        <v>96.458323080570381</v>
      </c>
    </row>
    <row r="6095" spans="1:11">
      <c r="A6095" t="s">
        <v>56</v>
      </c>
      <c r="B6095" t="s">
        <v>198</v>
      </c>
      <c r="C6095" s="7" t="s">
        <v>407</v>
      </c>
      <c r="D6095" t="s">
        <v>199</v>
      </c>
      <c r="E6095" t="s">
        <v>58</v>
      </c>
      <c r="F6095" t="s">
        <v>95</v>
      </c>
      <c r="G6095" t="s">
        <v>94</v>
      </c>
      <c r="H6095">
        <v>150.01</v>
      </c>
      <c r="I6095">
        <v>500</v>
      </c>
      <c r="J6095">
        <f>Cálculo!$G$109</f>
        <v>6.7430273685030668</v>
      </c>
      <c r="K6095">
        <f>Cálculo!$H$109</f>
        <v>151.55215488765796</v>
      </c>
    </row>
    <row r="6096" spans="1:11">
      <c r="A6096" t="s">
        <v>56</v>
      </c>
      <c r="B6096" t="s">
        <v>198</v>
      </c>
      <c r="C6096" s="7" t="s">
        <v>407</v>
      </c>
      <c r="D6096" t="s">
        <v>199</v>
      </c>
      <c r="E6096" t="s">
        <v>58</v>
      </c>
      <c r="F6096" t="s">
        <v>95</v>
      </c>
      <c r="G6096" t="s">
        <v>94</v>
      </c>
      <c r="H6096">
        <v>500.01</v>
      </c>
      <c r="I6096">
        <v>2000</v>
      </c>
      <c r="J6096">
        <f>Cálculo!$G$110</f>
        <v>6.4025738407397181</v>
      </c>
      <c r="K6096">
        <f>Cálculo!$H$110</f>
        <v>351.37464757255714</v>
      </c>
    </row>
    <row r="6097" spans="1:11">
      <c r="A6097" t="s">
        <v>56</v>
      </c>
      <c r="B6097" t="s">
        <v>198</v>
      </c>
      <c r="C6097" s="7" t="s">
        <v>407</v>
      </c>
      <c r="D6097" t="s">
        <v>199</v>
      </c>
      <c r="E6097" t="s">
        <v>58</v>
      </c>
      <c r="F6097" t="s">
        <v>95</v>
      </c>
      <c r="G6097" t="s">
        <v>94</v>
      </c>
      <c r="H6097">
        <v>2000.01</v>
      </c>
      <c r="I6097">
        <v>5000</v>
      </c>
      <c r="J6097">
        <f>Cálculo!$G$111</f>
        <v>5.7815217687887008</v>
      </c>
      <c r="K6097">
        <f>Cálculo!$H$111</f>
        <v>1795.9200941018896</v>
      </c>
    </row>
    <row r="6098" spans="1:11">
      <c r="A6098" t="s">
        <v>56</v>
      </c>
      <c r="B6098" t="s">
        <v>198</v>
      </c>
      <c r="C6098" s="7" t="s">
        <v>407</v>
      </c>
      <c r="D6098" t="s">
        <v>199</v>
      </c>
      <c r="E6098" t="s">
        <v>58</v>
      </c>
      <c r="F6098" t="s">
        <v>95</v>
      </c>
      <c r="G6098" t="s">
        <v>94</v>
      </c>
      <c r="H6098">
        <v>5000.01</v>
      </c>
      <c r="J6098">
        <f>Cálculo!$G$112</f>
        <v>5.0011175824180816</v>
      </c>
      <c r="K6098">
        <f>Cálculo!$H$112</f>
        <v>6161.4974444428753</v>
      </c>
    </row>
    <row r="6099" spans="1:11">
      <c r="A6099" t="s">
        <v>56</v>
      </c>
      <c r="B6099" t="s">
        <v>198</v>
      </c>
      <c r="C6099" s="7" t="s">
        <v>407</v>
      </c>
      <c r="D6099" t="s">
        <v>199</v>
      </c>
      <c r="E6099" t="s">
        <v>58</v>
      </c>
      <c r="F6099" t="s">
        <v>96</v>
      </c>
      <c r="G6099" t="s">
        <v>94</v>
      </c>
      <c r="H6099">
        <v>0</v>
      </c>
      <c r="I6099">
        <v>3000</v>
      </c>
      <c r="J6099">
        <f>Cálculo!$G$115</f>
        <v>5.5322183563520557</v>
      </c>
      <c r="K6099">
        <f>Cálculo!$H$115</f>
        <v>403.53908281334856</v>
      </c>
    </row>
    <row r="6100" spans="1:11">
      <c r="A6100" t="s">
        <v>56</v>
      </c>
      <c r="B6100" t="s">
        <v>198</v>
      </c>
      <c r="C6100" s="7" t="s">
        <v>407</v>
      </c>
      <c r="D6100" t="s">
        <v>199</v>
      </c>
      <c r="E6100" t="s">
        <v>58</v>
      </c>
      <c r="F6100" t="s">
        <v>96</v>
      </c>
      <c r="G6100" t="s">
        <v>94</v>
      </c>
      <c r="H6100">
        <v>3000.01</v>
      </c>
      <c r="I6100">
        <v>7000</v>
      </c>
      <c r="J6100">
        <f>Cálculo!$G$116</f>
        <v>5.2029577116938235</v>
      </c>
      <c r="K6100">
        <f>Cálculo!$H$116</f>
        <v>403.53908281334856</v>
      </c>
    </row>
    <row r="6101" spans="1:11">
      <c r="A6101" t="s">
        <v>56</v>
      </c>
      <c r="B6101" t="s">
        <v>198</v>
      </c>
      <c r="C6101" s="7" t="s">
        <v>407</v>
      </c>
      <c r="D6101" t="s">
        <v>199</v>
      </c>
      <c r="E6101" t="s">
        <v>58</v>
      </c>
      <c r="F6101" t="s">
        <v>96</v>
      </c>
      <c r="G6101" t="s">
        <v>94</v>
      </c>
      <c r="H6101">
        <v>7000.01</v>
      </c>
      <c r="I6101">
        <v>15000</v>
      </c>
      <c r="J6101">
        <f>Cálculo!$G$117</f>
        <v>4.9005039867784115</v>
      </c>
      <c r="K6101">
        <f>Cálculo!$H$117</f>
        <v>403.53908281334856</v>
      </c>
    </row>
    <row r="6102" spans="1:11">
      <c r="A6102" t="s">
        <v>56</v>
      </c>
      <c r="B6102" t="s">
        <v>198</v>
      </c>
      <c r="C6102" s="7" t="s">
        <v>407</v>
      </c>
      <c r="D6102" t="s">
        <v>199</v>
      </c>
      <c r="E6102" t="s">
        <v>58</v>
      </c>
      <c r="F6102" t="s">
        <v>96</v>
      </c>
      <c r="G6102" t="s">
        <v>94</v>
      </c>
      <c r="H6102">
        <v>15000.01</v>
      </c>
      <c r="I6102">
        <v>45000</v>
      </c>
      <c r="J6102">
        <f>Cálculo!$G$118</f>
        <v>4.7805763736974223</v>
      </c>
      <c r="K6102">
        <f>Cálculo!$H$118</f>
        <v>403.53908281334856</v>
      </c>
    </row>
    <row r="6103" spans="1:11">
      <c r="A6103" t="s">
        <v>56</v>
      </c>
      <c r="B6103" t="s">
        <v>198</v>
      </c>
      <c r="C6103" s="7" t="s">
        <v>407</v>
      </c>
      <c r="D6103" t="s">
        <v>199</v>
      </c>
      <c r="E6103" t="s">
        <v>58</v>
      </c>
      <c r="F6103" t="s">
        <v>96</v>
      </c>
      <c r="G6103" t="s">
        <v>94</v>
      </c>
      <c r="H6103">
        <v>45000.01</v>
      </c>
      <c r="I6103">
        <v>250000</v>
      </c>
      <c r="J6103">
        <f>Cálculo!$G$119</f>
        <v>4.1274644680804879</v>
      </c>
      <c r="K6103">
        <f>Cálculo!$H$119</f>
        <v>2322.3408923166967</v>
      </c>
    </row>
    <row r="6104" spans="1:11">
      <c r="A6104" t="s">
        <v>56</v>
      </c>
      <c r="B6104" t="s">
        <v>198</v>
      </c>
      <c r="C6104" s="7" t="s">
        <v>407</v>
      </c>
      <c r="D6104" t="s">
        <v>199</v>
      </c>
      <c r="E6104" t="s">
        <v>58</v>
      </c>
      <c r="F6104" t="s">
        <v>96</v>
      </c>
      <c r="G6104" t="s">
        <v>94</v>
      </c>
      <c r="H6104">
        <v>250000.01</v>
      </c>
      <c r="I6104">
        <v>500000</v>
      </c>
      <c r="J6104">
        <f>Cálculo!$G$120</f>
        <v>3.9329807712260512</v>
      </c>
      <c r="K6104">
        <f>Cálculo!$H$120</f>
        <v>10556.086408970552</v>
      </c>
    </row>
    <row r="6105" spans="1:11">
      <c r="A6105" t="s">
        <v>56</v>
      </c>
      <c r="B6105" t="s">
        <v>198</v>
      </c>
      <c r="C6105" s="7" t="s">
        <v>407</v>
      </c>
      <c r="D6105" t="s">
        <v>199</v>
      </c>
      <c r="E6105" t="s">
        <v>58</v>
      </c>
      <c r="F6105" t="s">
        <v>96</v>
      </c>
      <c r="G6105" t="s">
        <v>94</v>
      </c>
      <c r="H6105">
        <v>500000.01</v>
      </c>
      <c r="I6105">
        <v>1000000</v>
      </c>
      <c r="J6105">
        <f>Cálculo!$G$121</f>
        <v>3.7125277973417266</v>
      </c>
      <c r="K6105">
        <f>Cálculo!$H$121</f>
        <v>14778.511560842897</v>
      </c>
    </row>
    <row r="6106" spans="1:11">
      <c r="A6106" t="s">
        <v>56</v>
      </c>
      <c r="B6106" t="s">
        <v>198</v>
      </c>
      <c r="C6106" s="7" t="s">
        <v>407</v>
      </c>
      <c r="D6106" t="s">
        <v>199</v>
      </c>
      <c r="E6106" t="s">
        <v>58</v>
      </c>
      <c r="F6106" t="s">
        <v>96</v>
      </c>
      <c r="G6106" t="s">
        <v>94</v>
      </c>
      <c r="H6106">
        <v>1000000.01</v>
      </c>
      <c r="J6106">
        <f>Cálculo!$G$122</f>
        <v>3.6790856179065723</v>
      </c>
      <c r="K6106">
        <f>Cálculo!$H$122</f>
        <v>19284.876416038765</v>
      </c>
    </row>
    <row r="6107" spans="1:11">
      <c r="A6107" t="s">
        <v>56</v>
      </c>
      <c r="B6107" t="s">
        <v>198</v>
      </c>
      <c r="C6107" s="7" t="s">
        <v>407</v>
      </c>
      <c r="D6107" t="s">
        <v>199</v>
      </c>
      <c r="E6107" t="s">
        <v>58</v>
      </c>
      <c r="F6107" t="s">
        <v>97</v>
      </c>
      <c r="G6107" t="s">
        <v>98</v>
      </c>
      <c r="J6107">
        <f>Cálculo!$G$125</f>
        <v>3.5752873329074797</v>
      </c>
    </row>
    <row r="6108" spans="1:11">
      <c r="A6108" t="s">
        <v>56</v>
      </c>
      <c r="B6108" t="s">
        <v>198</v>
      </c>
      <c r="C6108" s="7" t="s">
        <v>408</v>
      </c>
      <c r="D6108" t="s">
        <v>199</v>
      </c>
      <c r="E6108" t="s">
        <v>58</v>
      </c>
      <c r="F6108" t="s">
        <v>93</v>
      </c>
      <c r="G6108" t="s">
        <v>94</v>
      </c>
      <c r="H6108">
        <v>0</v>
      </c>
      <c r="I6108">
        <v>1</v>
      </c>
      <c r="J6108">
        <f>Cálculo!$G$100</f>
        <v>2.9154684032646592</v>
      </c>
      <c r="K6108">
        <f>Cálculo!$H$100</f>
        <v>35.317463823377523</v>
      </c>
    </row>
    <row r="6109" spans="1:11">
      <c r="A6109" t="s">
        <v>56</v>
      </c>
      <c r="B6109" t="s">
        <v>198</v>
      </c>
      <c r="C6109" s="7" t="s">
        <v>408</v>
      </c>
      <c r="D6109" t="s">
        <v>199</v>
      </c>
      <c r="E6109" t="s">
        <v>58</v>
      </c>
      <c r="F6109" t="s">
        <v>93</v>
      </c>
      <c r="G6109" t="s">
        <v>94</v>
      </c>
      <c r="H6109">
        <v>1.01</v>
      </c>
      <c r="I6109">
        <v>6</v>
      </c>
      <c r="J6109">
        <f>Cálculo!$G$101</f>
        <v>3.2626760136332722</v>
      </c>
      <c r="K6109">
        <f>Cálculo!$H$101</f>
        <v>35.317463823377523</v>
      </c>
    </row>
    <row r="6110" spans="1:11">
      <c r="A6110" t="s">
        <v>56</v>
      </c>
      <c r="B6110" t="s">
        <v>198</v>
      </c>
      <c r="C6110" s="7" t="s">
        <v>408</v>
      </c>
      <c r="D6110" t="s">
        <v>199</v>
      </c>
      <c r="E6110" t="s">
        <v>58</v>
      </c>
      <c r="F6110" t="s">
        <v>93</v>
      </c>
      <c r="G6110" t="s">
        <v>94</v>
      </c>
      <c r="H6110">
        <v>6.01</v>
      </c>
      <c r="I6110">
        <v>12</v>
      </c>
      <c r="J6110">
        <f>Cálculo!$G$102</f>
        <v>8.8728622007636986</v>
      </c>
      <c r="K6110">
        <f>Cálculo!$H$102</f>
        <v>35.317463823377523</v>
      </c>
    </row>
    <row r="6111" spans="1:11">
      <c r="A6111" t="s">
        <v>56</v>
      </c>
      <c r="B6111" t="s">
        <v>198</v>
      </c>
      <c r="C6111" s="7" t="s">
        <v>408</v>
      </c>
      <c r="D6111" t="s">
        <v>199</v>
      </c>
      <c r="E6111" t="s">
        <v>58</v>
      </c>
      <c r="F6111" t="s">
        <v>93</v>
      </c>
      <c r="G6111" t="s">
        <v>94</v>
      </c>
      <c r="H6111">
        <v>12.01</v>
      </c>
      <c r="I6111">
        <v>40</v>
      </c>
      <c r="J6111">
        <f>Cálculo!$G$103</f>
        <v>8.9498159191564675</v>
      </c>
      <c r="K6111">
        <f>Cálculo!$H$103</f>
        <v>35.317463823377523</v>
      </c>
    </row>
    <row r="6112" spans="1:11">
      <c r="A6112" t="s">
        <v>56</v>
      </c>
      <c r="B6112" t="s">
        <v>198</v>
      </c>
      <c r="C6112" s="7" t="s">
        <v>408</v>
      </c>
      <c r="D6112" t="s">
        <v>199</v>
      </c>
      <c r="E6112" t="s">
        <v>58</v>
      </c>
      <c r="F6112" t="s">
        <v>93</v>
      </c>
      <c r="G6112" t="s">
        <v>94</v>
      </c>
      <c r="H6112">
        <v>40.01</v>
      </c>
      <c r="J6112">
        <f>Cálculo!$G$104</f>
        <v>9.0543130240593293</v>
      </c>
      <c r="K6112">
        <f>Cálculo!$H$104</f>
        <v>35.317463823377523</v>
      </c>
    </row>
    <row r="6113" spans="1:11">
      <c r="A6113" t="s">
        <v>56</v>
      </c>
      <c r="B6113" t="s">
        <v>198</v>
      </c>
      <c r="C6113" s="7" t="s">
        <v>408</v>
      </c>
      <c r="D6113" t="s">
        <v>199</v>
      </c>
      <c r="E6113" t="s">
        <v>58</v>
      </c>
      <c r="F6113" t="s">
        <v>95</v>
      </c>
      <c r="G6113" t="s">
        <v>94</v>
      </c>
      <c r="H6113">
        <v>0</v>
      </c>
      <c r="I6113">
        <v>50</v>
      </c>
      <c r="J6113">
        <f>Cálculo!$G$107</f>
        <v>7.1316241758993373</v>
      </c>
      <c r="K6113">
        <f>Cálculo!$H$107</f>
        <v>59.376162530508445</v>
      </c>
    </row>
    <row r="6114" spans="1:11">
      <c r="A6114" t="s">
        <v>56</v>
      </c>
      <c r="B6114" t="s">
        <v>198</v>
      </c>
      <c r="C6114" s="7" t="s">
        <v>408</v>
      </c>
      <c r="D6114" t="s">
        <v>199</v>
      </c>
      <c r="E6114" t="s">
        <v>58</v>
      </c>
      <c r="F6114" t="s">
        <v>95</v>
      </c>
      <c r="G6114" t="s">
        <v>94</v>
      </c>
      <c r="H6114">
        <v>50.01</v>
      </c>
      <c r="I6114">
        <v>150</v>
      </c>
      <c r="J6114">
        <f>Cálculo!$G$108</f>
        <v>6.9355251933077424</v>
      </c>
      <c r="K6114">
        <f>Cálculo!$H$108</f>
        <v>96.458323080570381</v>
      </c>
    </row>
    <row r="6115" spans="1:11">
      <c r="A6115" t="s">
        <v>56</v>
      </c>
      <c r="B6115" t="s">
        <v>198</v>
      </c>
      <c r="C6115" s="7" t="s">
        <v>408</v>
      </c>
      <c r="D6115" t="s">
        <v>199</v>
      </c>
      <c r="E6115" t="s">
        <v>58</v>
      </c>
      <c r="F6115" t="s">
        <v>95</v>
      </c>
      <c r="G6115" t="s">
        <v>94</v>
      </c>
      <c r="H6115">
        <v>150.01</v>
      </c>
      <c r="I6115">
        <v>500</v>
      </c>
      <c r="J6115">
        <f>Cálculo!$G$109</f>
        <v>6.7430273685030668</v>
      </c>
      <c r="K6115">
        <f>Cálculo!$H$109</f>
        <v>151.55215488765796</v>
      </c>
    </row>
    <row r="6116" spans="1:11">
      <c r="A6116" t="s">
        <v>56</v>
      </c>
      <c r="B6116" t="s">
        <v>198</v>
      </c>
      <c r="C6116" s="7" t="s">
        <v>408</v>
      </c>
      <c r="D6116" t="s">
        <v>199</v>
      </c>
      <c r="E6116" t="s">
        <v>58</v>
      </c>
      <c r="F6116" t="s">
        <v>95</v>
      </c>
      <c r="G6116" t="s">
        <v>94</v>
      </c>
      <c r="H6116">
        <v>500.01</v>
      </c>
      <c r="I6116">
        <v>2000</v>
      </c>
      <c r="J6116">
        <f>Cálculo!$G$110</f>
        <v>6.4025738407397181</v>
      </c>
      <c r="K6116">
        <f>Cálculo!$H$110</f>
        <v>351.37464757255714</v>
      </c>
    </row>
    <row r="6117" spans="1:11">
      <c r="A6117" t="s">
        <v>56</v>
      </c>
      <c r="B6117" t="s">
        <v>198</v>
      </c>
      <c r="C6117" s="7" t="s">
        <v>408</v>
      </c>
      <c r="D6117" t="s">
        <v>199</v>
      </c>
      <c r="E6117" t="s">
        <v>58</v>
      </c>
      <c r="F6117" t="s">
        <v>95</v>
      </c>
      <c r="G6117" t="s">
        <v>94</v>
      </c>
      <c r="H6117">
        <v>2000.01</v>
      </c>
      <c r="I6117">
        <v>5000</v>
      </c>
      <c r="J6117">
        <f>Cálculo!$G$111</f>
        <v>5.7815217687887008</v>
      </c>
      <c r="K6117">
        <f>Cálculo!$H$111</f>
        <v>1795.9200941018896</v>
      </c>
    </row>
    <row r="6118" spans="1:11">
      <c r="A6118" t="s">
        <v>56</v>
      </c>
      <c r="B6118" t="s">
        <v>198</v>
      </c>
      <c r="C6118" s="7" t="s">
        <v>408</v>
      </c>
      <c r="D6118" t="s">
        <v>199</v>
      </c>
      <c r="E6118" t="s">
        <v>58</v>
      </c>
      <c r="F6118" t="s">
        <v>95</v>
      </c>
      <c r="G6118" t="s">
        <v>94</v>
      </c>
      <c r="H6118">
        <v>5000.01</v>
      </c>
      <c r="J6118">
        <f>Cálculo!$G$112</f>
        <v>5.0011175824180816</v>
      </c>
      <c r="K6118">
        <f>Cálculo!$H$112</f>
        <v>6161.4974444428753</v>
      </c>
    </row>
    <row r="6119" spans="1:11">
      <c r="A6119" t="s">
        <v>56</v>
      </c>
      <c r="B6119" t="s">
        <v>198</v>
      </c>
      <c r="C6119" s="7" t="s">
        <v>408</v>
      </c>
      <c r="D6119" t="s">
        <v>199</v>
      </c>
      <c r="E6119" t="s">
        <v>58</v>
      </c>
      <c r="F6119" t="s">
        <v>96</v>
      </c>
      <c r="G6119" t="s">
        <v>94</v>
      </c>
      <c r="H6119">
        <v>0</v>
      </c>
      <c r="I6119">
        <v>3000</v>
      </c>
      <c r="J6119">
        <f>Cálculo!$G$115</f>
        <v>5.5322183563520557</v>
      </c>
      <c r="K6119">
        <f>Cálculo!$H$115</f>
        <v>403.53908281334856</v>
      </c>
    </row>
    <row r="6120" spans="1:11">
      <c r="A6120" t="s">
        <v>56</v>
      </c>
      <c r="B6120" t="s">
        <v>198</v>
      </c>
      <c r="C6120" s="7" t="s">
        <v>408</v>
      </c>
      <c r="D6120" t="s">
        <v>199</v>
      </c>
      <c r="E6120" t="s">
        <v>58</v>
      </c>
      <c r="F6120" t="s">
        <v>96</v>
      </c>
      <c r="G6120" t="s">
        <v>94</v>
      </c>
      <c r="H6120">
        <v>3000.01</v>
      </c>
      <c r="I6120">
        <v>7000</v>
      </c>
      <c r="J6120">
        <f>Cálculo!$G$116</f>
        <v>5.2029577116938235</v>
      </c>
      <c r="K6120">
        <f>Cálculo!$H$116</f>
        <v>403.53908281334856</v>
      </c>
    </row>
    <row r="6121" spans="1:11">
      <c r="A6121" t="s">
        <v>56</v>
      </c>
      <c r="B6121" t="s">
        <v>198</v>
      </c>
      <c r="C6121" s="7" t="s">
        <v>408</v>
      </c>
      <c r="D6121" t="s">
        <v>199</v>
      </c>
      <c r="E6121" t="s">
        <v>58</v>
      </c>
      <c r="F6121" t="s">
        <v>96</v>
      </c>
      <c r="G6121" t="s">
        <v>94</v>
      </c>
      <c r="H6121">
        <v>7000.01</v>
      </c>
      <c r="I6121">
        <v>15000</v>
      </c>
      <c r="J6121">
        <f>Cálculo!$G$117</f>
        <v>4.9005039867784115</v>
      </c>
      <c r="K6121">
        <f>Cálculo!$H$117</f>
        <v>403.53908281334856</v>
      </c>
    </row>
    <row r="6122" spans="1:11">
      <c r="A6122" t="s">
        <v>56</v>
      </c>
      <c r="B6122" t="s">
        <v>198</v>
      </c>
      <c r="C6122" s="7" t="s">
        <v>408</v>
      </c>
      <c r="D6122" t="s">
        <v>199</v>
      </c>
      <c r="E6122" t="s">
        <v>58</v>
      </c>
      <c r="F6122" t="s">
        <v>96</v>
      </c>
      <c r="G6122" t="s">
        <v>94</v>
      </c>
      <c r="H6122">
        <v>15000.01</v>
      </c>
      <c r="I6122">
        <v>45000</v>
      </c>
      <c r="J6122">
        <f>Cálculo!$G$118</f>
        <v>4.7805763736974223</v>
      </c>
      <c r="K6122">
        <f>Cálculo!$H$118</f>
        <v>403.53908281334856</v>
      </c>
    </row>
    <row r="6123" spans="1:11">
      <c r="A6123" t="s">
        <v>56</v>
      </c>
      <c r="B6123" t="s">
        <v>198</v>
      </c>
      <c r="C6123" s="7" t="s">
        <v>408</v>
      </c>
      <c r="D6123" t="s">
        <v>199</v>
      </c>
      <c r="E6123" t="s">
        <v>58</v>
      </c>
      <c r="F6123" t="s">
        <v>96</v>
      </c>
      <c r="G6123" t="s">
        <v>94</v>
      </c>
      <c r="H6123">
        <v>45000.01</v>
      </c>
      <c r="I6123">
        <v>250000</v>
      </c>
      <c r="J6123">
        <f>Cálculo!$G$119</f>
        <v>4.1274644680804879</v>
      </c>
      <c r="K6123">
        <f>Cálculo!$H$119</f>
        <v>2322.3408923166967</v>
      </c>
    </row>
    <row r="6124" spans="1:11">
      <c r="A6124" t="s">
        <v>56</v>
      </c>
      <c r="B6124" t="s">
        <v>198</v>
      </c>
      <c r="C6124" s="7" t="s">
        <v>408</v>
      </c>
      <c r="D6124" t="s">
        <v>199</v>
      </c>
      <c r="E6124" t="s">
        <v>58</v>
      </c>
      <c r="F6124" t="s">
        <v>96</v>
      </c>
      <c r="G6124" t="s">
        <v>94</v>
      </c>
      <c r="H6124">
        <v>250000.01</v>
      </c>
      <c r="I6124">
        <v>500000</v>
      </c>
      <c r="J6124">
        <f>Cálculo!$G$120</f>
        <v>3.9329807712260512</v>
      </c>
      <c r="K6124">
        <f>Cálculo!$H$120</f>
        <v>10556.086408970552</v>
      </c>
    </row>
    <row r="6125" spans="1:11">
      <c r="A6125" t="s">
        <v>56</v>
      </c>
      <c r="B6125" t="s">
        <v>198</v>
      </c>
      <c r="C6125" s="7" t="s">
        <v>408</v>
      </c>
      <c r="D6125" t="s">
        <v>199</v>
      </c>
      <c r="E6125" t="s">
        <v>58</v>
      </c>
      <c r="F6125" t="s">
        <v>96</v>
      </c>
      <c r="G6125" t="s">
        <v>94</v>
      </c>
      <c r="H6125">
        <v>500000.01</v>
      </c>
      <c r="I6125">
        <v>1000000</v>
      </c>
      <c r="J6125">
        <f>Cálculo!$G$121</f>
        <v>3.7125277973417266</v>
      </c>
      <c r="K6125">
        <f>Cálculo!$H$121</f>
        <v>14778.511560842897</v>
      </c>
    </row>
    <row r="6126" spans="1:11">
      <c r="A6126" t="s">
        <v>56</v>
      </c>
      <c r="B6126" t="s">
        <v>198</v>
      </c>
      <c r="C6126" s="7" t="s">
        <v>408</v>
      </c>
      <c r="D6126" t="s">
        <v>199</v>
      </c>
      <c r="E6126" t="s">
        <v>58</v>
      </c>
      <c r="F6126" t="s">
        <v>96</v>
      </c>
      <c r="G6126" t="s">
        <v>94</v>
      </c>
      <c r="H6126">
        <v>1000000.01</v>
      </c>
      <c r="J6126">
        <f>Cálculo!$G$122</f>
        <v>3.6790856179065723</v>
      </c>
      <c r="K6126">
        <f>Cálculo!$H$122</f>
        <v>19284.876416038765</v>
      </c>
    </row>
    <row r="6127" spans="1:11">
      <c r="A6127" t="s">
        <v>56</v>
      </c>
      <c r="B6127" t="s">
        <v>198</v>
      </c>
      <c r="C6127" s="7" t="s">
        <v>408</v>
      </c>
      <c r="D6127" t="s">
        <v>199</v>
      </c>
      <c r="E6127" t="s">
        <v>58</v>
      </c>
      <c r="F6127" t="s">
        <v>97</v>
      </c>
      <c r="G6127" t="s">
        <v>98</v>
      </c>
      <c r="J6127">
        <f>Cálculo!$G$125</f>
        <v>3.5752873329074797</v>
      </c>
    </row>
    <row r="6128" spans="1:11">
      <c r="A6128" t="s">
        <v>56</v>
      </c>
      <c r="B6128" t="s">
        <v>198</v>
      </c>
      <c r="C6128" s="7" t="s">
        <v>409</v>
      </c>
      <c r="D6128" t="s">
        <v>199</v>
      </c>
      <c r="E6128" t="s">
        <v>58</v>
      </c>
      <c r="F6128" t="s">
        <v>93</v>
      </c>
      <c r="G6128" t="s">
        <v>94</v>
      </c>
      <c r="H6128">
        <v>0</v>
      </c>
      <c r="I6128">
        <v>1</v>
      </c>
      <c r="J6128">
        <f>Cálculo!$G$100</f>
        <v>2.9154684032646592</v>
      </c>
      <c r="K6128">
        <f>Cálculo!$H$100</f>
        <v>35.317463823377523</v>
      </c>
    </row>
    <row r="6129" spans="1:11">
      <c r="A6129" t="s">
        <v>56</v>
      </c>
      <c r="B6129" t="s">
        <v>198</v>
      </c>
      <c r="C6129" s="7" t="s">
        <v>409</v>
      </c>
      <c r="D6129" t="s">
        <v>199</v>
      </c>
      <c r="E6129" t="s">
        <v>58</v>
      </c>
      <c r="F6129" t="s">
        <v>93</v>
      </c>
      <c r="G6129" t="s">
        <v>94</v>
      </c>
      <c r="H6129">
        <v>1.01</v>
      </c>
      <c r="I6129">
        <v>6</v>
      </c>
      <c r="J6129">
        <f>Cálculo!$G$101</f>
        <v>3.2626760136332722</v>
      </c>
      <c r="K6129">
        <f>Cálculo!$H$101</f>
        <v>35.317463823377523</v>
      </c>
    </row>
    <row r="6130" spans="1:11">
      <c r="A6130" t="s">
        <v>56</v>
      </c>
      <c r="B6130" t="s">
        <v>198</v>
      </c>
      <c r="C6130" s="7" t="s">
        <v>409</v>
      </c>
      <c r="D6130" t="s">
        <v>199</v>
      </c>
      <c r="E6130" t="s">
        <v>58</v>
      </c>
      <c r="F6130" t="s">
        <v>93</v>
      </c>
      <c r="G6130" t="s">
        <v>94</v>
      </c>
      <c r="H6130">
        <v>6.01</v>
      </c>
      <c r="I6130">
        <v>12</v>
      </c>
      <c r="J6130">
        <f>Cálculo!$G$102</f>
        <v>8.8728622007636986</v>
      </c>
      <c r="K6130">
        <f>Cálculo!$H$102</f>
        <v>35.317463823377523</v>
      </c>
    </row>
    <row r="6131" spans="1:11">
      <c r="A6131" t="s">
        <v>56</v>
      </c>
      <c r="B6131" t="s">
        <v>198</v>
      </c>
      <c r="C6131" s="7" t="s">
        <v>409</v>
      </c>
      <c r="D6131" t="s">
        <v>199</v>
      </c>
      <c r="E6131" t="s">
        <v>58</v>
      </c>
      <c r="F6131" t="s">
        <v>93</v>
      </c>
      <c r="G6131" t="s">
        <v>94</v>
      </c>
      <c r="H6131">
        <v>12.01</v>
      </c>
      <c r="I6131">
        <v>40</v>
      </c>
      <c r="J6131">
        <f>Cálculo!$G$103</f>
        <v>8.9498159191564675</v>
      </c>
      <c r="K6131">
        <f>Cálculo!$H$103</f>
        <v>35.317463823377523</v>
      </c>
    </row>
    <row r="6132" spans="1:11">
      <c r="A6132" t="s">
        <v>56</v>
      </c>
      <c r="B6132" t="s">
        <v>198</v>
      </c>
      <c r="C6132" s="7" t="s">
        <v>409</v>
      </c>
      <c r="D6132" t="s">
        <v>199</v>
      </c>
      <c r="E6132" t="s">
        <v>58</v>
      </c>
      <c r="F6132" t="s">
        <v>93</v>
      </c>
      <c r="G6132" t="s">
        <v>94</v>
      </c>
      <c r="H6132">
        <v>40.01</v>
      </c>
      <c r="J6132">
        <f>Cálculo!$G$104</f>
        <v>9.0543130240593293</v>
      </c>
      <c r="K6132">
        <f>Cálculo!$H$104</f>
        <v>35.317463823377523</v>
      </c>
    </row>
    <row r="6133" spans="1:11">
      <c r="A6133" t="s">
        <v>56</v>
      </c>
      <c r="B6133" t="s">
        <v>198</v>
      </c>
      <c r="C6133" s="7" t="s">
        <v>409</v>
      </c>
      <c r="D6133" t="s">
        <v>199</v>
      </c>
      <c r="E6133" t="s">
        <v>58</v>
      </c>
      <c r="F6133" t="s">
        <v>95</v>
      </c>
      <c r="G6133" t="s">
        <v>94</v>
      </c>
      <c r="H6133">
        <v>0</v>
      </c>
      <c r="I6133">
        <v>50</v>
      </c>
      <c r="J6133">
        <f>Cálculo!$G$107</f>
        <v>7.1316241758993373</v>
      </c>
      <c r="K6133">
        <f>Cálculo!$H$107</f>
        <v>59.376162530508445</v>
      </c>
    </row>
    <row r="6134" spans="1:11">
      <c r="A6134" t="s">
        <v>56</v>
      </c>
      <c r="B6134" t="s">
        <v>198</v>
      </c>
      <c r="C6134" s="7" t="s">
        <v>409</v>
      </c>
      <c r="D6134" t="s">
        <v>199</v>
      </c>
      <c r="E6134" t="s">
        <v>58</v>
      </c>
      <c r="F6134" t="s">
        <v>95</v>
      </c>
      <c r="G6134" t="s">
        <v>94</v>
      </c>
      <c r="H6134">
        <v>50.01</v>
      </c>
      <c r="I6134">
        <v>150</v>
      </c>
      <c r="J6134">
        <f>Cálculo!$G$108</f>
        <v>6.9355251933077424</v>
      </c>
      <c r="K6134">
        <f>Cálculo!$H$108</f>
        <v>96.458323080570381</v>
      </c>
    </row>
    <row r="6135" spans="1:11">
      <c r="A6135" t="s">
        <v>56</v>
      </c>
      <c r="B6135" t="s">
        <v>198</v>
      </c>
      <c r="C6135" s="7" t="s">
        <v>409</v>
      </c>
      <c r="D6135" t="s">
        <v>199</v>
      </c>
      <c r="E6135" t="s">
        <v>58</v>
      </c>
      <c r="F6135" t="s">
        <v>95</v>
      </c>
      <c r="G6135" t="s">
        <v>94</v>
      </c>
      <c r="H6135">
        <v>150.01</v>
      </c>
      <c r="I6135">
        <v>500</v>
      </c>
      <c r="J6135">
        <f>Cálculo!$G$109</f>
        <v>6.7430273685030668</v>
      </c>
      <c r="K6135">
        <f>Cálculo!$H$109</f>
        <v>151.55215488765796</v>
      </c>
    </row>
    <row r="6136" spans="1:11">
      <c r="A6136" t="s">
        <v>56</v>
      </c>
      <c r="B6136" t="s">
        <v>198</v>
      </c>
      <c r="C6136" s="7" t="s">
        <v>409</v>
      </c>
      <c r="D6136" t="s">
        <v>199</v>
      </c>
      <c r="E6136" t="s">
        <v>58</v>
      </c>
      <c r="F6136" t="s">
        <v>95</v>
      </c>
      <c r="G6136" t="s">
        <v>94</v>
      </c>
      <c r="H6136">
        <v>500.01</v>
      </c>
      <c r="I6136">
        <v>2000</v>
      </c>
      <c r="J6136">
        <f>Cálculo!$G$110</f>
        <v>6.4025738407397181</v>
      </c>
      <c r="K6136">
        <f>Cálculo!$H$110</f>
        <v>351.37464757255714</v>
      </c>
    </row>
    <row r="6137" spans="1:11">
      <c r="A6137" t="s">
        <v>56</v>
      </c>
      <c r="B6137" t="s">
        <v>198</v>
      </c>
      <c r="C6137" s="7" t="s">
        <v>409</v>
      </c>
      <c r="D6137" t="s">
        <v>199</v>
      </c>
      <c r="E6137" t="s">
        <v>58</v>
      </c>
      <c r="F6137" t="s">
        <v>95</v>
      </c>
      <c r="G6137" t="s">
        <v>94</v>
      </c>
      <c r="H6137">
        <v>2000.01</v>
      </c>
      <c r="I6137">
        <v>5000</v>
      </c>
      <c r="J6137">
        <f>Cálculo!$G$111</f>
        <v>5.7815217687887008</v>
      </c>
      <c r="K6137">
        <f>Cálculo!$H$111</f>
        <v>1795.9200941018896</v>
      </c>
    </row>
    <row r="6138" spans="1:11">
      <c r="A6138" t="s">
        <v>56</v>
      </c>
      <c r="B6138" t="s">
        <v>198</v>
      </c>
      <c r="C6138" s="7" t="s">
        <v>409</v>
      </c>
      <c r="D6138" t="s">
        <v>199</v>
      </c>
      <c r="E6138" t="s">
        <v>58</v>
      </c>
      <c r="F6138" t="s">
        <v>95</v>
      </c>
      <c r="G6138" t="s">
        <v>94</v>
      </c>
      <c r="H6138">
        <v>5000.01</v>
      </c>
      <c r="J6138">
        <f>Cálculo!$G$112</f>
        <v>5.0011175824180816</v>
      </c>
      <c r="K6138">
        <f>Cálculo!$H$112</f>
        <v>6161.4974444428753</v>
      </c>
    </row>
    <row r="6139" spans="1:11">
      <c r="A6139" t="s">
        <v>56</v>
      </c>
      <c r="B6139" t="s">
        <v>198</v>
      </c>
      <c r="C6139" s="7" t="s">
        <v>409</v>
      </c>
      <c r="D6139" t="s">
        <v>199</v>
      </c>
      <c r="E6139" t="s">
        <v>58</v>
      </c>
      <c r="F6139" t="s">
        <v>96</v>
      </c>
      <c r="G6139" t="s">
        <v>94</v>
      </c>
      <c r="H6139">
        <v>0</v>
      </c>
      <c r="I6139">
        <v>3000</v>
      </c>
      <c r="J6139">
        <f>Cálculo!$G$115</f>
        <v>5.5322183563520557</v>
      </c>
      <c r="K6139">
        <f>Cálculo!$H$115</f>
        <v>403.53908281334856</v>
      </c>
    </row>
    <row r="6140" spans="1:11">
      <c r="A6140" t="s">
        <v>56</v>
      </c>
      <c r="B6140" t="s">
        <v>198</v>
      </c>
      <c r="C6140" s="7" t="s">
        <v>409</v>
      </c>
      <c r="D6140" t="s">
        <v>199</v>
      </c>
      <c r="E6140" t="s">
        <v>58</v>
      </c>
      <c r="F6140" t="s">
        <v>96</v>
      </c>
      <c r="G6140" t="s">
        <v>94</v>
      </c>
      <c r="H6140">
        <v>3000.01</v>
      </c>
      <c r="I6140">
        <v>7000</v>
      </c>
      <c r="J6140">
        <f>Cálculo!$G$116</f>
        <v>5.2029577116938235</v>
      </c>
      <c r="K6140">
        <f>Cálculo!$H$116</f>
        <v>403.53908281334856</v>
      </c>
    </row>
    <row r="6141" spans="1:11">
      <c r="A6141" t="s">
        <v>56</v>
      </c>
      <c r="B6141" t="s">
        <v>198</v>
      </c>
      <c r="C6141" s="7" t="s">
        <v>409</v>
      </c>
      <c r="D6141" t="s">
        <v>199</v>
      </c>
      <c r="E6141" t="s">
        <v>58</v>
      </c>
      <c r="F6141" t="s">
        <v>96</v>
      </c>
      <c r="G6141" t="s">
        <v>94</v>
      </c>
      <c r="H6141">
        <v>7000.01</v>
      </c>
      <c r="I6141">
        <v>15000</v>
      </c>
      <c r="J6141">
        <f>Cálculo!$G$117</f>
        <v>4.9005039867784115</v>
      </c>
      <c r="K6141">
        <f>Cálculo!$H$117</f>
        <v>403.53908281334856</v>
      </c>
    </row>
    <row r="6142" spans="1:11">
      <c r="A6142" t="s">
        <v>56</v>
      </c>
      <c r="B6142" t="s">
        <v>198</v>
      </c>
      <c r="C6142" s="7" t="s">
        <v>409</v>
      </c>
      <c r="D6142" t="s">
        <v>199</v>
      </c>
      <c r="E6142" t="s">
        <v>58</v>
      </c>
      <c r="F6142" t="s">
        <v>96</v>
      </c>
      <c r="G6142" t="s">
        <v>94</v>
      </c>
      <c r="H6142">
        <v>15000.01</v>
      </c>
      <c r="I6142">
        <v>45000</v>
      </c>
      <c r="J6142">
        <f>Cálculo!$G$118</f>
        <v>4.7805763736974223</v>
      </c>
      <c r="K6142">
        <f>Cálculo!$H$118</f>
        <v>403.53908281334856</v>
      </c>
    </row>
    <row r="6143" spans="1:11">
      <c r="A6143" t="s">
        <v>56</v>
      </c>
      <c r="B6143" t="s">
        <v>198</v>
      </c>
      <c r="C6143" s="7" t="s">
        <v>409</v>
      </c>
      <c r="D6143" t="s">
        <v>199</v>
      </c>
      <c r="E6143" t="s">
        <v>58</v>
      </c>
      <c r="F6143" t="s">
        <v>96</v>
      </c>
      <c r="G6143" t="s">
        <v>94</v>
      </c>
      <c r="H6143">
        <v>45000.01</v>
      </c>
      <c r="I6143">
        <v>250000</v>
      </c>
      <c r="J6143">
        <f>Cálculo!$G$119</f>
        <v>4.1274644680804879</v>
      </c>
      <c r="K6143">
        <f>Cálculo!$H$119</f>
        <v>2322.3408923166967</v>
      </c>
    </row>
    <row r="6144" spans="1:11">
      <c r="A6144" t="s">
        <v>56</v>
      </c>
      <c r="B6144" t="s">
        <v>198</v>
      </c>
      <c r="C6144" s="7" t="s">
        <v>409</v>
      </c>
      <c r="D6144" t="s">
        <v>199</v>
      </c>
      <c r="E6144" t="s">
        <v>58</v>
      </c>
      <c r="F6144" t="s">
        <v>96</v>
      </c>
      <c r="G6144" t="s">
        <v>94</v>
      </c>
      <c r="H6144">
        <v>250000.01</v>
      </c>
      <c r="I6144">
        <v>500000</v>
      </c>
      <c r="J6144">
        <f>Cálculo!$G$120</f>
        <v>3.9329807712260512</v>
      </c>
      <c r="K6144">
        <f>Cálculo!$H$120</f>
        <v>10556.086408970552</v>
      </c>
    </row>
    <row r="6145" spans="1:11">
      <c r="A6145" t="s">
        <v>56</v>
      </c>
      <c r="B6145" t="s">
        <v>198</v>
      </c>
      <c r="C6145" s="7" t="s">
        <v>409</v>
      </c>
      <c r="D6145" t="s">
        <v>199</v>
      </c>
      <c r="E6145" t="s">
        <v>58</v>
      </c>
      <c r="F6145" t="s">
        <v>96</v>
      </c>
      <c r="G6145" t="s">
        <v>94</v>
      </c>
      <c r="H6145">
        <v>500000.01</v>
      </c>
      <c r="I6145">
        <v>1000000</v>
      </c>
      <c r="J6145">
        <f>Cálculo!$G$121</f>
        <v>3.7125277973417266</v>
      </c>
      <c r="K6145">
        <f>Cálculo!$H$121</f>
        <v>14778.511560842897</v>
      </c>
    </row>
    <row r="6146" spans="1:11">
      <c r="A6146" t="s">
        <v>56</v>
      </c>
      <c r="B6146" t="s">
        <v>198</v>
      </c>
      <c r="C6146" s="7" t="s">
        <v>409</v>
      </c>
      <c r="D6146" t="s">
        <v>199</v>
      </c>
      <c r="E6146" t="s">
        <v>58</v>
      </c>
      <c r="F6146" t="s">
        <v>96</v>
      </c>
      <c r="G6146" t="s">
        <v>94</v>
      </c>
      <c r="H6146">
        <v>1000000.01</v>
      </c>
      <c r="J6146">
        <f>Cálculo!$G$122</f>
        <v>3.6790856179065723</v>
      </c>
      <c r="K6146">
        <f>Cálculo!$H$122</f>
        <v>19284.876416038765</v>
      </c>
    </row>
    <row r="6147" spans="1:11">
      <c r="A6147" t="s">
        <v>56</v>
      </c>
      <c r="B6147" t="s">
        <v>198</v>
      </c>
      <c r="C6147" s="7" t="s">
        <v>409</v>
      </c>
      <c r="D6147" t="s">
        <v>199</v>
      </c>
      <c r="E6147" t="s">
        <v>58</v>
      </c>
      <c r="F6147" t="s">
        <v>97</v>
      </c>
      <c r="G6147" t="s">
        <v>98</v>
      </c>
      <c r="J6147">
        <f>Cálculo!$G$125</f>
        <v>3.5752873329074797</v>
      </c>
    </row>
    <row r="6148" spans="1:11">
      <c r="A6148" t="s">
        <v>56</v>
      </c>
      <c r="B6148" t="s">
        <v>198</v>
      </c>
      <c r="C6148" s="7" t="s">
        <v>410</v>
      </c>
      <c r="D6148" t="s">
        <v>199</v>
      </c>
      <c r="E6148" t="s">
        <v>58</v>
      </c>
      <c r="F6148" t="s">
        <v>93</v>
      </c>
      <c r="G6148" t="s">
        <v>94</v>
      </c>
      <c r="H6148">
        <v>0</v>
      </c>
      <c r="I6148">
        <v>1</v>
      </c>
      <c r="J6148">
        <f>Cálculo!$G$100</f>
        <v>2.9154684032646592</v>
      </c>
      <c r="K6148">
        <f>Cálculo!$H$100</f>
        <v>35.317463823377523</v>
      </c>
    </row>
    <row r="6149" spans="1:11">
      <c r="A6149" t="s">
        <v>56</v>
      </c>
      <c r="B6149" t="s">
        <v>198</v>
      </c>
      <c r="C6149" s="7" t="s">
        <v>410</v>
      </c>
      <c r="D6149" t="s">
        <v>199</v>
      </c>
      <c r="E6149" t="s">
        <v>58</v>
      </c>
      <c r="F6149" t="s">
        <v>93</v>
      </c>
      <c r="G6149" t="s">
        <v>94</v>
      </c>
      <c r="H6149">
        <v>1.01</v>
      </c>
      <c r="I6149">
        <v>6</v>
      </c>
      <c r="J6149">
        <f>Cálculo!$G$101</f>
        <v>3.2626760136332722</v>
      </c>
      <c r="K6149">
        <f>Cálculo!$H$101</f>
        <v>35.317463823377523</v>
      </c>
    </row>
    <row r="6150" spans="1:11">
      <c r="A6150" t="s">
        <v>56</v>
      </c>
      <c r="B6150" t="s">
        <v>198</v>
      </c>
      <c r="C6150" s="7" t="s">
        <v>410</v>
      </c>
      <c r="D6150" t="s">
        <v>199</v>
      </c>
      <c r="E6150" t="s">
        <v>58</v>
      </c>
      <c r="F6150" t="s">
        <v>93</v>
      </c>
      <c r="G6150" t="s">
        <v>94</v>
      </c>
      <c r="H6150">
        <v>6.01</v>
      </c>
      <c r="I6150">
        <v>12</v>
      </c>
      <c r="J6150">
        <f>Cálculo!$G$102</f>
        <v>8.8728622007636986</v>
      </c>
      <c r="K6150">
        <f>Cálculo!$H$102</f>
        <v>35.317463823377523</v>
      </c>
    </row>
    <row r="6151" spans="1:11">
      <c r="A6151" t="s">
        <v>56</v>
      </c>
      <c r="B6151" t="s">
        <v>198</v>
      </c>
      <c r="C6151" s="7" t="s">
        <v>410</v>
      </c>
      <c r="D6151" t="s">
        <v>199</v>
      </c>
      <c r="E6151" t="s">
        <v>58</v>
      </c>
      <c r="F6151" t="s">
        <v>93</v>
      </c>
      <c r="G6151" t="s">
        <v>94</v>
      </c>
      <c r="H6151">
        <v>12.01</v>
      </c>
      <c r="I6151">
        <v>40</v>
      </c>
      <c r="J6151">
        <f>Cálculo!$G$103</f>
        <v>8.9498159191564675</v>
      </c>
      <c r="K6151">
        <f>Cálculo!$H$103</f>
        <v>35.317463823377523</v>
      </c>
    </row>
    <row r="6152" spans="1:11">
      <c r="A6152" t="s">
        <v>56</v>
      </c>
      <c r="B6152" t="s">
        <v>198</v>
      </c>
      <c r="C6152" s="7" t="s">
        <v>410</v>
      </c>
      <c r="D6152" t="s">
        <v>199</v>
      </c>
      <c r="E6152" t="s">
        <v>58</v>
      </c>
      <c r="F6152" t="s">
        <v>93</v>
      </c>
      <c r="G6152" t="s">
        <v>94</v>
      </c>
      <c r="H6152">
        <v>40.01</v>
      </c>
      <c r="J6152">
        <f>Cálculo!$G$104</f>
        <v>9.0543130240593293</v>
      </c>
      <c r="K6152">
        <f>Cálculo!$H$104</f>
        <v>35.317463823377523</v>
      </c>
    </row>
    <row r="6153" spans="1:11">
      <c r="A6153" t="s">
        <v>56</v>
      </c>
      <c r="B6153" t="s">
        <v>198</v>
      </c>
      <c r="C6153" s="7" t="s">
        <v>410</v>
      </c>
      <c r="D6153" t="s">
        <v>199</v>
      </c>
      <c r="E6153" t="s">
        <v>58</v>
      </c>
      <c r="F6153" t="s">
        <v>95</v>
      </c>
      <c r="G6153" t="s">
        <v>94</v>
      </c>
      <c r="H6153">
        <v>0</v>
      </c>
      <c r="I6153">
        <v>50</v>
      </c>
      <c r="J6153">
        <f>Cálculo!$G$107</f>
        <v>7.1316241758993373</v>
      </c>
      <c r="K6153">
        <f>Cálculo!$H$107</f>
        <v>59.376162530508445</v>
      </c>
    </row>
    <row r="6154" spans="1:11">
      <c r="A6154" t="s">
        <v>56</v>
      </c>
      <c r="B6154" t="s">
        <v>198</v>
      </c>
      <c r="C6154" s="7" t="s">
        <v>410</v>
      </c>
      <c r="D6154" t="s">
        <v>199</v>
      </c>
      <c r="E6154" t="s">
        <v>58</v>
      </c>
      <c r="F6154" t="s">
        <v>95</v>
      </c>
      <c r="G6154" t="s">
        <v>94</v>
      </c>
      <c r="H6154">
        <v>50.01</v>
      </c>
      <c r="I6154">
        <v>150</v>
      </c>
      <c r="J6154">
        <f>Cálculo!$G$108</f>
        <v>6.9355251933077424</v>
      </c>
      <c r="K6154">
        <f>Cálculo!$H$108</f>
        <v>96.458323080570381</v>
      </c>
    </row>
    <row r="6155" spans="1:11">
      <c r="A6155" t="s">
        <v>56</v>
      </c>
      <c r="B6155" t="s">
        <v>198</v>
      </c>
      <c r="C6155" s="7" t="s">
        <v>410</v>
      </c>
      <c r="D6155" t="s">
        <v>199</v>
      </c>
      <c r="E6155" t="s">
        <v>58</v>
      </c>
      <c r="F6155" t="s">
        <v>95</v>
      </c>
      <c r="G6155" t="s">
        <v>94</v>
      </c>
      <c r="H6155">
        <v>150.01</v>
      </c>
      <c r="I6155">
        <v>500</v>
      </c>
      <c r="J6155">
        <f>Cálculo!$G$109</f>
        <v>6.7430273685030668</v>
      </c>
      <c r="K6155">
        <f>Cálculo!$H$109</f>
        <v>151.55215488765796</v>
      </c>
    </row>
    <row r="6156" spans="1:11">
      <c r="A6156" t="s">
        <v>56</v>
      </c>
      <c r="B6156" t="s">
        <v>198</v>
      </c>
      <c r="C6156" s="7" t="s">
        <v>410</v>
      </c>
      <c r="D6156" t="s">
        <v>199</v>
      </c>
      <c r="E6156" t="s">
        <v>58</v>
      </c>
      <c r="F6156" t="s">
        <v>95</v>
      </c>
      <c r="G6156" t="s">
        <v>94</v>
      </c>
      <c r="H6156">
        <v>500.01</v>
      </c>
      <c r="I6156">
        <v>2000</v>
      </c>
      <c r="J6156">
        <f>Cálculo!$G$110</f>
        <v>6.4025738407397181</v>
      </c>
      <c r="K6156">
        <f>Cálculo!$H$110</f>
        <v>351.37464757255714</v>
      </c>
    </row>
    <row r="6157" spans="1:11">
      <c r="A6157" t="s">
        <v>56</v>
      </c>
      <c r="B6157" t="s">
        <v>198</v>
      </c>
      <c r="C6157" s="7" t="s">
        <v>410</v>
      </c>
      <c r="D6157" t="s">
        <v>199</v>
      </c>
      <c r="E6157" t="s">
        <v>58</v>
      </c>
      <c r="F6157" t="s">
        <v>95</v>
      </c>
      <c r="G6157" t="s">
        <v>94</v>
      </c>
      <c r="H6157">
        <v>2000.01</v>
      </c>
      <c r="I6157">
        <v>5000</v>
      </c>
      <c r="J6157">
        <f>Cálculo!$G$111</f>
        <v>5.7815217687887008</v>
      </c>
      <c r="K6157">
        <f>Cálculo!$H$111</f>
        <v>1795.9200941018896</v>
      </c>
    </row>
    <row r="6158" spans="1:11">
      <c r="A6158" t="s">
        <v>56</v>
      </c>
      <c r="B6158" t="s">
        <v>198</v>
      </c>
      <c r="C6158" s="7" t="s">
        <v>410</v>
      </c>
      <c r="D6158" t="s">
        <v>199</v>
      </c>
      <c r="E6158" t="s">
        <v>58</v>
      </c>
      <c r="F6158" t="s">
        <v>95</v>
      </c>
      <c r="G6158" t="s">
        <v>94</v>
      </c>
      <c r="H6158">
        <v>5000.01</v>
      </c>
      <c r="J6158">
        <f>Cálculo!$G$112</f>
        <v>5.0011175824180816</v>
      </c>
      <c r="K6158">
        <f>Cálculo!$H$112</f>
        <v>6161.4974444428753</v>
      </c>
    </row>
    <row r="6159" spans="1:11">
      <c r="A6159" t="s">
        <v>56</v>
      </c>
      <c r="B6159" t="s">
        <v>198</v>
      </c>
      <c r="C6159" s="7" t="s">
        <v>410</v>
      </c>
      <c r="D6159" t="s">
        <v>199</v>
      </c>
      <c r="E6159" t="s">
        <v>58</v>
      </c>
      <c r="F6159" t="s">
        <v>96</v>
      </c>
      <c r="G6159" t="s">
        <v>94</v>
      </c>
      <c r="H6159">
        <v>0</v>
      </c>
      <c r="I6159">
        <v>3000</v>
      </c>
      <c r="J6159">
        <f>Cálculo!$G$115</f>
        <v>5.5322183563520557</v>
      </c>
      <c r="K6159">
        <f>Cálculo!$H$115</f>
        <v>403.53908281334856</v>
      </c>
    </row>
    <row r="6160" spans="1:11">
      <c r="A6160" t="s">
        <v>56</v>
      </c>
      <c r="B6160" t="s">
        <v>198</v>
      </c>
      <c r="C6160" s="7" t="s">
        <v>410</v>
      </c>
      <c r="D6160" t="s">
        <v>199</v>
      </c>
      <c r="E6160" t="s">
        <v>58</v>
      </c>
      <c r="F6160" t="s">
        <v>96</v>
      </c>
      <c r="G6160" t="s">
        <v>94</v>
      </c>
      <c r="H6160">
        <v>3000.01</v>
      </c>
      <c r="I6160">
        <v>7000</v>
      </c>
      <c r="J6160">
        <f>Cálculo!$G$116</f>
        <v>5.2029577116938235</v>
      </c>
      <c r="K6160">
        <f>Cálculo!$H$116</f>
        <v>403.53908281334856</v>
      </c>
    </row>
    <row r="6161" spans="1:11">
      <c r="A6161" t="s">
        <v>56</v>
      </c>
      <c r="B6161" t="s">
        <v>198</v>
      </c>
      <c r="C6161" s="7" t="s">
        <v>410</v>
      </c>
      <c r="D6161" t="s">
        <v>199</v>
      </c>
      <c r="E6161" t="s">
        <v>58</v>
      </c>
      <c r="F6161" t="s">
        <v>96</v>
      </c>
      <c r="G6161" t="s">
        <v>94</v>
      </c>
      <c r="H6161">
        <v>7000.01</v>
      </c>
      <c r="I6161">
        <v>15000</v>
      </c>
      <c r="J6161">
        <f>Cálculo!$G$117</f>
        <v>4.9005039867784115</v>
      </c>
      <c r="K6161">
        <f>Cálculo!$H$117</f>
        <v>403.53908281334856</v>
      </c>
    </row>
    <row r="6162" spans="1:11">
      <c r="A6162" t="s">
        <v>56</v>
      </c>
      <c r="B6162" t="s">
        <v>198</v>
      </c>
      <c r="C6162" s="7" t="s">
        <v>410</v>
      </c>
      <c r="D6162" t="s">
        <v>199</v>
      </c>
      <c r="E6162" t="s">
        <v>58</v>
      </c>
      <c r="F6162" t="s">
        <v>96</v>
      </c>
      <c r="G6162" t="s">
        <v>94</v>
      </c>
      <c r="H6162">
        <v>15000.01</v>
      </c>
      <c r="I6162">
        <v>45000</v>
      </c>
      <c r="J6162">
        <f>Cálculo!$G$118</f>
        <v>4.7805763736974223</v>
      </c>
      <c r="K6162">
        <f>Cálculo!$H$118</f>
        <v>403.53908281334856</v>
      </c>
    </row>
    <row r="6163" spans="1:11">
      <c r="A6163" t="s">
        <v>56</v>
      </c>
      <c r="B6163" t="s">
        <v>198</v>
      </c>
      <c r="C6163" s="7" t="s">
        <v>410</v>
      </c>
      <c r="D6163" t="s">
        <v>199</v>
      </c>
      <c r="E6163" t="s">
        <v>58</v>
      </c>
      <c r="F6163" t="s">
        <v>96</v>
      </c>
      <c r="G6163" t="s">
        <v>94</v>
      </c>
      <c r="H6163">
        <v>45000.01</v>
      </c>
      <c r="I6163">
        <v>250000</v>
      </c>
      <c r="J6163">
        <f>Cálculo!$G$119</f>
        <v>4.1274644680804879</v>
      </c>
      <c r="K6163">
        <f>Cálculo!$H$119</f>
        <v>2322.3408923166967</v>
      </c>
    </row>
    <row r="6164" spans="1:11">
      <c r="A6164" t="s">
        <v>56</v>
      </c>
      <c r="B6164" t="s">
        <v>198</v>
      </c>
      <c r="C6164" s="7" t="s">
        <v>410</v>
      </c>
      <c r="D6164" t="s">
        <v>199</v>
      </c>
      <c r="E6164" t="s">
        <v>58</v>
      </c>
      <c r="F6164" t="s">
        <v>96</v>
      </c>
      <c r="G6164" t="s">
        <v>94</v>
      </c>
      <c r="H6164">
        <v>250000.01</v>
      </c>
      <c r="I6164">
        <v>500000</v>
      </c>
      <c r="J6164">
        <f>Cálculo!$G$120</f>
        <v>3.9329807712260512</v>
      </c>
      <c r="K6164">
        <f>Cálculo!$H$120</f>
        <v>10556.086408970552</v>
      </c>
    </row>
    <row r="6165" spans="1:11">
      <c r="A6165" t="s">
        <v>56</v>
      </c>
      <c r="B6165" t="s">
        <v>198</v>
      </c>
      <c r="C6165" s="7" t="s">
        <v>410</v>
      </c>
      <c r="D6165" t="s">
        <v>199</v>
      </c>
      <c r="E6165" t="s">
        <v>58</v>
      </c>
      <c r="F6165" t="s">
        <v>96</v>
      </c>
      <c r="G6165" t="s">
        <v>94</v>
      </c>
      <c r="H6165">
        <v>500000.01</v>
      </c>
      <c r="I6165">
        <v>1000000</v>
      </c>
      <c r="J6165">
        <f>Cálculo!$G$121</f>
        <v>3.7125277973417266</v>
      </c>
      <c r="K6165">
        <f>Cálculo!$H$121</f>
        <v>14778.511560842897</v>
      </c>
    </row>
    <row r="6166" spans="1:11">
      <c r="A6166" t="s">
        <v>56</v>
      </c>
      <c r="B6166" t="s">
        <v>198</v>
      </c>
      <c r="C6166" s="7" t="s">
        <v>410</v>
      </c>
      <c r="D6166" t="s">
        <v>199</v>
      </c>
      <c r="E6166" t="s">
        <v>58</v>
      </c>
      <c r="F6166" t="s">
        <v>96</v>
      </c>
      <c r="G6166" t="s">
        <v>94</v>
      </c>
      <c r="H6166">
        <v>1000000.01</v>
      </c>
      <c r="J6166">
        <f>Cálculo!$G$122</f>
        <v>3.6790856179065723</v>
      </c>
      <c r="K6166">
        <f>Cálculo!$H$122</f>
        <v>19284.876416038765</v>
      </c>
    </row>
    <row r="6167" spans="1:11">
      <c r="A6167" t="s">
        <v>56</v>
      </c>
      <c r="B6167" t="s">
        <v>198</v>
      </c>
      <c r="C6167" s="7" t="s">
        <v>410</v>
      </c>
      <c r="D6167" t="s">
        <v>199</v>
      </c>
      <c r="E6167" t="s">
        <v>58</v>
      </c>
      <c r="F6167" t="s">
        <v>97</v>
      </c>
      <c r="G6167" t="s">
        <v>98</v>
      </c>
      <c r="J6167">
        <f>Cálculo!$G$125</f>
        <v>3.5752873329074797</v>
      </c>
    </row>
    <row r="6168" spans="1:11">
      <c r="A6168" t="s">
        <v>56</v>
      </c>
      <c r="B6168" t="s">
        <v>198</v>
      </c>
      <c r="C6168" s="7" t="s">
        <v>411</v>
      </c>
      <c r="D6168" t="s">
        <v>199</v>
      </c>
      <c r="E6168" t="s">
        <v>58</v>
      </c>
      <c r="F6168" t="s">
        <v>93</v>
      </c>
      <c r="G6168" t="s">
        <v>94</v>
      </c>
      <c r="H6168">
        <v>0</v>
      </c>
      <c r="I6168">
        <v>1</v>
      </c>
      <c r="J6168">
        <f>Cálculo!$G$100</f>
        <v>2.9154684032646592</v>
      </c>
      <c r="K6168">
        <f>Cálculo!$H$100</f>
        <v>35.317463823377523</v>
      </c>
    </row>
    <row r="6169" spans="1:11">
      <c r="A6169" t="s">
        <v>56</v>
      </c>
      <c r="B6169" t="s">
        <v>198</v>
      </c>
      <c r="C6169" s="7" t="s">
        <v>411</v>
      </c>
      <c r="D6169" t="s">
        <v>199</v>
      </c>
      <c r="E6169" t="s">
        <v>58</v>
      </c>
      <c r="F6169" t="s">
        <v>93</v>
      </c>
      <c r="G6169" t="s">
        <v>94</v>
      </c>
      <c r="H6169">
        <v>1.01</v>
      </c>
      <c r="I6169">
        <v>6</v>
      </c>
      <c r="J6169">
        <f>Cálculo!$G$101</f>
        <v>3.2626760136332722</v>
      </c>
      <c r="K6169">
        <f>Cálculo!$H$101</f>
        <v>35.317463823377523</v>
      </c>
    </row>
    <row r="6170" spans="1:11">
      <c r="A6170" t="s">
        <v>56</v>
      </c>
      <c r="B6170" t="s">
        <v>198</v>
      </c>
      <c r="C6170" s="7" t="s">
        <v>411</v>
      </c>
      <c r="D6170" t="s">
        <v>199</v>
      </c>
      <c r="E6170" t="s">
        <v>58</v>
      </c>
      <c r="F6170" t="s">
        <v>93</v>
      </c>
      <c r="G6170" t="s">
        <v>94</v>
      </c>
      <c r="H6170">
        <v>6.01</v>
      </c>
      <c r="I6170">
        <v>12</v>
      </c>
      <c r="J6170">
        <f>Cálculo!$G$102</f>
        <v>8.8728622007636986</v>
      </c>
      <c r="K6170">
        <f>Cálculo!$H$102</f>
        <v>35.317463823377523</v>
      </c>
    </row>
    <row r="6171" spans="1:11">
      <c r="A6171" t="s">
        <v>56</v>
      </c>
      <c r="B6171" t="s">
        <v>198</v>
      </c>
      <c r="C6171" s="7" t="s">
        <v>411</v>
      </c>
      <c r="D6171" t="s">
        <v>199</v>
      </c>
      <c r="E6171" t="s">
        <v>58</v>
      </c>
      <c r="F6171" t="s">
        <v>93</v>
      </c>
      <c r="G6171" t="s">
        <v>94</v>
      </c>
      <c r="H6171">
        <v>12.01</v>
      </c>
      <c r="I6171">
        <v>40</v>
      </c>
      <c r="J6171">
        <f>Cálculo!$G$103</f>
        <v>8.9498159191564675</v>
      </c>
      <c r="K6171">
        <f>Cálculo!$H$103</f>
        <v>35.317463823377523</v>
      </c>
    </row>
    <row r="6172" spans="1:11">
      <c r="A6172" t="s">
        <v>56</v>
      </c>
      <c r="B6172" t="s">
        <v>198</v>
      </c>
      <c r="C6172" s="7" t="s">
        <v>411</v>
      </c>
      <c r="D6172" t="s">
        <v>199</v>
      </c>
      <c r="E6172" t="s">
        <v>58</v>
      </c>
      <c r="F6172" t="s">
        <v>93</v>
      </c>
      <c r="G6172" t="s">
        <v>94</v>
      </c>
      <c r="H6172">
        <v>40.01</v>
      </c>
      <c r="J6172">
        <f>Cálculo!$G$104</f>
        <v>9.0543130240593293</v>
      </c>
      <c r="K6172">
        <f>Cálculo!$H$104</f>
        <v>35.317463823377523</v>
      </c>
    </row>
    <row r="6173" spans="1:11">
      <c r="A6173" t="s">
        <v>56</v>
      </c>
      <c r="B6173" t="s">
        <v>198</v>
      </c>
      <c r="C6173" s="7" t="s">
        <v>411</v>
      </c>
      <c r="D6173" t="s">
        <v>199</v>
      </c>
      <c r="E6173" t="s">
        <v>58</v>
      </c>
      <c r="F6173" t="s">
        <v>95</v>
      </c>
      <c r="G6173" t="s">
        <v>94</v>
      </c>
      <c r="H6173">
        <v>0</v>
      </c>
      <c r="I6173">
        <v>50</v>
      </c>
      <c r="J6173">
        <f>Cálculo!$G$107</f>
        <v>7.1316241758993373</v>
      </c>
      <c r="K6173">
        <f>Cálculo!$H$107</f>
        <v>59.376162530508445</v>
      </c>
    </row>
    <row r="6174" spans="1:11">
      <c r="A6174" t="s">
        <v>56</v>
      </c>
      <c r="B6174" t="s">
        <v>198</v>
      </c>
      <c r="C6174" s="7" t="s">
        <v>411</v>
      </c>
      <c r="D6174" t="s">
        <v>199</v>
      </c>
      <c r="E6174" t="s">
        <v>58</v>
      </c>
      <c r="F6174" t="s">
        <v>95</v>
      </c>
      <c r="G6174" t="s">
        <v>94</v>
      </c>
      <c r="H6174">
        <v>50.01</v>
      </c>
      <c r="I6174">
        <v>150</v>
      </c>
      <c r="J6174">
        <f>Cálculo!$G$108</f>
        <v>6.9355251933077424</v>
      </c>
      <c r="K6174">
        <f>Cálculo!$H$108</f>
        <v>96.458323080570381</v>
      </c>
    </row>
    <row r="6175" spans="1:11">
      <c r="A6175" t="s">
        <v>56</v>
      </c>
      <c r="B6175" t="s">
        <v>198</v>
      </c>
      <c r="C6175" s="7" t="s">
        <v>411</v>
      </c>
      <c r="D6175" t="s">
        <v>199</v>
      </c>
      <c r="E6175" t="s">
        <v>58</v>
      </c>
      <c r="F6175" t="s">
        <v>95</v>
      </c>
      <c r="G6175" t="s">
        <v>94</v>
      </c>
      <c r="H6175">
        <v>150.01</v>
      </c>
      <c r="I6175">
        <v>500</v>
      </c>
      <c r="J6175">
        <f>Cálculo!$G$109</f>
        <v>6.7430273685030668</v>
      </c>
      <c r="K6175">
        <f>Cálculo!$H$109</f>
        <v>151.55215488765796</v>
      </c>
    </row>
    <row r="6176" spans="1:11">
      <c r="A6176" t="s">
        <v>56</v>
      </c>
      <c r="B6176" t="s">
        <v>198</v>
      </c>
      <c r="C6176" s="7" t="s">
        <v>411</v>
      </c>
      <c r="D6176" t="s">
        <v>199</v>
      </c>
      <c r="E6176" t="s">
        <v>58</v>
      </c>
      <c r="F6176" t="s">
        <v>95</v>
      </c>
      <c r="G6176" t="s">
        <v>94</v>
      </c>
      <c r="H6176">
        <v>500.01</v>
      </c>
      <c r="I6176">
        <v>2000</v>
      </c>
      <c r="J6176">
        <f>Cálculo!$G$110</f>
        <v>6.4025738407397181</v>
      </c>
      <c r="K6176">
        <f>Cálculo!$H$110</f>
        <v>351.37464757255714</v>
      </c>
    </row>
    <row r="6177" spans="1:11">
      <c r="A6177" t="s">
        <v>56</v>
      </c>
      <c r="B6177" t="s">
        <v>198</v>
      </c>
      <c r="C6177" s="7" t="s">
        <v>411</v>
      </c>
      <c r="D6177" t="s">
        <v>199</v>
      </c>
      <c r="E6177" t="s">
        <v>58</v>
      </c>
      <c r="F6177" t="s">
        <v>95</v>
      </c>
      <c r="G6177" t="s">
        <v>94</v>
      </c>
      <c r="H6177">
        <v>2000.01</v>
      </c>
      <c r="I6177">
        <v>5000</v>
      </c>
      <c r="J6177">
        <f>Cálculo!$G$111</f>
        <v>5.7815217687887008</v>
      </c>
      <c r="K6177">
        <f>Cálculo!$H$111</f>
        <v>1795.9200941018896</v>
      </c>
    </row>
    <row r="6178" spans="1:11">
      <c r="A6178" t="s">
        <v>56</v>
      </c>
      <c r="B6178" t="s">
        <v>198</v>
      </c>
      <c r="C6178" s="7" t="s">
        <v>411</v>
      </c>
      <c r="D6178" t="s">
        <v>199</v>
      </c>
      <c r="E6178" t="s">
        <v>58</v>
      </c>
      <c r="F6178" t="s">
        <v>95</v>
      </c>
      <c r="G6178" t="s">
        <v>94</v>
      </c>
      <c r="H6178">
        <v>5000.01</v>
      </c>
      <c r="J6178">
        <f>Cálculo!$G$112</f>
        <v>5.0011175824180816</v>
      </c>
      <c r="K6178">
        <f>Cálculo!$H$112</f>
        <v>6161.4974444428753</v>
      </c>
    </row>
    <row r="6179" spans="1:11">
      <c r="A6179" t="s">
        <v>56</v>
      </c>
      <c r="B6179" t="s">
        <v>198</v>
      </c>
      <c r="C6179" s="7" t="s">
        <v>411</v>
      </c>
      <c r="D6179" t="s">
        <v>199</v>
      </c>
      <c r="E6179" t="s">
        <v>58</v>
      </c>
      <c r="F6179" t="s">
        <v>96</v>
      </c>
      <c r="G6179" t="s">
        <v>94</v>
      </c>
      <c r="H6179">
        <v>0</v>
      </c>
      <c r="I6179">
        <v>3000</v>
      </c>
      <c r="J6179">
        <f>Cálculo!$G$115</f>
        <v>5.5322183563520557</v>
      </c>
      <c r="K6179">
        <f>Cálculo!$H$115</f>
        <v>403.53908281334856</v>
      </c>
    </row>
    <row r="6180" spans="1:11">
      <c r="A6180" t="s">
        <v>56</v>
      </c>
      <c r="B6180" t="s">
        <v>198</v>
      </c>
      <c r="C6180" s="7" t="s">
        <v>411</v>
      </c>
      <c r="D6180" t="s">
        <v>199</v>
      </c>
      <c r="E6180" t="s">
        <v>58</v>
      </c>
      <c r="F6180" t="s">
        <v>96</v>
      </c>
      <c r="G6180" t="s">
        <v>94</v>
      </c>
      <c r="H6180">
        <v>3000.01</v>
      </c>
      <c r="I6180">
        <v>7000</v>
      </c>
      <c r="J6180">
        <f>Cálculo!$G$116</f>
        <v>5.2029577116938235</v>
      </c>
      <c r="K6180">
        <f>Cálculo!$H$116</f>
        <v>403.53908281334856</v>
      </c>
    </row>
    <row r="6181" spans="1:11">
      <c r="A6181" t="s">
        <v>56</v>
      </c>
      <c r="B6181" t="s">
        <v>198</v>
      </c>
      <c r="C6181" s="7" t="s">
        <v>411</v>
      </c>
      <c r="D6181" t="s">
        <v>199</v>
      </c>
      <c r="E6181" t="s">
        <v>58</v>
      </c>
      <c r="F6181" t="s">
        <v>96</v>
      </c>
      <c r="G6181" t="s">
        <v>94</v>
      </c>
      <c r="H6181">
        <v>7000.01</v>
      </c>
      <c r="I6181">
        <v>15000</v>
      </c>
      <c r="J6181">
        <f>Cálculo!$G$117</f>
        <v>4.9005039867784115</v>
      </c>
      <c r="K6181">
        <f>Cálculo!$H$117</f>
        <v>403.53908281334856</v>
      </c>
    </row>
    <row r="6182" spans="1:11">
      <c r="A6182" t="s">
        <v>56</v>
      </c>
      <c r="B6182" t="s">
        <v>198</v>
      </c>
      <c r="C6182" s="7" t="s">
        <v>411</v>
      </c>
      <c r="D6182" t="s">
        <v>199</v>
      </c>
      <c r="E6182" t="s">
        <v>58</v>
      </c>
      <c r="F6182" t="s">
        <v>96</v>
      </c>
      <c r="G6182" t="s">
        <v>94</v>
      </c>
      <c r="H6182">
        <v>15000.01</v>
      </c>
      <c r="I6182">
        <v>45000</v>
      </c>
      <c r="J6182">
        <f>Cálculo!$G$118</f>
        <v>4.7805763736974223</v>
      </c>
      <c r="K6182">
        <f>Cálculo!$H$118</f>
        <v>403.53908281334856</v>
      </c>
    </row>
    <row r="6183" spans="1:11">
      <c r="A6183" t="s">
        <v>56</v>
      </c>
      <c r="B6183" t="s">
        <v>198</v>
      </c>
      <c r="C6183" s="7" t="s">
        <v>411</v>
      </c>
      <c r="D6183" t="s">
        <v>199</v>
      </c>
      <c r="E6183" t="s">
        <v>58</v>
      </c>
      <c r="F6183" t="s">
        <v>96</v>
      </c>
      <c r="G6183" t="s">
        <v>94</v>
      </c>
      <c r="H6183">
        <v>45000.01</v>
      </c>
      <c r="I6183">
        <v>250000</v>
      </c>
      <c r="J6183">
        <f>Cálculo!$G$119</f>
        <v>4.1274644680804879</v>
      </c>
      <c r="K6183">
        <f>Cálculo!$H$119</f>
        <v>2322.3408923166967</v>
      </c>
    </row>
    <row r="6184" spans="1:11">
      <c r="A6184" t="s">
        <v>56</v>
      </c>
      <c r="B6184" t="s">
        <v>198</v>
      </c>
      <c r="C6184" s="7" t="s">
        <v>411</v>
      </c>
      <c r="D6184" t="s">
        <v>199</v>
      </c>
      <c r="E6184" t="s">
        <v>58</v>
      </c>
      <c r="F6184" t="s">
        <v>96</v>
      </c>
      <c r="G6184" t="s">
        <v>94</v>
      </c>
      <c r="H6184">
        <v>250000.01</v>
      </c>
      <c r="I6184">
        <v>500000</v>
      </c>
      <c r="J6184">
        <f>Cálculo!$G$120</f>
        <v>3.9329807712260512</v>
      </c>
      <c r="K6184">
        <f>Cálculo!$H$120</f>
        <v>10556.086408970552</v>
      </c>
    </row>
    <row r="6185" spans="1:11">
      <c r="A6185" t="s">
        <v>56</v>
      </c>
      <c r="B6185" t="s">
        <v>198</v>
      </c>
      <c r="C6185" s="7" t="s">
        <v>411</v>
      </c>
      <c r="D6185" t="s">
        <v>199</v>
      </c>
      <c r="E6185" t="s">
        <v>58</v>
      </c>
      <c r="F6185" t="s">
        <v>96</v>
      </c>
      <c r="G6185" t="s">
        <v>94</v>
      </c>
      <c r="H6185">
        <v>500000.01</v>
      </c>
      <c r="I6185">
        <v>1000000</v>
      </c>
      <c r="J6185">
        <f>Cálculo!$G$121</f>
        <v>3.7125277973417266</v>
      </c>
      <c r="K6185">
        <f>Cálculo!$H$121</f>
        <v>14778.511560842897</v>
      </c>
    </row>
    <row r="6186" spans="1:11">
      <c r="A6186" t="s">
        <v>56</v>
      </c>
      <c r="B6186" t="s">
        <v>198</v>
      </c>
      <c r="C6186" s="7" t="s">
        <v>411</v>
      </c>
      <c r="D6186" t="s">
        <v>199</v>
      </c>
      <c r="E6186" t="s">
        <v>58</v>
      </c>
      <c r="F6186" t="s">
        <v>96</v>
      </c>
      <c r="G6186" t="s">
        <v>94</v>
      </c>
      <c r="H6186">
        <v>1000000.01</v>
      </c>
      <c r="J6186">
        <f>Cálculo!$G$122</f>
        <v>3.6790856179065723</v>
      </c>
      <c r="K6186">
        <f>Cálculo!$H$122</f>
        <v>19284.876416038765</v>
      </c>
    </row>
    <row r="6187" spans="1:11">
      <c r="A6187" t="s">
        <v>56</v>
      </c>
      <c r="B6187" t="s">
        <v>198</v>
      </c>
      <c r="C6187" s="7" t="s">
        <v>411</v>
      </c>
      <c r="D6187" t="s">
        <v>199</v>
      </c>
      <c r="E6187" t="s">
        <v>58</v>
      </c>
      <c r="F6187" t="s">
        <v>97</v>
      </c>
      <c r="G6187" t="s">
        <v>98</v>
      </c>
      <c r="J6187">
        <f>Cálculo!$G$125</f>
        <v>3.5752873329074797</v>
      </c>
    </row>
    <row r="6188" spans="1:11">
      <c r="A6188" t="s">
        <v>56</v>
      </c>
      <c r="B6188" t="s">
        <v>198</v>
      </c>
      <c r="C6188" s="7" t="s">
        <v>412</v>
      </c>
      <c r="D6188" t="s">
        <v>199</v>
      </c>
      <c r="E6188" t="s">
        <v>58</v>
      </c>
      <c r="F6188" t="s">
        <v>93</v>
      </c>
      <c r="G6188" t="s">
        <v>94</v>
      </c>
      <c r="H6188">
        <v>0</v>
      </c>
      <c r="I6188">
        <v>1</v>
      </c>
      <c r="J6188">
        <f>Cálculo!$G$100</f>
        <v>2.9154684032646592</v>
      </c>
      <c r="K6188">
        <f>Cálculo!$H$100</f>
        <v>35.317463823377523</v>
      </c>
    </row>
    <row r="6189" spans="1:11">
      <c r="A6189" t="s">
        <v>56</v>
      </c>
      <c r="B6189" t="s">
        <v>198</v>
      </c>
      <c r="C6189" s="7" t="s">
        <v>412</v>
      </c>
      <c r="D6189" t="s">
        <v>199</v>
      </c>
      <c r="E6189" t="s">
        <v>58</v>
      </c>
      <c r="F6189" t="s">
        <v>93</v>
      </c>
      <c r="G6189" t="s">
        <v>94</v>
      </c>
      <c r="H6189">
        <v>1.01</v>
      </c>
      <c r="I6189">
        <v>6</v>
      </c>
      <c r="J6189">
        <f>Cálculo!$G$101</f>
        <v>3.2626760136332722</v>
      </c>
      <c r="K6189">
        <f>Cálculo!$H$101</f>
        <v>35.317463823377523</v>
      </c>
    </row>
    <row r="6190" spans="1:11">
      <c r="A6190" t="s">
        <v>56</v>
      </c>
      <c r="B6190" t="s">
        <v>198</v>
      </c>
      <c r="C6190" s="7" t="s">
        <v>412</v>
      </c>
      <c r="D6190" t="s">
        <v>199</v>
      </c>
      <c r="E6190" t="s">
        <v>58</v>
      </c>
      <c r="F6190" t="s">
        <v>93</v>
      </c>
      <c r="G6190" t="s">
        <v>94</v>
      </c>
      <c r="H6190">
        <v>6.01</v>
      </c>
      <c r="I6190">
        <v>12</v>
      </c>
      <c r="J6190">
        <f>Cálculo!$G$102</f>
        <v>8.8728622007636986</v>
      </c>
      <c r="K6190">
        <f>Cálculo!$H$102</f>
        <v>35.317463823377523</v>
      </c>
    </row>
    <row r="6191" spans="1:11">
      <c r="A6191" t="s">
        <v>56</v>
      </c>
      <c r="B6191" t="s">
        <v>198</v>
      </c>
      <c r="C6191" s="7" t="s">
        <v>412</v>
      </c>
      <c r="D6191" t="s">
        <v>199</v>
      </c>
      <c r="E6191" t="s">
        <v>58</v>
      </c>
      <c r="F6191" t="s">
        <v>93</v>
      </c>
      <c r="G6191" t="s">
        <v>94</v>
      </c>
      <c r="H6191">
        <v>12.01</v>
      </c>
      <c r="I6191">
        <v>40</v>
      </c>
      <c r="J6191">
        <f>Cálculo!$G$103</f>
        <v>8.9498159191564675</v>
      </c>
      <c r="K6191">
        <f>Cálculo!$H$103</f>
        <v>35.317463823377523</v>
      </c>
    </row>
    <row r="6192" spans="1:11">
      <c r="A6192" t="s">
        <v>56</v>
      </c>
      <c r="B6192" t="s">
        <v>198</v>
      </c>
      <c r="C6192" s="7" t="s">
        <v>412</v>
      </c>
      <c r="D6192" t="s">
        <v>199</v>
      </c>
      <c r="E6192" t="s">
        <v>58</v>
      </c>
      <c r="F6192" t="s">
        <v>93</v>
      </c>
      <c r="G6192" t="s">
        <v>94</v>
      </c>
      <c r="H6192">
        <v>40.01</v>
      </c>
      <c r="J6192">
        <f>Cálculo!$G$104</f>
        <v>9.0543130240593293</v>
      </c>
      <c r="K6192">
        <f>Cálculo!$H$104</f>
        <v>35.317463823377523</v>
      </c>
    </row>
    <row r="6193" spans="1:11">
      <c r="A6193" t="s">
        <v>56</v>
      </c>
      <c r="B6193" t="s">
        <v>198</v>
      </c>
      <c r="C6193" s="7" t="s">
        <v>412</v>
      </c>
      <c r="D6193" t="s">
        <v>199</v>
      </c>
      <c r="E6193" t="s">
        <v>58</v>
      </c>
      <c r="F6193" t="s">
        <v>95</v>
      </c>
      <c r="G6193" t="s">
        <v>94</v>
      </c>
      <c r="H6193">
        <v>0</v>
      </c>
      <c r="I6193">
        <v>50</v>
      </c>
      <c r="J6193">
        <f>Cálculo!$G$107</f>
        <v>7.1316241758993373</v>
      </c>
      <c r="K6193">
        <f>Cálculo!$H$107</f>
        <v>59.376162530508445</v>
      </c>
    </row>
    <row r="6194" spans="1:11">
      <c r="A6194" t="s">
        <v>56</v>
      </c>
      <c r="B6194" t="s">
        <v>198</v>
      </c>
      <c r="C6194" s="7" t="s">
        <v>412</v>
      </c>
      <c r="D6194" t="s">
        <v>199</v>
      </c>
      <c r="E6194" t="s">
        <v>58</v>
      </c>
      <c r="F6194" t="s">
        <v>95</v>
      </c>
      <c r="G6194" t="s">
        <v>94</v>
      </c>
      <c r="H6194">
        <v>50.01</v>
      </c>
      <c r="I6194">
        <v>150</v>
      </c>
      <c r="J6194">
        <f>Cálculo!$G$108</f>
        <v>6.9355251933077424</v>
      </c>
      <c r="K6194">
        <f>Cálculo!$H$108</f>
        <v>96.458323080570381</v>
      </c>
    </row>
    <row r="6195" spans="1:11">
      <c r="A6195" t="s">
        <v>56</v>
      </c>
      <c r="B6195" t="s">
        <v>198</v>
      </c>
      <c r="C6195" s="7" t="s">
        <v>412</v>
      </c>
      <c r="D6195" t="s">
        <v>199</v>
      </c>
      <c r="E6195" t="s">
        <v>58</v>
      </c>
      <c r="F6195" t="s">
        <v>95</v>
      </c>
      <c r="G6195" t="s">
        <v>94</v>
      </c>
      <c r="H6195">
        <v>150.01</v>
      </c>
      <c r="I6195">
        <v>500</v>
      </c>
      <c r="J6195">
        <f>Cálculo!$G$109</f>
        <v>6.7430273685030668</v>
      </c>
      <c r="K6195">
        <f>Cálculo!$H$109</f>
        <v>151.55215488765796</v>
      </c>
    </row>
    <row r="6196" spans="1:11">
      <c r="A6196" t="s">
        <v>56</v>
      </c>
      <c r="B6196" t="s">
        <v>198</v>
      </c>
      <c r="C6196" s="7" t="s">
        <v>412</v>
      </c>
      <c r="D6196" t="s">
        <v>199</v>
      </c>
      <c r="E6196" t="s">
        <v>58</v>
      </c>
      <c r="F6196" t="s">
        <v>95</v>
      </c>
      <c r="G6196" t="s">
        <v>94</v>
      </c>
      <c r="H6196">
        <v>500.01</v>
      </c>
      <c r="I6196">
        <v>2000</v>
      </c>
      <c r="J6196">
        <f>Cálculo!$G$110</f>
        <v>6.4025738407397181</v>
      </c>
      <c r="K6196">
        <f>Cálculo!$H$110</f>
        <v>351.37464757255714</v>
      </c>
    </row>
    <row r="6197" spans="1:11">
      <c r="A6197" t="s">
        <v>56</v>
      </c>
      <c r="B6197" t="s">
        <v>198</v>
      </c>
      <c r="C6197" s="7" t="s">
        <v>412</v>
      </c>
      <c r="D6197" t="s">
        <v>199</v>
      </c>
      <c r="E6197" t="s">
        <v>58</v>
      </c>
      <c r="F6197" t="s">
        <v>95</v>
      </c>
      <c r="G6197" t="s">
        <v>94</v>
      </c>
      <c r="H6197">
        <v>2000.01</v>
      </c>
      <c r="I6197">
        <v>5000</v>
      </c>
      <c r="J6197">
        <f>Cálculo!$G$111</f>
        <v>5.7815217687887008</v>
      </c>
      <c r="K6197">
        <f>Cálculo!$H$111</f>
        <v>1795.9200941018896</v>
      </c>
    </row>
    <row r="6198" spans="1:11">
      <c r="A6198" t="s">
        <v>56</v>
      </c>
      <c r="B6198" t="s">
        <v>198</v>
      </c>
      <c r="C6198" s="7" t="s">
        <v>412</v>
      </c>
      <c r="D6198" t="s">
        <v>199</v>
      </c>
      <c r="E6198" t="s">
        <v>58</v>
      </c>
      <c r="F6198" t="s">
        <v>95</v>
      </c>
      <c r="G6198" t="s">
        <v>94</v>
      </c>
      <c r="H6198">
        <v>5000.01</v>
      </c>
      <c r="J6198">
        <f>Cálculo!$G$112</f>
        <v>5.0011175824180816</v>
      </c>
      <c r="K6198">
        <f>Cálculo!$H$112</f>
        <v>6161.4974444428753</v>
      </c>
    </row>
    <row r="6199" spans="1:11">
      <c r="A6199" t="s">
        <v>56</v>
      </c>
      <c r="B6199" t="s">
        <v>198</v>
      </c>
      <c r="C6199" s="7" t="s">
        <v>412</v>
      </c>
      <c r="D6199" t="s">
        <v>199</v>
      </c>
      <c r="E6199" t="s">
        <v>58</v>
      </c>
      <c r="F6199" t="s">
        <v>96</v>
      </c>
      <c r="G6199" t="s">
        <v>94</v>
      </c>
      <c r="H6199">
        <v>0</v>
      </c>
      <c r="I6199">
        <v>3000</v>
      </c>
      <c r="J6199">
        <f>Cálculo!$G$115</f>
        <v>5.5322183563520557</v>
      </c>
      <c r="K6199">
        <f>Cálculo!$H$115</f>
        <v>403.53908281334856</v>
      </c>
    </row>
    <row r="6200" spans="1:11">
      <c r="A6200" t="s">
        <v>56</v>
      </c>
      <c r="B6200" t="s">
        <v>198</v>
      </c>
      <c r="C6200" s="7" t="s">
        <v>412</v>
      </c>
      <c r="D6200" t="s">
        <v>199</v>
      </c>
      <c r="E6200" t="s">
        <v>58</v>
      </c>
      <c r="F6200" t="s">
        <v>96</v>
      </c>
      <c r="G6200" t="s">
        <v>94</v>
      </c>
      <c r="H6200">
        <v>3000.01</v>
      </c>
      <c r="I6200">
        <v>7000</v>
      </c>
      <c r="J6200">
        <f>Cálculo!$G$116</f>
        <v>5.2029577116938235</v>
      </c>
      <c r="K6200">
        <f>Cálculo!$H$116</f>
        <v>403.53908281334856</v>
      </c>
    </row>
    <row r="6201" spans="1:11">
      <c r="A6201" t="s">
        <v>56</v>
      </c>
      <c r="B6201" t="s">
        <v>198</v>
      </c>
      <c r="C6201" s="7" t="s">
        <v>412</v>
      </c>
      <c r="D6201" t="s">
        <v>199</v>
      </c>
      <c r="E6201" t="s">
        <v>58</v>
      </c>
      <c r="F6201" t="s">
        <v>96</v>
      </c>
      <c r="G6201" t="s">
        <v>94</v>
      </c>
      <c r="H6201">
        <v>7000.01</v>
      </c>
      <c r="I6201">
        <v>15000</v>
      </c>
      <c r="J6201">
        <f>Cálculo!$G$117</f>
        <v>4.9005039867784115</v>
      </c>
      <c r="K6201">
        <f>Cálculo!$H$117</f>
        <v>403.53908281334856</v>
      </c>
    </row>
    <row r="6202" spans="1:11">
      <c r="A6202" t="s">
        <v>56</v>
      </c>
      <c r="B6202" t="s">
        <v>198</v>
      </c>
      <c r="C6202" s="7" t="s">
        <v>412</v>
      </c>
      <c r="D6202" t="s">
        <v>199</v>
      </c>
      <c r="E6202" t="s">
        <v>58</v>
      </c>
      <c r="F6202" t="s">
        <v>96</v>
      </c>
      <c r="G6202" t="s">
        <v>94</v>
      </c>
      <c r="H6202">
        <v>15000.01</v>
      </c>
      <c r="I6202">
        <v>45000</v>
      </c>
      <c r="J6202">
        <f>Cálculo!$G$118</f>
        <v>4.7805763736974223</v>
      </c>
      <c r="K6202">
        <f>Cálculo!$H$118</f>
        <v>403.53908281334856</v>
      </c>
    </row>
    <row r="6203" spans="1:11">
      <c r="A6203" t="s">
        <v>56</v>
      </c>
      <c r="B6203" t="s">
        <v>198</v>
      </c>
      <c r="C6203" s="7" t="s">
        <v>412</v>
      </c>
      <c r="D6203" t="s">
        <v>199</v>
      </c>
      <c r="E6203" t="s">
        <v>58</v>
      </c>
      <c r="F6203" t="s">
        <v>96</v>
      </c>
      <c r="G6203" t="s">
        <v>94</v>
      </c>
      <c r="H6203">
        <v>45000.01</v>
      </c>
      <c r="I6203">
        <v>250000</v>
      </c>
      <c r="J6203">
        <f>Cálculo!$G$119</f>
        <v>4.1274644680804879</v>
      </c>
      <c r="K6203">
        <f>Cálculo!$H$119</f>
        <v>2322.3408923166967</v>
      </c>
    </row>
    <row r="6204" spans="1:11">
      <c r="A6204" t="s">
        <v>56</v>
      </c>
      <c r="B6204" t="s">
        <v>198</v>
      </c>
      <c r="C6204" s="7" t="s">
        <v>412</v>
      </c>
      <c r="D6204" t="s">
        <v>199</v>
      </c>
      <c r="E6204" t="s">
        <v>58</v>
      </c>
      <c r="F6204" t="s">
        <v>96</v>
      </c>
      <c r="G6204" t="s">
        <v>94</v>
      </c>
      <c r="H6204">
        <v>250000.01</v>
      </c>
      <c r="I6204">
        <v>500000</v>
      </c>
      <c r="J6204">
        <f>Cálculo!$G$120</f>
        <v>3.9329807712260512</v>
      </c>
      <c r="K6204">
        <f>Cálculo!$H$120</f>
        <v>10556.086408970552</v>
      </c>
    </row>
    <row r="6205" spans="1:11">
      <c r="A6205" t="s">
        <v>56</v>
      </c>
      <c r="B6205" t="s">
        <v>198</v>
      </c>
      <c r="C6205" s="7" t="s">
        <v>412</v>
      </c>
      <c r="D6205" t="s">
        <v>199</v>
      </c>
      <c r="E6205" t="s">
        <v>58</v>
      </c>
      <c r="F6205" t="s">
        <v>96</v>
      </c>
      <c r="G6205" t="s">
        <v>94</v>
      </c>
      <c r="H6205">
        <v>500000.01</v>
      </c>
      <c r="I6205">
        <v>1000000</v>
      </c>
      <c r="J6205">
        <f>Cálculo!$G$121</f>
        <v>3.7125277973417266</v>
      </c>
      <c r="K6205">
        <f>Cálculo!$H$121</f>
        <v>14778.511560842897</v>
      </c>
    </row>
    <row r="6206" spans="1:11">
      <c r="A6206" t="s">
        <v>56</v>
      </c>
      <c r="B6206" t="s">
        <v>198</v>
      </c>
      <c r="C6206" s="7" t="s">
        <v>412</v>
      </c>
      <c r="D6206" t="s">
        <v>199</v>
      </c>
      <c r="E6206" t="s">
        <v>58</v>
      </c>
      <c r="F6206" t="s">
        <v>96</v>
      </c>
      <c r="G6206" t="s">
        <v>94</v>
      </c>
      <c r="H6206">
        <v>1000000.01</v>
      </c>
      <c r="J6206">
        <f>Cálculo!$G$122</f>
        <v>3.6790856179065723</v>
      </c>
      <c r="K6206">
        <f>Cálculo!$H$122</f>
        <v>19284.876416038765</v>
      </c>
    </row>
    <row r="6207" spans="1:11">
      <c r="A6207" t="s">
        <v>56</v>
      </c>
      <c r="B6207" t="s">
        <v>198</v>
      </c>
      <c r="C6207" s="7" t="s">
        <v>412</v>
      </c>
      <c r="D6207" t="s">
        <v>199</v>
      </c>
      <c r="E6207" t="s">
        <v>58</v>
      </c>
      <c r="F6207" t="s">
        <v>97</v>
      </c>
      <c r="G6207" t="s">
        <v>98</v>
      </c>
      <c r="J6207">
        <f>Cálculo!$G$125</f>
        <v>3.5752873329074797</v>
      </c>
    </row>
  </sheetData>
  <phoneticPr fontId="21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A599C-5740-46FB-8888-FE21E2991FBC}">
  <sheetPr codeName="Planilha9"/>
  <dimension ref="A1:A17"/>
  <sheetViews>
    <sheetView workbookViewId="0">
      <selection activeCell="H515" sqref="H515"/>
    </sheetView>
  </sheetViews>
  <sheetFormatPr baseColWidth="10" defaultColWidth="8.83203125" defaultRowHeight="14"/>
  <sheetData>
    <row r="1" spans="1:1">
      <c r="A1" s="108" t="s">
        <v>50</v>
      </c>
    </row>
    <row r="2" spans="1:1">
      <c r="A2" s="108" t="s">
        <v>63</v>
      </c>
    </row>
    <row r="3" spans="1:1">
      <c r="A3" s="108" t="s">
        <v>53</v>
      </c>
    </row>
    <row r="4" spans="1:1">
      <c r="A4" s="108" t="s">
        <v>64</v>
      </c>
    </row>
    <row r="5" spans="1:1">
      <c r="A5" s="108" t="s">
        <v>65</v>
      </c>
    </row>
    <row r="6" spans="1:1">
      <c r="A6" s="108" t="s">
        <v>66</v>
      </c>
    </row>
    <row r="7" spans="1:1">
      <c r="A7" s="108" t="s">
        <v>67</v>
      </c>
    </row>
    <row r="8" spans="1:1">
      <c r="A8" s="108" t="s">
        <v>68</v>
      </c>
    </row>
    <row r="9" spans="1:1">
      <c r="A9" s="108" t="s">
        <v>69</v>
      </c>
    </row>
    <row r="10" spans="1:1">
      <c r="A10" s="108" t="s">
        <v>70</v>
      </c>
    </row>
    <row r="11" spans="1:1">
      <c r="A11" s="108" t="s">
        <v>72</v>
      </c>
    </row>
    <row r="12" spans="1:1">
      <c r="A12" s="108" t="s">
        <v>73</v>
      </c>
    </row>
    <row r="13" spans="1:1">
      <c r="A13" s="108" t="s">
        <v>75</v>
      </c>
    </row>
    <row r="14" spans="1:1">
      <c r="A14" s="108" t="s">
        <v>62</v>
      </c>
    </row>
    <row r="15" spans="1:1">
      <c r="A15" s="108" t="s">
        <v>54</v>
      </c>
    </row>
    <row r="16" spans="1:1">
      <c r="A16" s="108" t="s">
        <v>60</v>
      </c>
    </row>
    <row r="17" spans="1:1">
      <c r="A17" s="108" t="s">
        <v>58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55C8-59CA-4E34-B656-E142347E2937}">
  <sheetPr codeName="Planilha5"/>
  <dimension ref="A1:K294"/>
  <sheetViews>
    <sheetView topLeftCell="E1" workbookViewId="0">
      <pane ySplit="1" topLeftCell="A2" activePane="bottomLeft" state="frozen"/>
      <selection activeCell="H515" sqref="H515"/>
      <selection pane="bottomLeft" activeCell="H515" sqref="H515"/>
    </sheetView>
  </sheetViews>
  <sheetFormatPr baseColWidth="10" defaultColWidth="9.33203125" defaultRowHeight="14"/>
  <cols>
    <col min="1" max="1" width="9.33203125" style="7"/>
    <col min="2" max="2" width="15.33203125" style="7" bestFit="1" customWidth="1"/>
    <col min="3" max="3" width="21.33203125" style="7" bestFit="1" customWidth="1"/>
    <col min="4" max="4" width="13.5" style="7" bestFit="1" customWidth="1"/>
    <col min="5" max="5" width="46.33203125" style="7" bestFit="1" customWidth="1"/>
    <col min="6" max="6" width="9.33203125" style="7"/>
    <col min="7" max="7" width="15.33203125" style="7" bestFit="1" customWidth="1"/>
    <col min="8" max="8" width="9.33203125" style="7"/>
    <col min="9" max="9" width="21.33203125" style="7" bestFit="1" customWidth="1"/>
    <col min="10" max="10" width="19.5" style="7" bestFit="1" customWidth="1"/>
    <col min="11" max="11" width="13.1640625" style="7" bestFit="1" customWidth="1"/>
    <col min="12" max="16384" width="9.33203125" style="7"/>
  </cols>
  <sheetData>
    <row r="1" spans="1:11" s="27" customFormat="1">
      <c r="A1" s="27" t="s">
        <v>6</v>
      </c>
      <c r="B1" s="27" t="s">
        <v>12</v>
      </c>
      <c r="C1" s="27" t="s">
        <v>9</v>
      </c>
      <c r="D1" s="27" t="s">
        <v>5</v>
      </c>
      <c r="E1" s="27" t="s">
        <v>7</v>
      </c>
      <c r="F1" s="27" t="s">
        <v>6</v>
      </c>
      <c r="G1" s="27" t="s">
        <v>12</v>
      </c>
      <c r="H1" s="27" t="s">
        <v>4</v>
      </c>
      <c r="I1" s="27" t="s">
        <v>89</v>
      </c>
      <c r="J1" s="27" t="s">
        <v>56</v>
      </c>
      <c r="K1" s="27" t="s">
        <v>542</v>
      </c>
    </row>
    <row r="2" spans="1:11">
      <c r="A2" s="7" t="s">
        <v>543</v>
      </c>
      <c r="B2" s="7" t="s">
        <v>544</v>
      </c>
      <c r="D2" s="7" t="s">
        <v>437</v>
      </c>
      <c r="F2" s="7" t="s">
        <v>543</v>
      </c>
      <c r="G2" s="7" t="s">
        <v>544</v>
      </c>
      <c r="H2" s="7" t="s">
        <v>93</v>
      </c>
      <c r="I2" s="7" t="s">
        <v>90</v>
      </c>
      <c r="J2" s="7" t="s">
        <v>198</v>
      </c>
      <c r="K2" s="108" t="s">
        <v>50</v>
      </c>
    </row>
    <row r="3" spans="1:11">
      <c r="A3" s="7" t="s">
        <v>125</v>
      </c>
      <c r="B3" s="7" t="s">
        <v>126</v>
      </c>
      <c r="D3" s="7" t="s">
        <v>545</v>
      </c>
      <c r="E3" s="7" t="s">
        <v>127</v>
      </c>
      <c r="F3" s="7" t="s">
        <v>125</v>
      </c>
      <c r="G3" s="7" t="s">
        <v>126</v>
      </c>
      <c r="H3" s="7" t="s">
        <v>95</v>
      </c>
      <c r="I3" s="7" t="s">
        <v>91</v>
      </c>
      <c r="J3" s="7" t="s">
        <v>200</v>
      </c>
      <c r="K3" s="108" t="s">
        <v>63</v>
      </c>
    </row>
    <row r="4" spans="1:11">
      <c r="A4" s="7" t="s">
        <v>546</v>
      </c>
      <c r="B4" s="7" t="s">
        <v>547</v>
      </c>
      <c r="D4" s="7" t="s">
        <v>548</v>
      </c>
      <c r="E4" s="7" t="s">
        <v>549</v>
      </c>
      <c r="F4" s="7" t="s">
        <v>140</v>
      </c>
      <c r="G4" s="7" t="s">
        <v>547</v>
      </c>
      <c r="H4" s="7" t="s">
        <v>96</v>
      </c>
      <c r="I4" s="7" t="s">
        <v>164</v>
      </c>
      <c r="J4" s="7" t="s">
        <v>201</v>
      </c>
      <c r="K4" s="108" t="s">
        <v>53</v>
      </c>
    </row>
    <row r="5" spans="1:11">
      <c r="A5" s="7" t="s">
        <v>140</v>
      </c>
      <c r="B5" s="7" t="s">
        <v>141</v>
      </c>
      <c r="D5" s="7" t="s">
        <v>550</v>
      </c>
      <c r="E5" s="7" t="s">
        <v>142</v>
      </c>
      <c r="F5" s="7" t="s">
        <v>118</v>
      </c>
      <c r="G5" s="7" t="s">
        <v>141</v>
      </c>
      <c r="H5" s="7" t="s">
        <v>97</v>
      </c>
      <c r="I5" s="7" t="s">
        <v>165</v>
      </c>
      <c r="J5" s="7" t="s">
        <v>202</v>
      </c>
      <c r="K5" s="108" t="s">
        <v>64</v>
      </c>
    </row>
    <row r="6" spans="1:11">
      <c r="A6" s="7" t="s">
        <v>118</v>
      </c>
      <c r="B6" s="7" t="s">
        <v>119</v>
      </c>
      <c r="D6" s="7" t="s">
        <v>551</v>
      </c>
      <c r="E6" s="7" t="s">
        <v>120</v>
      </c>
      <c r="F6" s="7" t="s">
        <v>74</v>
      </c>
      <c r="G6" s="7" t="s">
        <v>119</v>
      </c>
      <c r="I6" s="7" t="s">
        <v>166</v>
      </c>
      <c r="J6" s="7" t="s">
        <v>203</v>
      </c>
      <c r="K6" s="108" t="s">
        <v>65</v>
      </c>
    </row>
    <row r="7" spans="1:11">
      <c r="A7" s="7" t="s">
        <v>74</v>
      </c>
      <c r="B7" s="7" t="s">
        <v>138</v>
      </c>
      <c r="D7" s="7" t="s">
        <v>552</v>
      </c>
      <c r="E7" s="7" t="s">
        <v>139</v>
      </c>
      <c r="F7" s="7" t="s">
        <v>99</v>
      </c>
      <c r="G7" s="7" t="s">
        <v>138</v>
      </c>
      <c r="I7" s="7" t="s">
        <v>167</v>
      </c>
      <c r="J7" s="7" t="s">
        <v>394</v>
      </c>
      <c r="K7" s="108" t="s">
        <v>66</v>
      </c>
    </row>
    <row r="8" spans="1:11">
      <c r="A8" s="7" t="s">
        <v>537</v>
      </c>
      <c r="B8" s="7" t="s">
        <v>553</v>
      </c>
      <c r="D8" s="7" t="s">
        <v>554</v>
      </c>
      <c r="E8" s="7" t="s">
        <v>555</v>
      </c>
      <c r="F8" s="7" t="s">
        <v>143</v>
      </c>
      <c r="G8" s="7" t="s">
        <v>553</v>
      </c>
      <c r="I8" s="7" t="s">
        <v>146</v>
      </c>
      <c r="J8" s="7" t="s">
        <v>376</v>
      </c>
      <c r="K8" s="108" t="s">
        <v>67</v>
      </c>
    </row>
    <row r="9" spans="1:11">
      <c r="A9" s="7" t="s">
        <v>99</v>
      </c>
      <c r="B9" s="7" t="s">
        <v>100</v>
      </c>
      <c r="D9" s="7" t="s">
        <v>556</v>
      </c>
      <c r="E9" s="7" t="s">
        <v>101</v>
      </c>
      <c r="F9" s="7" t="s">
        <v>102</v>
      </c>
      <c r="G9" s="7" t="s">
        <v>100</v>
      </c>
      <c r="I9" s="7" t="s">
        <v>168</v>
      </c>
      <c r="J9" s="7" t="s">
        <v>204</v>
      </c>
      <c r="K9" s="108" t="s">
        <v>68</v>
      </c>
    </row>
    <row r="10" spans="1:11">
      <c r="A10" s="7" t="s">
        <v>557</v>
      </c>
      <c r="B10" s="7" t="s">
        <v>558</v>
      </c>
      <c r="D10" s="7" t="s">
        <v>559</v>
      </c>
      <c r="E10" s="7" t="s">
        <v>560</v>
      </c>
      <c r="F10" s="7" t="s">
        <v>71</v>
      </c>
      <c r="G10" s="7" t="s">
        <v>558</v>
      </c>
      <c r="I10" s="7" t="s">
        <v>169</v>
      </c>
      <c r="J10" s="7" t="s">
        <v>205</v>
      </c>
      <c r="K10" s="108" t="s">
        <v>69</v>
      </c>
    </row>
    <row r="11" spans="1:11">
      <c r="A11" s="7" t="s">
        <v>561</v>
      </c>
      <c r="B11" s="7" t="s">
        <v>562</v>
      </c>
      <c r="D11" s="7" t="s">
        <v>563</v>
      </c>
      <c r="E11" s="7" t="s">
        <v>564</v>
      </c>
      <c r="F11" s="7" t="s">
        <v>105</v>
      </c>
      <c r="G11" s="7" t="s">
        <v>562</v>
      </c>
      <c r="I11" s="7" t="s">
        <v>170</v>
      </c>
      <c r="J11" s="7" t="s">
        <v>206</v>
      </c>
      <c r="K11" s="108" t="s">
        <v>70</v>
      </c>
    </row>
    <row r="12" spans="1:11">
      <c r="A12" s="7" t="s">
        <v>565</v>
      </c>
      <c r="B12" s="7" t="s">
        <v>566</v>
      </c>
      <c r="D12" s="7" t="s">
        <v>567</v>
      </c>
      <c r="E12" s="7" t="s">
        <v>568</v>
      </c>
      <c r="F12" s="7" t="s">
        <v>128</v>
      </c>
      <c r="G12" s="7" t="s">
        <v>566</v>
      </c>
      <c r="I12" s="7" t="s">
        <v>171</v>
      </c>
      <c r="J12" s="7" t="s">
        <v>207</v>
      </c>
      <c r="K12" s="108" t="s">
        <v>72</v>
      </c>
    </row>
    <row r="13" spans="1:11">
      <c r="A13" s="7" t="s">
        <v>143</v>
      </c>
      <c r="B13" s="7" t="s">
        <v>144</v>
      </c>
      <c r="D13" s="7" t="s">
        <v>569</v>
      </c>
      <c r="E13" s="7" t="s">
        <v>145</v>
      </c>
      <c r="F13" s="7" t="s">
        <v>89</v>
      </c>
      <c r="G13" s="7" t="s">
        <v>144</v>
      </c>
      <c r="I13" s="7" t="s">
        <v>172</v>
      </c>
      <c r="J13" s="7" t="s">
        <v>377</v>
      </c>
      <c r="K13" s="108" t="s">
        <v>73</v>
      </c>
    </row>
    <row r="14" spans="1:11">
      <c r="A14" s="7" t="s">
        <v>102</v>
      </c>
      <c r="B14" s="7" t="s">
        <v>103</v>
      </c>
      <c r="D14" s="7" t="s">
        <v>570</v>
      </c>
      <c r="E14" s="7" t="s">
        <v>104</v>
      </c>
      <c r="F14" s="7" t="s">
        <v>134</v>
      </c>
      <c r="G14" s="7" t="s">
        <v>103</v>
      </c>
      <c r="I14" s="7" t="s">
        <v>147</v>
      </c>
      <c r="J14" s="7" t="s">
        <v>404</v>
      </c>
      <c r="K14" s="108" t="s">
        <v>75</v>
      </c>
    </row>
    <row r="15" spans="1:11">
      <c r="A15" s="7" t="s">
        <v>571</v>
      </c>
      <c r="B15" s="7" t="s">
        <v>572</v>
      </c>
      <c r="D15" s="7" t="s">
        <v>573</v>
      </c>
      <c r="E15" s="7" t="s">
        <v>574</v>
      </c>
      <c r="F15" s="7" t="s">
        <v>114</v>
      </c>
      <c r="G15" s="7" t="s">
        <v>572</v>
      </c>
      <c r="I15" s="7" t="s">
        <v>173</v>
      </c>
      <c r="J15" s="7" t="s">
        <v>208</v>
      </c>
      <c r="K15" s="108" t="s">
        <v>62</v>
      </c>
    </row>
    <row r="16" spans="1:11">
      <c r="A16" s="7" t="s">
        <v>71</v>
      </c>
      <c r="B16" s="7" t="s">
        <v>132</v>
      </c>
      <c r="D16" s="7" t="s">
        <v>575</v>
      </c>
      <c r="E16" s="7" t="s">
        <v>133</v>
      </c>
      <c r="F16" s="7" t="s">
        <v>576</v>
      </c>
      <c r="G16" s="7" t="s">
        <v>132</v>
      </c>
      <c r="I16" s="7" t="s">
        <v>148</v>
      </c>
      <c r="J16" s="7" t="s">
        <v>395</v>
      </c>
      <c r="K16" s="108" t="s">
        <v>54</v>
      </c>
    </row>
    <row r="17" spans="1:11">
      <c r="A17" s="7" t="s">
        <v>105</v>
      </c>
      <c r="B17" s="7" t="s">
        <v>106</v>
      </c>
      <c r="D17" s="7" t="s">
        <v>577</v>
      </c>
      <c r="E17" s="7" t="s">
        <v>107</v>
      </c>
      <c r="F17" s="7" t="s">
        <v>109</v>
      </c>
      <c r="G17" s="7" t="s">
        <v>106</v>
      </c>
      <c r="I17" s="7" t="s">
        <v>174</v>
      </c>
      <c r="J17" s="7" t="s">
        <v>209</v>
      </c>
      <c r="K17" s="108" t="s">
        <v>60</v>
      </c>
    </row>
    <row r="18" spans="1:11">
      <c r="A18" s="7" t="s">
        <v>128</v>
      </c>
      <c r="B18" s="7" t="s">
        <v>129</v>
      </c>
      <c r="D18" s="7" t="s">
        <v>578</v>
      </c>
      <c r="E18" s="7" t="s">
        <v>130</v>
      </c>
      <c r="F18" s="7" t="s">
        <v>121</v>
      </c>
      <c r="G18" s="7" t="s">
        <v>129</v>
      </c>
      <c r="I18" s="7" t="s">
        <v>149</v>
      </c>
      <c r="J18" s="7" t="s">
        <v>210</v>
      </c>
      <c r="K18" s="108" t="s">
        <v>58</v>
      </c>
    </row>
    <row r="19" spans="1:11">
      <c r="A19" s="7" t="s">
        <v>579</v>
      </c>
      <c r="B19" s="7" t="s">
        <v>580</v>
      </c>
      <c r="D19" s="7" t="s">
        <v>581</v>
      </c>
      <c r="F19" s="7" t="s">
        <v>56</v>
      </c>
      <c r="G19" s="7" t="s">
        <v>580</v>
      </c>
      <c r="I19" s="7" t="s">
        <v>150</v>
      </c>
      <c r="J19" s="7" t="s">
        <v>211</v>
      </c>
      <c r="K19" t="s">
        <v>76</v>
      </c>
    </row>
    <row r="20" spans="1:11">
      <c r="A20" s="7" t="s">
        <v>134</v>
      </c>
      <c r="B20" s="7" t="s">
        <v>135</v>
      </c>
      <c r="D20" s="7" t="s">
        <v>582</v>
      </c>
      <c r="E20" s="7" t="s">
        <v>136</v>
      </c>
      <c r="F20" s="7" t="s">
        <v>583</v>
      </c>
      <c r="G20" s="7" t="s">
        <v>90</v>
      </c>
      <c r="I20" s="7" t="s">
        <v>175</v>
      </c>
      <c r="J20" s="7" t="s">
        <v>212</v>
      </c>
      <c r="K20" t="s">
        <v>77</v>
      </c>
    </row>
    <row r="21" spans="1:11">
      <c r="A21" s="7" t="s">
        <v>114</v>
      </c>
      <c r="B21" s="7" t="s">
        <v>115</v>
      </c>
      <c r="D21" s="7" t="s">
        <v>584</v>
      </c>
      <c r="E21" s="7" t="s">
        <v>116</v>
      </c>
      <c r="G21" s="7" t="s">
        <v>135</v>
      </c>
      <c r="I21" s="7" t="s">
        <v>176</v>
      </c>
      <c r="J21" s="7" t="s">
        <v>213</v>
      </c>
    </row>
    <row r="22" spans="1:11">
      <c r="A22" s="7" t="s">
        <v>585</v>
      </c>
      <c r="B22" s="7" t="s">
        <v>586</v>
      </c>
      <c r="D22" s="7" t="s">
        <v>587</v>
      </c>
      <c r="G22" s="7" t="s">
        <v>115</v>
      </c>
      <c r="I22" s="7" t="s">
        <v>177</v>
      </c>
      <c r="J22" s="7" t="s">
        <v>214</v>
      </c>
    </row>
    <row r="23" spans="1:11">
      <c r="A23" s="7" t="s">
        <v>576</v>
      </c>
      <c r="B23" s="7" t="s">
        <v>588</v>
      </c>
      <c r="D23" s="7" t="s">
        <v>437</v>
      </c>
      <c r="F23" s="117"/>
      <c r="G23" s="7" t="s">
        <v>586</v>
      </c>
      <c r="I23" s="7" t="s">
        <v>151</v>
      </c>
      <c r="J23" s="7" t="s">
        <v>215</v>
      </c>
    </row>
    <row r="24" spans="1:11">
      <c r="A24" s="7" t="s">
        <v>109</v>
      </c>
      <c r="B24" s="7" t="s">
        <v>110</v>
      </c>
      <c r="D24" s="7" t="s">
        <v>589</v>
      </c>
      <c r="E24" s="7" t="s">
        <v>111</v>
      </c>
      <c r="G24" s="7" t="s">
        <v>588</v>
      </c>
      <c r="I24" s="7" t="s">
        <v>178</v>
      </c>
      <c r="J24" s="7" t="s">
        <v>405</v>
      </c>
    </row>
    <row r="25" spans="1:11">
      <c r="A25" s="7" t="s">
        <v>121</v>
      </c>
      <c r="B25" s="7" t="s">
        <v>122</v>
      </c>
      <c r="D25" s="7" t="s">
        <v>590</v>
      </c>
      <c r="E25" s="7" t="s">
        <v>123</v>
      </c>
      <c r="G25" s="7" t="s">
        <v>110</v>
      </c>
      <c r="I25" s="7" t="s">
        <v>152</v>
      </c>
      <c r="J25" s="7" t="s">
        <v>216</v>
      </c>
    </row>
    <row r="26" spans="1:11">
      <c r="A26" s="7" t="s">
        <v>583</v>
      </c>
      <c r="B26" s="7" t="s">
        <v>591</v>
      </c>
      <c r="D26" s="7" t="s">
        <v>437</v>
      </c>
      <c r="G26" s="7" t="s">
        <v>198</v>
      </c>
      <c r="I26" s="7" t="s">
        <v>153</v>
      </c>
      <c r="J26" s="7" t="s">
        <v>217</v>
      </c>
    </row>
    <row r="27" spans="1:11">
      <c r="A27" s="7" t="s">
        <v>89</v>
      </c>
      <c r="B27" s="7" t="s">
        <v>90</v>
      </c>
      <c r="C27" s="7" t="s">
        <v>90</v>
      </c>
      <c r="D27" s="87" t="s">
        <v>592</v>
      </c>
      <c r="E27" s="7" t="s">
        <v>92</v>
      </c>
      <c r="G27" s="7" t="s">
        <v>122</v>
      </c>
      <c r="I27" s="7" t="s">
        <v>154</v>
      </c>
      <c r="J27" s="7" t="s">
        <v>378</v>
      </c>
    </row>
    <row r="28" spans="1:11">
      <c r="A28" s="7" t="s">
        <v>89</v>
      </c>
      <c r="B28" s="7" t="s">
        <v>90</v>
      </c>
      <c r="C28" s="7" t="s">
        <v>91</v>
      </c>
      <c r="D28" s="88" t="s">
        <v>593</v>
      </c>
      <c r="E28" s="7" t="s">
        <v>92</v>
      </c>
      <c r="G28" s="7" t="s">
        <v>591</v>
      </c>
      <c r="I28" s="7" t="s">
        <v>155</v>
      </c>
      <c r="J28" s="7" t="s">
        <v>218</v>
      </c>
    </row>
    <row r="29" spans="1:11">
      <c r="A29" s="7" t="s">
        <v>89</v>
      </c>
      <c r="B29" s="7" t="s">
        <v>90</v>
      </c>
      <c r="C29" s="7" t="s">
        <v>164</v>
      </c>
      <c r="D29" s="88" t="s">
        <v>593</v>
      </c>
      <c r="E29" s="7" t="s">
        <v>92</v>
      </c>
      <c r="I29" s="7" t="s">
        <v>156</v>
      </c>
      <c r="J29" s="7" t="s">
        <v>379</v>
      </c>
    </row>
    <row r="30" spans="1:11">
      <c r="A30" s="7" t="s">
        <v>89</v>
      </c>
      <c r="B30" s="7" t="s">
        <v>90</v>
      </c>
      <c r="C30" s="7" t="s">
        <v>165</v>
      </c>
      <c r="D30" s="88" t="s">
        <v>593</v>
      </c>
      <c r="E30" s="7" t="s">
        <v>92</v>
      </c>
      <c r="I30" s="7" t="s">
        <v>157</v>
      </c>
      <c r="J30" s="7" t="s">
        <v>219</v>
      </c>
    </row>
    <row r="31" spans="1:11">
      <c r="A31" s="7" t="s">
        <v>89</v>
      </c>
      <c r="B31" s="7" t="s">
        <v>90</v>
      </c>
      <c r="C31" s="7" t="s">
        <v>166</v>
      </c>
      <c r="D31" s="88" t="s">
        <v>593</v>
      </c>
      <c r="E31" s="7" t="s">
        <v>92</v>
      </c>
      <c r="I31" s="7" t="s">
        <v>179</v>
      </c>
      <c r="J31" s="7" t="s">
        <v>220</v>
      </c>
    </row>
    <row r="32" spans="1:11">
      <c r="A32" s="7" t="s">
        <v>89</v>
      </c>
      <c r="B32" s="7" t="s">
        <v>90</v>
      </c>
      <c r="C32" s="7" t="s">
        <v>167</v>
      </c>
      <c r="D32" s="88" t="s">
        <v>593</v>
      </c>
      <c r="E32" s="7" t="s">
        <v>92</v>
      </c>
      <c r="I32" s="7" t="s">
        <v>158</v>
      </c>
      <c r="J32" s="7" t="s">
        <v>221</v>
      </c>
    </row>
    <row r="33" spans="1:10">
      <c r="A33" s="7" t="s">
        <v>89</v>
      </c>
      <c r="B33" s="7" t="s">
        <v>90</v>
      </c>
      <c r="C33" s="7" t="s">
        <v>146</v>
      </c>
      <c r="D33" s="87" t="s">
        <v>592</v>
      </c>
      <c r="E33" s="7" t="s">
        <v>92</v>
      </c>
      <c r="I33" s="7" t="s">
        <v>159</v>
      </c>
      <c r="J33" s="7" t="s">
        <v>222</v>
      </c>
    </row>
    <row r="34" spans="1:10">
      <c r="A34" s="7" t="s">
        <v>89</v>
      </c>
      <c r="B34" s="7" t="s">
        <v>90</v>
      </c>
      <c r="C34" s="7" t="s">
        <v>168</v>
      </c>
      <c r="D34" s="88" t="s">
        <v>593</v>
      </c>
      <c r="E34" s="7" t="s">
        <v>92</v>
      </c>
      <c r="I34" s="7" t="s">
        <v>180</v>
      </c>
      <c r="J34" s="7" t="s">
        <v>223</v>
      </c>
    </row>
    <row r="35" spans="1:10">
      <c r="A35" s="7" t="s">
        <v>89</v>
      </c>
      <c r="B35" s="7" t="s">
        <v>90</v>
      </c>
      <c r="C35" s="7" t="s">
        <v>169</v>
      </c>
      <c r="D35" s="88" t="s">
        <v>593</v>
      </c>
      <c r="E35" s="7" t="s">
        <v>92</v>
      </c>
      <c r="I35" s="7" t="s">
        <v>181</v>
      </c>
      <c r="J35" s="7" t="s">
        <v>224</v>
      </c>
    </row>
    <row r="36" spans="1:10">
      <c r="A36" s="7" t="s">
        <v>89</v>
      </c>
      <c r="B36" s="7" t="s">
        <v>90</v>
      </c>
      <c r="C36" s="7" t="s">
        <v>170</v>
      </c>
      <c r="D36" s="88" t="s">
        <v>593</v>
      </c>
      <c r="E36" s="7" t="s">
        <v>92</v>
      </c>
      <c r="I36" s="7" t="s">
        <v>182</v>
      </c>
      <c r="J36" s="7" t="s">
        <v>225</v>
      </c>
    </row>
    <row r="37" spans="1:10">
      <c r="A37" s="7" t="s">
        <v>89</v>
      </c>
      <c r="B37" s="7" t="s">
        <v>90</v>
      </c>
      <c r="C37" s="7" t="s">
        <v>171</v>
      </c>
      <c r="D37" s="88" t="s">
        <v>593</v>
      </c>
      <c r="E37" s="7" t="s">
        <v>92</v>
      </c>
      <c r="I37" s="7" t="s">
        <v>183</v>
      </c>
      <c r="J37" s="7" t="s">
        <v>226</v>
      </c>
    </row>
    <row r="38" spans="1:10">
      <c r="A38" s="7" t="s">
        <v>89</v>
      </c>
      <c r="B38" s="7" t="s">
        <v>90</v>
      </c>
      <c r="C38" s="7" t="s">
        <v>172</v>
      </c>
      <c r="D38" s="88" t="s">
        <v>593</v>
      </c>
      <c r="E38" s="7" t="s">
        <v>92</v>
      </c>
      <c r="I38" s="7" t="s">
        <v>184</v>
      </c>
      <c r="J38" s="7" t="s">
        <v>227</v>
      </c>
    </row>
    <row r="39" spans="1:10">
      <c r="A39" s="7" t="s">
        <v>89</v>
      </c>
      <c r="B39" s="7" t="s">
        <v>90</v>
      </c>
      <c r="C39" s="7" t="s">
        <v>147</v>
      </c>
      <c r="D39" s="87" t="s">
        <v>592</v>
      </c>
      <c r="E39" s="7" t="s">
        <v>92</v>
      </c>
      <c r="I39" s="7" t="s">
        <v>160</v>
      </c>
      <c r="J39" s="7" t="s">
        <v>228</v>
      </c>
    </row>
    <row r="40" spans="1:10">
      <c r="A40" s="7" t="s">
        <v>89</v>
      </c>
      <c r="B40" s="7" t="s">
        <v>90</v>
      </c>
      <c r="C40" s="7" t="s">
        <v>173</v>
      </c>
      <c r="D40" s="88" t="s">
        <v>593</v>
      </c>
      <c r="E40" s="7" t="s">
        <v>92</v>
      </c>
      <c r="I40" s="7" t="s">
        <v>185</v>
      </c>
      <c r="J40" s="7" t="s">
        <v>229</v>
      </c>
    </row>
    <row r="41" spans="1:10">
      <c r="A41" s="7" t="s">
        <v>89</v>
      </c>
      <c r="B41" s="7" t="s">
        <v>90</v>
      </c>
      <c r="C41" s="7" t="s">
        <v>148</v>
      </c>
      <c r="D41" s="87" t="s">
        <v>592</v>
      </c>
      <c r="E41" s="7" t="s">
        <v>92</v>
      </c>
      <c r="I41" s="7" t="s">
        <v>186</v>
      </c>
      <c r="J41" s="7" t="s">
        <v>230</v>
      </c>
    </row>
    <row r="42" spans="1:10">
      <c r="A42" s="7" t="s">
        <v>89</v>
      </c>
      <c r="B42" s="7" t="s">
        <v>90</v>
      </c>
      <c r="C42" s="7" t="s">
        <v>174</v>
      </c>
      <c r="D42" s="88" t="s">
        <v>593</v>
      </c>
      <c r="E42" s="7" t="s">
        <v>92</v>
      </c>
      <c r="I42" s="7" t="s">
        <v>187</v>
      </c>
      <c r="J42" s="7" t="s">
        <v>231</v>
      </c>
    </row>
    <row r="43" spans="1:10">
      <c r="A43" s="7" t="s">
        <v>89</v>
      </c>
      <c r="B43" s="7" t="s">
        <v>90</v>
      </c>
      <c r="C43" s="7" t="s">
        <v>149</v>
      </c>
      <c r="D43" s="87" t="s">
        <v>592</v>
      </c>
      <c r="E43" s="7" t="s">
        <v>92</v>
      </c>
      <c r="I43" s="7" t="s">
        <v>188</v>
      </c>
      <c r="J43" s="7" t="s">
        <v>232</v>
      </c>
    </row>
    <row r="44" spans="1:10">
      <c r="A44" s="7" t="s">
        <v>89</v>
      </c>
      <c r="B44" s="7" t="s">
        <v>90</v>
      </c>
      <c r="C44" s="7" t="s">
        <v>150</v>
      </c>
      <c r="D44" s="87" t="s">
        <v>592</v>
      </c>
      <c r="E44" s="7" t="s">
        <v>92</v>
      </c>
      <c r="I44" s="7" t="s">
        <v>189</v>
      </c>
      <c r="J44" s="7" t="s">
        <v>233</v>
      </c>
    </row>
    <row r="45" spans="1:10">
      <c r="A45" s="7" t="s">
        <v>89</v>
      </c>
      <c r="B45" s="7" t="s">
        <v>90</v>
      </c>
      <c r="C45" s="7" t="s">
        <v>175</v>
      </c>
      <c r="D45" s="88" t="s">
        <v>593</v>
      </c>
      <c r="E45" s="7" t="s">
        <v>92</v>
      </c>
      <c r="I45" s="7" t="s">
        <v>190</v>
      </c>
      <c r="J45" s="7" t="s">
        <v>234</v>
      </c>
    </row>
    <row r="46" spans="1:10">
      <c r="A46" s="7" t="s">
        <v>89</v>
      </c>
      <c r="B46" s="7" t="s">
        <v>90</v>
      </c>
      <c r="C46" s="7" t="s">
        <v>176</v>
      </c>
      <c r="D46" s="88" t="s">
        <v>593</v>
      </c>
      <c r="E46" s="7" t="s">
        <v>92</v>
      </c>
      <c r="I46" s="7" t="s">
        <v>191</v>
      </c>
      <c r="J46" s="7" t="s">
        <v>396</v>
      </c>
    </row>
    <row r="47" spans="1:10">
      <c r="A47" s="7" t="s">
        <v>89</v>
      </c>
      <c r="B47" s="7" t="s">
        <v>90</v>
      </c>
      <c r="C47" s="7" t="s">
        <v>177</v>
      </c>
      <c r="D47" s="88" t="s">
        <v>593</v>
      </c>
      <c r="E47" s="7" t="s">
        <v>92</v>
      </c>
      <c r="I47" s="7" t="s">
        <v>161</v>
      </c>
      <c r="J47" s="7" t="s">
        <v>380</v>
      </c>
    </row>
    <row r="48" spans="1:10">
      <c r="A48" s="7" t="s">
        <v>89</v>
      </c>
      <c r="B48" s="7" t="s">
        <v>90</v>
      </c>
      <c r="C48" s="7" t="s">
        <v>151</v>
      </c>
      <c r="D48" s="87" t="s">
        <v>592</v>
      </c>
      <c r="E48" s="7" t="s">
        <v>92</v>
      </c>
      <c r="I48" s="7" t="s">
        <v>162</v>
      </c>
      <c r="J48" s="7" t="s">
        <v>381</v>
      </c>
    </row>
    <row r="49" spans="1:10">
      <c r="A49" s="7" t="s">
        <v>89</v>
      </c>
      <c r="B49" s="7" t="s">
        <v>90</v>
      </c>
      <c r="C49" s="7" t="s">
        <v>178</v>
      </c>
      <c r="D49" s="88" t="s">
        <v>593</v>
      </c>
      <c r="E49" s="7" t="s">
        <v>92</v>
      </c>
      <c r="I49" s="7" t="s">
        <v>163</v>
      </c>
      <c r="J49" s="7" t="s">
        <v>235</v>
      </c>
    </row>
    <row r="50" spans="1:10">
      <c r="A50" s="7" t="s">
        <v>89</v>
      </c>
      <c r="B50" s="7" t="s">
        <v>90</v>
      </c>
      <c r="C50" s="7" t="s">
        <v>152</v>
      </c>
      <c r="D50" s="87" t="s">
        <v>592</v>
      </c>
      <c r="E50" s="7" t="s">
        <v>92</v>
      </c>
      <c r="I50" s="7" t="s">
        <v>192</v>
      </c>
      <c r="J50" s="7" t="s">
        <v>236</v>
      </c>
    </row>
    <row r="51" spans="1:10">
      <c r="A51" s="7" t="s">
        <v>89</v>
      </c>
      <c r="B51" s="7" t="s">
        <v>90</v>
      </c>
      <c r="C51" s="7" t="s">
        <v>153</v>
      </c>
      <c r="D51" s="87" t="s">
        <v>592</v>
      </c>
      <c r="E51" s="7" t="s">
        <v>92</v>
      </c>
      <c r="I51" s="7" t="s">
        <v>193</v>
      </c>
      <c r="J51" s="7" t="s">
        <v>237</v>
      </c>
    </row>
    <row r="52" spans="1:10">
      <c r="A52" s="7" t="s">
        <v>89</v>
      </c>
      <c r="B52" s="7" t="s">
        <v>90</v>
      </c>
      <c r="C52" s="7" t="s">
        <v>154</v>
      </c>
      <c r="D52" s="87" t="s">
        <v>592</v>
      </c>
      <c r="E52" s="7" t="s">
        <v>92</v>
      </c>
      <c r="I52" s="7" t="s">
        <v>194</v>
      </c>
      <c r="J52" s="7" t="s">
        <v>238</v>
      </c>
    </row>
    <row r="53" spans="1:10">
      <c r="A53" s="7" t="s">
        <v>89</v>
      </c>
      <c r="B53" s="7" t="s">
        <v>90</v>
      </c>
      <c r="C53" s="7" t="s">
        <v>155</v>
      </c>
      <c r="D53" s="87" t="s">
        <v>592</v>
      </c>
      <c r="E53" s="7" t="s">
        <v>92</v>
      </c>
      <c r="I53" s="7" t="s">
        <v>195</v>
      </c>
      <c r="J53" s="7" t="s">
        <v>239</v>
      </c>
    </row>
    <row r="54" spans="1:10">
      <c r="A54" s="7" t="s">
        <v>89</v>
      </c>
      <c r="B54" s="7" t="s">
        <v>90</v>
      </c>
      <c r="C54" s="7" t="s">
        <v>156</v>
      </c>
      <c r="D54" s="87" t="s">
        <v>592</v>
      </c>
      <c r="E54" s="7" t="s">
        <v>92</v>
      </c>
      <c r="I54" s="7" t="s">
        <v>196</v>
      </c>
      <c r="J54" s="7" t="s">
        <v>240</v>
      </c>
    </row>
    <row r="55" spans="1:10">
      <c r="A55" s="7" t="s">
        <v>89</v>
      </c>
      <c r="B55" s="7" t="s">
        <v>90</v>
      </c>
      <c r="C55" s="7" t="s">
        <v>157</v>
      </c>
      <c r="D55" s="87" t="s">
        <v>592</v>
      </c>
      <c r="E55" s="7" t="s">
        <v>92</v>
      </c>
      <c r="I55" s="7" t="s">
        <v>197</v>
      </c>
      <c r="J55" s="7" t="s">
        <v>406</v>
      </c>
    </row>
    <row r="56" spans="1:10">
      <c r="A56" s="7" t="s">
        <v>89</v>
      </c>
      <c r="B56" s="7" t="s">
        <v>90</v>
      </c>
      <c r="C56" s="7" t="s">
        <v>179</v>
      </c>
      <c r="D56" s="88" t="s">
        <v>593</v>
      </c>
      <c r="E56" s="7" t="s">
        <v>92</v>
      </c>
      <c r="J56" s="7" t="s">
        <v>241</v>
      </c>
    </row>
    <row r="57" spans="1:10">
      <c r="A57" s="7" t="s">
        <v>89</v>
      </c>
      <c r="B57" s="7" t="s">
        <v>90</v>
      </c>
      <c r="C57" s="7" t="s">
        <v>158</v>
      </c>
      <c r="D57" s="87" t="s">
        <v>592</v>
      </c>
      <c r="E57" s="7" t="s">
        <v>92</v>
      </c>
      <c r="J57" s="7" t="s">
        <v>242</v>
      </c>
    </row>
    <row r="58" spans="1:10">
      <c r="A58" s="7" t="s">
        <v>89</v>
      </c>
      <c r="B58" s="7" t="s">
        <v>90</v>
      </c>
      <c r="C58" s="7" t="s">
        <v>159</v>
      </c>
      <c r="D58" s="87" t="s">
        <v>592</v>
      </c>
      <c r="E58" s="7" t="s">
        <v>92</v>
      </c>
      <c r="J58" s="7" t="s">
        <v>243</v>
      </c>
    </row>
    <row r="59" spans="1:10">
      <c r="A59" s="7" t="s">
        <v>89</v>
      </c>
      <c r="B59" s="7" t="s">
        <v>90</v>
      </c>
      <c r="C59" s="7" t="s">
        <v>180</v>
      </c>
      <c r="D59" s="88" t="s">
        <v>593</v>
      </c>
      <c r="E59" s="7" t="s">
        <v>92</v>
      </c>
      <c r="J59" s="7" t="s">
        <v>397</v>
      </c>
    </row>
    <row r="60" spans="1:10">
      <c r="A60" s="7" t="s">
        <v>89</v>
      </c>
      <c r="B60" s="7" t="s">
        <v>90</v>
      </c>
      <c r="C60" s="7" t="s">
        <v>181</v>
      </c>
      <c r="D60" s="88" t="s">
        <v>593</v>
      </c>
      <c r="E60" s="7" t="s">
        <v>92</v>
      </c>
      <c r="J60" s="7" t="s">
        <v>244</v>
      </c>
    </row>
    <row r="61" spans="1:10">
      <c r="A61" s="7" t="s">
        <v>89</v>
      </c>
      <c r="B61" s="7" t="s">
        <v>90</v>
      </c>
      <c r="C61" s="7" t="s">
        <v>182</v>
      </c>
      <c r="D61" s="88" t="s">
        <v>593</v>
      </c>
      <c r="E61" s="7" t="s">
        <v>92</v>
      </c>
      <c r="J61" s="7" t="s">
        <v>245</v>
      </c>
    </row>
    <row r="62" spans="1:10">
      <c r="A62" s="7" t="s">
        <v>89</v>
      </c>
      <c r="B62" s="7" t="s">
        <v>90</v>
      </c>
      <c r="C62" s="7" t="s">
        <v>183</v>
      </c>
      <c r="D62" s="88" t="s">
        <v>593</v>
      </c>
      <c r="E62" s="7" t="s">
        <v>92</v>
      </c>
      <c r="J62" s="7" t="s">
        <v>246</v>
      </c>
    </row>
    <row r="63" spans="1:10">
      <c r="A63" s="7" t="s">
        <v>89</v>
      </c>
      <c r="B63" s="7" t="s">
        <v>90</v>
      </c>
      <c r="C63" s="7" t="s">
        <v>184</v>
      </c>
      <c r="D63" s="88" t="s">
        <v>593</v>
      </c>
      <c r="E63" s="7" t="s">
        <v>92</v>
      </c>
      <c r="J63" s="7" t="s">
        <v>247</v>
      </c>
    </row>
    <row r="64" spans="1:10">
      <c r="A64" s="7" t="s">
        <v>89</v>
      </c>
      <c r="B64" s="7" t="s">
        <v>90</v>
      </c>
      <c r="C64" s="7" t="s">
        <v>160</v>
      </c>
      <c r="D64" s="87" t="s">
        <v>592</v>
      </c>
      <c r="E64" s="7" t="s">
        <v>92</v>
      </c>
      <c r="J64" s="7" t="s">
        <v>248</v>
      </c>
    </row>
    <row r="65" spans="1:10">
      <c r="A65" s="7" t="s">
        <v>89</v>
      </c>
      <c r="B65" s="7" t="s">
        <v>90</v>
      </c>
      <c r="C65" s="7" t="s">
        <v>185</v>
      </c>
      <c r="D65" s="88" t="s">
        <v>593</v>
      </c>
      <c r="E65" s="7" t="s">
        <v>92</v>
      </c>
      <c r="J65" s="7" t="s">
        <v>249</v>
      </c>
    </row>
    <row r="66" spans="1:10">
      <c r="A66" s="7" t="s">
        <v>89</v>
      </c>
      <c r="B66" s="7" t="s">
        <v>90</v>
      </c>
      <c r="C66" s="7" t="s">
        <v>186</v>
      </c>
      <c r="D66" s="88" t="s">
        <v>593</v>
      </c>
      <c r="E66" s="7" t="s">
        <v>92</v>
      </c>
      <c r="J66" s="7" t="s">
        <v>250</v>
      </c>
    </row>
    <row r="67" spans="1:10">
      <c r="A67" s="7" t="s">
        <v>89</v>
      </c>
      <c r="B67" s="7" t="s">
        <v>90</v>
      </c>
      <c r="C67" s="7" t="s">
        <v>187</v>
      </c>
      <c r="D67" s="88" t="s">
        <v>593</v>
      </c>
      <c r="E67" s="7" t="s">
        <v>92</v>
      </c>
      <c r="J67" s="7" t="s">
        <v>251</v>
      </c>
    </row>
    <row r="68" spans="1:10">
      <c r="A68" s="7" t="s">
        <v>89</v>
      </c>
      <c r="B68" s="7" t="s">
        <v>90</v>
      </c>
      <c r="C68" s="7" t="s">
        <v>188</v>
      </c>
      <c r="D68" s="88" t="s">
        <v>593</v>
      </c>
      <c r="E68" s="7" t="s">
        <v>92</v>
      </c>
      <c r="J68" s="7" t="s">
        <v>252</v>
      </c>
    </row>
    <row r="69" spans="1:10">
      <c r="A69" s="7" t="s">
        <v>89</v>
      </c>
      <c r="B69" s="7" t="s">
        <v>90</v>
      </c>
      <c r="C69" s="7" t="s">
        <v>189</v>
      </c>
      <c r="D69" s="88" t="s">
        <v>593</v>
      </c>
      <c r="E69" s="7" t="s">
        <v>92</v>
      </c>
      <c r="J69" s="7" t="s">
        <v>253</v>
      </c>
    </row>
    <row r="70" spans="1:10">
      <c r="A70" s="7" t="s">
        <v>89</v>
      </c>
      <c r="B70" s="7" t="s">
        <v>90</v>
      </c>
      <c r="C70" s="7" t="s">
        <v>190</v>
      </c>
      <c r="D70" s="88" t="s">
        <v>593</v>
      </c>
      <c r="E70" s="7" t="s">
        <v>92</v>
      </c>
      <c r="J70" s="7" t="s">
        <v>254</v>
      </c>
    </row>
    <row r="71" spans="1:10">
      <c r="A71" s="7" t="s">
        <v>89</v>
      </c>
      <c r="B71" s="7" t="s">
        <v>90</v>
      </c>
      <c r="C71" s="7" t="s">
        <v>191</v>
      </c>
      <c r="D71" s="88" t="s">
        <v>593</v>
      </c>
      <c r="E71" s="7" t="s">
        <v>92</v>
      </c>
      <c r="J71" s="7" t="s">
        <v>255</v>
      </c>
    </row>
    <row r="72" spans="1:10">
      <c r="A72" s="7" t="s">
        <v>89</v>
      </c>
      <c r="B72" s="7" t="s">
        <v>90</v>
      </c>
      <c r="C72" s="7" t="s">
        <v>161</v>
      </c>
      <c r="D72" s="87" t="s">
        <v>592</v>
      </c>
      <c r="E72" s="7" t="s">
        <v>92</v>
      </c>
      <c r="J72" s="7" t="s">
        <v>256</v>
      </c>
    </row>
    <row r="73" spans="1:10">
      <c r="A73" s="7" t="s">
        <v>89</v>
      </c>
      <c r="B73" s="7" t="s">
        <v>90</v>
      </c>
      <c r="C73" s="7" t="s">
        <v>162</v>
      </c>
      <c r="D73" s="87" t="s">
        <v>592</v>
      </c>
      <c r="E73" s="7" t="s">
        <v>92</v>
      </c>
      <c r="J73" s="7" t="s">
        <v>257</v>
      </c>
    </row>
    <row r="74" spans="1:10">
      <c r="A74" s="7" t="s">
        <v>89</v>
      </c>
      <c r="B74" s="7" t="s">
        <v>90</v>
      </c>
      <c r="C74" s="7" t="s">
        <v>163</v>
      </c>
      <c r="D74" s="87" t="s">
        <v>592</v>
      </c>
      <c r="E74" s="7" t="s">
        <v>92</v>
      </c>
      <c r="J74" s="7" t="s">
        <v>258</v>
      </c>
    </row>
    <row r="75" spans="1:10">
      <c r="A75" s="7" t="s">
        <v>89</v>
      </c>
      <c r="B75" s="7" t="s">
        <v>90</v>
      </c>
      <c r="C75" s="7" t="s">
        <v>192</v>
      </c>
      <c r="D75" s="88" t="s">
        <v>593</v>
      </c>
      <c r="E75" s="7" t="s">
        <v>92</v>
      </c>
      <c r="J75" s="7" t="s">
        <v>259</v>
      </c>
    </row>
    <row r="76" spans="1:10">
      <c r="A76" s="7" t="s">
        <v>89</v>
      </c>
      <c r="B76" s="7" t="s">
        <v>90</v>
      </c>
      <c r="C76" s="7" t="s">
        <v>193</v>
      </c>
      <c r="D76" s="88" t="s">
        <v>593</v>
      </c>
      <c r="E76" s="7" t="s">
        <v>92</v>
      </c>
      <c r="J76" s="7" t="s">
        <v>260</v>
      </c>
    </row>
    <row r="77" spans="1:10">
      <c r="A77" s="7" t="s">
        <v>89</v>
      </c>
      <c r="B77" s="7" t="s">
        <v>90</v>
      </c>
      <c r="C77" s="7" t="s">
        <v>194</v>
      </c>
      <c r="D77" s="88" t="s">
        <v>593</v>
      </c>
      <c r="E77" s="7" t="s">
        <v>92</v>
      </c>
      <c r="J77" s="7" t="s">
        <v>407</v>
      </c>
    </row>
    <row r="78" spans="1:10">
      <c r="A78" s="7" t="s">
        <v>89</v>
      </c>
      <c r="B78" s="7" t="s">
        <v>90</v>
      </c>
      <c r="C78" s="7" t="s">
        <v>195</v>
      </c>
      <c r="D78" s="88" t="s">
        <v>593</v>
      </c>
      <c r="E78" s="7" t="s">
        <v>92</v>
      </c>
      <c r="J78" s="7" t="s">
        <v>398</v>
      </c>
    </row>
    <row r="79" spans="1:10">
      <c r="A79" s="7" t="s">
        <v>89</v>
      </c>
      <c r="B79" s="7" t="s">
        <v>90</v>
      </c>
      <c r="C79" s="7" t="s">
        <v>196</v>
      </c>
      <c r="D79" s="88" t="s">
        <v>593</v>
      </c>
      <c r="E79" s="7" t="s">
        <v>92</v>
      </c>
      <c r="J79" s="7" t="s">
        <v>261</v>
      </c>
    </row>
    <row r="80" spans="1:10">
      <c r="A80" s="7" t="s">
        <v>89</v>
      </c>
      <c r="B80" s="7" t="s">
        <v>90</v>
      </c>
      <c r="C80" s="7" t="s">
        <v>197</v>
      </c>
      <c r="D80" s="88" t="s">
        <v>593</v>
      </c>
      <c r="E80" s="7" t="s">
        <v>92</v>
      </c>
      <c r="J80" s="7" t="s">
        <v>262</v>
      </c>
    </row>
    <row r="81" spans="1:10">
      <c r="A81" s="7" t="s">
        <v>56</v>
      </c>
      <c r="B81" s="7" t="s">
        <v>198</v>
      </c>
      <c r="C81" s="7" t="s">
        <v>198</v>
      </c>
      <c r="D81" s="89" t="s">
        <v>594</v>
      </c>
      <c r="E81" s="7" t="s">
        <v>199</v>
      </c>
      <c r="J81" s="7" t="s">
        <v>263</v>
      </c>
    </row>
    <row r="82" spans="1:10">
      <c r="A82" s="7" t="s">
        <v>56</v>
      </c>
      <c r="B82" s="7" t="s">
        <v>198</v>
      </c>
      <c r="C82" s="7" t="s">
        <v>376</v>
      </c>
      <c r="D82" s="90" t="s">
        <v>60</v>
      </c>
      <c r="E82" s="7" t="s">
        <v>199</v>
      </c>
      <c r="J82" s="7" t="s">
        <v>382</v>
      </c>
    </row>
    <row r="83" spans="1:10">
      <c r="A83" s="7" t="s">
        <v>56</v>
      </c>
      <c r="B83" s="7" t="s">
        <v>198</v>
      </c>
      <c r="C83" s="7" t="s">
        <v>377</v>
      </c>
      <c r="D83" s="90" t="s">
        <v>60</v>
      </c>
      <c r="E83" s="7" t="s">
        <v>199</v>
      </c>
      <c r="J83" s="7" t="s">
        <v>264</v>
      </c>
    </row>
    <row r="84" spans="1:10">
      <c r="A84" s="7" t="s">
        <v>56</v>
      </c>
      <c r="B84" s="7" t="s">
        <v>198</v>
      </c>
      <c r="C84" s="7" t="s">
        <v>378</v>
      </c>
      <c r="D84" s="90" t="s">
        <v>60</v>
      </c>
      <c r="E84" s="7" t="s">
        <v>199</v>
      </c>
      <c r="J84" s="7" t="s">
        <v>265</v>
      </c>
    </row>
    <row r="85" spans="1:10">
      <c r="A85" s="7" t="s">
        <v>56</v>
      </c>
      <c r="B85" s="7" t="s">
        <v>198</v>
      </c>
      <c r="C85" s="7" t="s">
        <v>379</v>
      </c>
      <c r="D85" s="90" t="s">
        <v>60</v>
      </c>
      <c r="E85" s="7" t="s">
        <v>199</v>
      </c>
      <c r="J85" s="7" t="s">
        <v>266</v>
      </c>
    </row>
    <row r="86" spans="1:10">
      <c r="A86" s="7" t="s">
        <v>56</v>
      </c>
      <c r="B86" s="7" t="s">
        <v>198</v>
      </c>
      <c r="C86" s="7" t="s">
        <v>380</v>
      </c>
      <c r="D86" s="90" t="s">
        <v>60</v>
      </c>
      <c r="E86" s="7" t="s">
        <v>199</v>
      </c>
      <c r="J86" s="7" t="s">
        <v>267</v>
      </c>
    </row>
    <row r="87" spans="1:10">
      <c r="A87" s="7" t="s">
        <v>56</v>
      </c>
      <c r="B87" s="7" t="s">
        <v>198</v>
      </c>
      <c r="C87" s="7" t="s">
        <v>381</v>
      </c>
      <c r="D87" s="90" t="s">
        <v>60</v>
      </c>
      <c r="E87" s="7" t="s">
        <v>199</v>
      </c>
      <c r="J87" s="7" t="s">
        <v>383</v>
      </c>
    </row>
    <row r="88" spans="1:10">
      <c r="A88" s="7" t="s">
        <v>56</v>
      </c>
      <c r="B88" s="7" t="s">
        <v>198</v>
      </c>
      <c r="C88" s="7" t="s">
        <v>382</v>
      </c>
      <c r="D88" s="90" t="s">
        <v>60</v>
      </c>
      <c r="E88" s="7" t="s">
        <v>199</v>
      </c>
      <c r="J88" s="7" t="s">
        <v>268</v>
      </c>
    </row>
    <row r="89" spans="1:10">
      <c r="A89" s="7" t="s">
        <v>56</v>
      </c>
      <c r="B89" s="7" t="s">
        <v>198</v>
      </c>
      <c r="C89" s="7" t="s">
        <v>383</v>
      </c>
      <c r="D89" s="90" t="s">
        <v>60</v>
      </c>
      <c r="E89" s="7" t="s">
        <v>199</v>
      </c>
      <c r="J89" s="7" t="s">
        <v>269</v>
      </c>
    </row>
    <row r="90" spans="1:10">
      <c r="A90" s="7" t="s">
        <v>56</v>
      </c>
      <c r="B90" s="7" t="s">
        <v>198</v>
      </c>
      <c r="C90" s="7" t="s">
        <v>384</v>
      </c>
      <c r="D90" s="90" t="s">
        <v>60</v>
      </c>
      <c r="E90" s="7" t="s">
        <v>199</v>
      </c>
      <c r="J90" s="7" t="s">
        <v>408</v>
      </c>
    </row>
    <row r="91" spans="1:10">
      <c r="A91" s="7" t="s">
        <v>56</v>
      </c>
      <c r="B91" s="7" t="s">
        <v>198</v>
      </c>
      <c r="C91" s="7" t="s">
        <v>385</v>
      </c>
      <c r="D91" s="90" t="s">
        <v>60</v>
      </c>
      <c r="E91" s="7" t="s">
        <v>199</v>
      </c>
      <c r="J91" s="7" t="s">
        <v>270</v>
      </c>
    </row>
    <row r="92" spans="1:10">
      <c r="A92" s="7" t="s">
        <v>56</v>
      </c>
      <c r="B92" s="7" t="s">
        <v>198</v>
      </c>
      <c r="C92" s="7" t="s">
        <v>386</v>
      </c>
      <c r="D92" s="90" t="s">
        <v>60</v>
      </c>
      <c r="E92" s="7" t="s">
        <v>199</v>
      </c>
      <c r="J92" s="7" t="s">
        <v>271</v>
      </c>
    </row>
    <row r="93" spans="1:10">
      <c r="A93" s="7" t="s">
        <v>56</v>
      </c>
      <c r="B93" s="7" t="s">
        <v>198</v>
      </c>
      <c r="C93" s="7" t="s">
        <v>387</v>
      </c>
      <c r="D93" s="90" t="s">
        <v>60</v>
      </c>
      <c r="E93" s="7" t="s">
        <v>199</v>
      </c>
      <c r="J93" s="7" t="s">
        <v>272</v>
      </c>
    </row>
    <row r="94" spans="1:10">
      <c r="A94" s="7" t="s">
        <v>56</v>
      </c>
      <c r="B94" s="7" t="s">
        <v>198</v>
      </c>
      <c r="C94" s="7" t="s">
        <v>388</v>
      </c>
      <c r="D94" s="90" t="s">
        <v>60</v>
      </c>
      <c r="E94" s="7" t="s">
        <v>199</v>
      </c>
      <c r="J94" s="7" t="s">
        <v>273</v>
      </c>
    </row>
    <row r="95" spans="1:10">
      <c r="A95" s="7" t="s">
        <v>56</v>
      </c>
      <c r="B95" s="7" t="s">
        <v>198</v>
      </c>
      <c r="C95" s="7" t="s">
        <v>389</v>
      </c>
      <c r="D95" s="90" t="s">
        <v>60</v>
      </c>
      <c r="E95" s="7" t="s">
        <v>199</v>
      </c>
      <c r="J95" s="7" t="s">
        <v>384</v>
      </c>
    </row>
    <row r="96" spans="1:10">
      <c r="A96" s="7" t="s">
        <v>56</v>
      </c>
      <c r="B96" s="7" t="s">
        <v>198</v>
      </c>
      <c r="C96" s="7" t="s">
        <v>390</v>
      </c>
      <c r="D96" s="90" t="s">
        <v>60</v>
      </c>
      <c r="E96" s="7" t="s">
        <v>199</v>
      </c>
      <c r="J96" s="7" t="s">
        <v>274</v>
      </c>
    </row>
    <row r="97" spans="1:10">
      <c r="A97" s="7" t="s">
        <v>56</v>
      </c>
      <c r="B97" s="7" t="s">
        <v>198</v>
      </c>
      <c r="C97" s="7" t="s">
        <v>391</v>
      </c>
      <c r="D97" s="90" t="s">
        <v>60</v>
      </c>
      <c r="E97" s="7" t="s">
        <v>199</v>
      </c>
      <c r="J97" s="7" t="s">
        <v>275</v>
      </c>
    </row>
    <row r="98" spans="1:10">
      <c r="A98" s="7" t="s">
        <v>56</v>
      </c>
      <c r="B98" s="7" t="s">
        <v>198</v>
      </c>
      <c r="C98" s="7" t="s">
        <v>392</v>
      </c>
      <c r="D98" s="90" t="s">
        <v>60</v>
      </c>
      <c r="E98" s="7" t="s">
        <v>199</v>
      </c>
      <c r="J98" s="7" t="s">
        <v>276</v>
      </c>
    </row>
    <row r="99" spans="1:10">
      <c r="A99" s="7" t="s">
        <v>56</v>
      </c>
      <c r="B99" s="7" t="s">
        <v>198</v>
      </c>
      <c r="C99" s="7" t="s">
        <v>393</v>
      </c>
      <c r="D99" s="90" t="s">
        <v>60</v>
      </c>
      <c r="E99" s="7" t="s">
        <v>199</v>
      </c>
      <c r="J99" s="7" t="s">
        <v>277</v>
      </c>
    </row>
    <row r="100" spans="1:10">
      <c r="A100" s="7" t="s">
        <v>56</v>
      </c>
      <c r="B100" s="7" t="s">
        <v>198</v>
      </c>
      <c r="C100" s="7" t="s">
        <v>394</v>
      </c>
      <c r="D100" s="91" t="s">
        <v>595</v>
      </c>
      <c r="E100" s="7" t="s">
        <v>199</v>
      </c>
      <c r="J100" s="7" t="s">
        <v>278</v>
      </c>
    </row>
    <row r="101" spans="1:10">
      <c r="A101" s="7" t="s">
        <v>56</v>
      </c>
      <c r="B101" s="7" t="s">
        <v>198</v>
      </c>
      <c r="C101" s="7" t="s">
        <v>395</v>
      </c>
      <c r="D101" s="91" t="s">
        <v>595</v>
      </c>
      <c r="E101" s="7" t="s">
        <v>199</v>
      </c>
      <c r="J101" s="7" t="s">
        <v>279</v>
      </c>
    </row>
    <row r="102" spans="1:10">
      <c r="A102" s="7" t="s">
        <v>56</v>
      </c>
      <c r="B102" s="7" t="s">
        <v>198</v>
      </c>
      <c r="C102" s="7" t="s">
        <v>396</v>
      </c>
      <c r="D102" s="91" t="s">
        <v>595</v>
      </c>
      <c r="E102" s="7" t="s">
        <v>199</v>
      </c>
      <c r="J102" s="7" t="s">
        <v>280</v>
      </c>
    </row>
    <row r="103" spans="1:10">
      <c r="A103" s="7" t="s">
        <v>56</v>
      </c>
      <c r="B103" s="7" t="s">
        <v>198</v>
      </c>
      <c r="C103" s="7" t="s">
        <v>397</v>
      </c>
      <c r="D103" s="91" t="s">
        <v>595</v>
      </c>
      <c r="E103" s="7" t="s">
        <v>199</v>
      </c>
      <c r="J103" s="7" t="s">
        <v>281</v>
      </c>
    </row>
    <row r="104" spans="1:10">
      <c r="A104" s="7" t="s">
        <v>56</v>
      </c>
      <c r="B104" s="7" t="s">
        <v>198</v>
      </c>
      <c r="C104" s="7" t="s">
        <v>398</v>
      </c>
      <c r="D104" s="91" t="s">
        <v>595</v>
      </c>
      <c r="E104" s="7" t="s">
        <v>199</v>
      </c>
      <c r="J104" s="7" t="s">
        <v>282</v>
      </c>
    </row>
    <row r="105" spans="1:10">
      <c r="A105" s="7" t="s">
        <v>56</v>
      </c>
      <c r="B105" s="7" t="s">
        <v>198</v>
      </c>
      <c r="C105" s="7" t="s">
        <v>399</v>
      </c>
      <c r="D105" s="91" t="s">
        <v>595</v>
      </c>
      <c r="E105" s="7" t="s">
        <v>199</v>
      </c>
      <c r="J105" s="7" t="s">
        <v>283</v>
      </c>
    </row>
    <row r="106" spans="1:10">
      <c r="A106" s="7" t="s">
        <v>56</v>
      </c>
      <c r="B106" s="7" t="s">
        <v>198</v>
      </c>
      <c r="C106" s="7" t="s">
        <v>400</v>
      </c>
      <c r="D106" s="91" t="s">
        <v>595</v>
      </c>
      <c r="E106" s="7" t="s">
        <v>199</v>
      </c>
      <c r="J106" s="7" t="s">
        <v>385</v>
      </c>
    </row>
    <row r="107" spans="1:10">
      <c r="A107" s="7" t="s">
        <v>56</v>
      </c>
      <c r="B107" s="7" t="s">
        <v>198</v>
      </c>
      <c r="C107" s="7" t="s">
        <v>401</v>
      </c>
      <c r="D107" s="91" t="s">
        <v>595</v>
      </c>
      <c r="E107" s="7" t="s">
        <v>199</v>
      </c>
      <c r="J107" s="7" t="s">
        <v>284</v>
      </c>
    </row>
    <row r="108" spans="1:10">
      <c r="A108" s="7" t="s">
        <v>56</v>
      </c>
      <c r="B108" s="7" t="s">
        <v>198</v>
      </c>
      <c r="C108" s="7" t="s">
        <v>402</v>
      </c>
      <c r="D108" s="91" t="s">
        <v>595</v>
      </c>
      <c r="E108" s="7" t="s">
        <v>199</v>
      </c>
      <c r="J108" s="7" t="s">
        <v>285</v>
      </c>
    </row>
    <row r="109" spans="1:10">
      <c r="A109" s="7" t="s">
        <v>56</v>
      </c>
      <c r="B109" s="7" t="s">
        <v>198</v>
      </c>
      <c r="C109" s="7" t="s">
        <v>403</v>
      </c>
      <c r="D109" s="91" t="s">
        <v>595</v>
      </c>
      <c r="E109" s="7" t="s">
        <v>199</v>
      </c>
      <c r="J109" s="7" t="s">
        <v>399</v>
      </c>
    </row>
    <row r="110" spans="1:10">
      <c r="A110" s="7" t="s">
        <v>56</v>
      </c>
      <c r="B110" s="7" t="s">
        <v>198</v>
      </c>
      <c r="C110" s="7" t="s">
        <v>404</v>
      </c>
      <c r="D110" s="91" t="s">
        <v>595</v>
      </c>
      <c r="E110" s="7" t="s">
        <v>199</v>
      </c>
      <c r="J110" s="7" t="s">
        <v>286</v>
      </c>
    </row>
    <row r="111" spans="1:10">
      <c r="A111" s="7" t="s">
        <v>56</v>
      </c>
      <c r="B111" s="7" t="s">
        <v>198</v>
      </c>
      <c r="C111" s="7" t="s">
        <v>405</v>
      </c>
      <c r="D111" s="91" t="s">
        <v>595</v>
      </c>
      <c r="E111" s="7" t="s">
        <v>199</v>
      </c>
      <c r="J111" s="7" t="s">
        <v>287</v>
      </c>
    </row>
    <row r="112" spans="1:10">
      <c r="A112" s="7" t="s">
        <v>56</v>
      </c>
      <c r="B112" s="7" t="s">
        <v>198</v>
      </c>
      <c r="C112" s="7" t="s">
        <v>406</v>
      </c>
      <c r="D112" s="91" t="s">
        <v>595</v>
      </c>
      <c r="E112" s="7" t="s">
        <v>199</v>
      </c>
      <c r="J112" s="7" t="s">
        <v>409</v>
      </c>
    </row>
    <row r="113" spans="1:10">
      <c r="A113" s="7" t="s">
        <v>56</v>
      </c>
      <c r="B113" s="7" t="s">
        <v>198</v>
      </c>
      <c r="C113" s="7" t="s">
        <v>407</v>
      </c>
      <c r="D113" s="91" t="s">
        <v>595</v>
      </c>
      <c r="E113" s="7" t="s">
        <v>199</v>
      </c>
      <c r="J113" s="7" t="s">
        <v>288</v>
      </c>
    </row>
    <row r="114" spans="1:10">
      <c r="A114" s="7" t="s">
        <v>56</v>
      </c>
      <c r="B114" s="7" t="s">
        <v>198</v>
      </c>
      <c r="C114" s="7" t="s">
        <v>408</v>
      </c>
      <c r="D114" s="91" t="s">
        <v>595</v>
      </c>
      <c r="E114" s="7" t="s">
        <v>199</v>
      </c>
      <c r="J114" s="7" t="s">
        <v>289</v>
      </c>
    </row>
    <row r="115" spans="1:10">
      <c r="A115" s="7" t="s">
        <v>56</v>
      </c>
      <c r="B115" s="7" t="s">
        <v>198</v>
      </c>
      <c r="C115" s="7" t="s">
        <v>409</v>
      </c>
      <c r="D115" s="91" t="s">
        <v>595</v>
      </c>
      <c r="E115" s="7" t="s">
        <v>199</v>
      </c>
      <c r="J115" s="7" t="s">
        <v>386</v>
      </c>
    </row>
    <row r="116" spans="1:10">
      <c r="A116" s="7" t="s">
        <v>56</v>
      </c>
      <c r="B116" s="7" t="s">
        <v>198</v>
      </c>
      <c r="C116" s="7" t="s">
        <v>410</v>
      </c>
      <c r="D116" s="91" t="s">
        <v>595</v>
      </c>
      <c r="E116" s="7" t="s">
        <v>199</v>
      </c>
      <c r="J116" s="7" t="s">
        <v>290</v>
      </c>
    </row>
    <row r="117" spans="1:10">
      <c r="A117" s="7" t="s">
        <v>56</v>
      </c>
      <c r="B117" s="7" t="s">
        <v>198</v>
      </c>
      <c r="C117" s="7" t="s">
        <v>411</v>
      </c>
      <c r="D117" s="91" t="s">
        <v>595</v>
      </c>
      <c r="E117" s="7" t="s">
        <v>199</v>
      </c>
      <c r="J117" s="7" t="s">
        <v>400</v>
      </c>
    </row>
    <row r="118" spans="1:10">
      <c r="A118" s="7" t="s">
        <v>56</v>
      </c>
      <c r="B118" s="7" t="s">
        <v>198</v>
      </c>
      <c r="C118" s="7" t="s">
        <v>412</v>
      </c>
      <c r="D118" s="91" t="s">
        <v>595</v>
      </c>
      <c r="E118" s="7" t="s">
        <v>199</v>
      </c>
      <c r="J118" s="7" t="s">
        <v>410</v>
      </c>
    </row>
    <row r="119" spans="1:10">
      <c r="A119" s="7" t="s">
        <v>56</v>
      </c>
      <c r="B119" s="7" t="s">
        <v>198</v>
      </c>
      <c r="C119" s="7" t="s">
        <v>200</v>
      </c>
      <c r="D119" s="89" t="s">
        <v>594</v>
      </c>
      <c r="E119" s="7" t="s">
        <v>199</v>
      </c>
      <c r="J119" s="7" t="s">
        <v>291</v>
      </c>
    </row>
    <row r="120" spans="1:10">
      <c r="A120" s="7" t="s">
        <v>56</v>
      </c>
      <c r="B120" s="7" t="s">
        <v>198</v>
      </c>
      <c r="C120" s="7" t="s">
        <v>201</v>
      </c>
      <c r="D120" s="89" t="s">
        <v>594</v>
      </c>
      <c r="E120" s="7" t="s">
        <v>199</v>
      </c>
      <c r="J120" s="7" t="s">
        <v>292</v>
      </c>
    </row>
    <row r="121" spans="1:10">
      <c r="A121" s="7" t="s">
        <v>56</v>
      </c>
      <c r="B121" s="7" t="s">
        <v>198</v>
      </c>
      <c r="C121" s="7" t="s">
        <v>202</v>
      </c>
      <c r="D121" s="89" t="s">
        <v>594</v>
      </c>
      <c r="E121" s="7" t="s">
        <v>199</v>
      </c>
      <c r="J121" s="7" t="s">
        <v>293</v>
      </c>
    </row>
    <row r="122" spans="1:10">
      <c r="A122" s="7" t="s">
        <v>56</v>
      </c>
      <c r="B122" s="7" t="s">
        <v>198</v>
      </c>
      <c r="C122" s="7" t="s">
        <v>203</v>
      </c>
      <c r="D122" s="89" t="s">
        <v>594</v>
      </c>
      <c r="E122" s="7" t="s">
        <v>199</v>
      </c>
      <c r="J122" s="7" t="s">
        <v>294</v>
      </c>
    </row>
    <row r="123" spans="1:10">
      <c r="A123" s="7" t="s">
        <v>56</v>
      </c>
      <c r="B123" s="7" t="s">
        <v>198</v>
      </c>
      <c r="C123" s="7" t="s">
        <v>204</v>
      </c>
      <c r="D123" s="89" t="s">
        <v>594</v>
      </c>
      <c r="E123" s="7" t="s">
        <v>199</v>
      </c>
      <c r="J123" s="7" t="s">
        <v>295</v>
      </c>
    </row>
    <row r="124" spans="1:10">
      <c r="A124" s="7" t="s">
        <v>56</v>
      </c>
      <c r="B124" s="7" t="s">
        <v>198</v>
      </c>
      <c r="C124" s="7" t="s">
        <v>205</v>
      </c>
      <c r="D124" s="89" t="s">
        <v>594</v>
      </c>
      <c r="E124" s="7" t="s">
        <v>199</v>
      </c>
      <c r="J124" s="7" t="s">
        <v>296</v>
      </c>
    </row>
    <row r="125" spans="1:10">
      <c r="A125" s="7" t="s">
        <v>56</v>
      </c>
      <c r="B125" s="7" t="s">
        <v>198</v>
      </c>
      <c r="C125" s="7" t="s">
        <v>206</v>
      </c>
      <c r="D125" s="89" t="s">
        <v>594</v>
      </c>
      <c r="E125" s="7" t="s">
        <v>199</v>
      </c>
      <c r="J125" s="7" t="s">
        <v>297</v>
      </c>
    </row>
    <row r="126" spans="1:10">
      <c r="A126" s="7" t="s">
        <v>56</v>
      </c>
      <c r="B126" s="7" t="s">
        <v>198</v>
      </c>
      <c r="C126" s="7" t="s">
        <v>207</v>
      </c>
      <c r="D126" s="89" t="s">
        <v>594</v>
      </c>
      <c r="E126" s="7" t="s">
        <v>199</v>
      </c>
      <c r="J126" s="7" t="s">
        <v>298</v>
      </c>
    </row>
    <row r="127" spans="1:10">
      <c r="A127" s="7" t="s">
        <v>56</v>
      </c>
      <c r="B127" s="7" t="s">
        <v>198</v>
      </c>
      <c r="C127" s="7" t="s">
        <v>208</v>
      </c>
      <c r="D127" s="89" t="s">
        <v>594</v>
      </c>
      <c r="E127" s="7" t="s">
        <v>199</v>
      </c>
      <c r="J127" s="7" t="s">
        <v>299</v>
      </c>
    </row>
    <row r="128" spans="1:10">
      <c r="A128" s="7" t="s">
        <v>56</v>
      </c>
      <c r="B128" s="7" t="s">
        <v>198</v>
      </c>
      <c r="C128" s="7" t="s">
        <v>209</v>
      </c>
      <c r="D128" s="89" t="s">
        <v>594</v>
      </c>
      <c r="E128" s="7" t="s">
        <v>199</v>
      </c>
      <c r="J128" s="7" t="s">
        <v>300</v>
      </c>
    </row>
    <row r="129" spans="1:10">
      <c r="A129" s="7" t="s">
        <v>56</v>
      </c>
      <c r="B129" s="7" t="s">
        <v>198</v>
      </c>
      <c r="C129" s="7" t="s">
        <v>210</v>
      </c>
      <c r="D129" s="89" t="s">
        <v>594</v>
      </c>
      <c r="E129" s="7" t="s">
        <v>199</v>
      </c>
      <c r="J129" s="7" t="s">
        <v>301</v>
      </c>
    </row>
    <row r="130" spans="1:10">
      <c r="A130" s="7" t="s">
        <v>56</v>
      </c>
      <c r="B130" s="7" t="s">
        <v>198</v>
      </c>
      <c r="C130" s="7" t="s">
        <v>211</v>
      </c>
      <c r="D130" s="89" t="s">
        <v>594</v>
      </c>
      <c r="E130" s="7" t="s">
        <v>199</v>
      </c>
      <c r="J130" s="7" t="s">
        <v>302</v>
      </c>
    </row>
    <row r="131" spans="1:10">
      <c r="A131" s="7" t="s">
        <v>56</v>
      </c>
      <c r="B131" s="7" t="s">
        <v>198</v>
      </c>
      <c r="C131" s="7" t="s">
        <v>212</v>
      </c>
      <c r="D131" s="89" t="s">
        <v>594</v>
      </c>
      <c r="E131" s="7" t="s">
        <v>199</v>
      </c>
      <c r="J131" s="7" t="s">
        <v>303</v>
      </c>
    </row>
    <row r="132" spans="1:10">
      <c r="A132" s="7" t="s">
        <v>56</v>
      </c>
      <c r="B132" s="7" t="s">
        <v>198</v>
      </c>
      <c r="C132" s="7" t="s">
        <v>213</v>
      </c>
      <c r="D132" s="89" t="s">
        <v>594</v>
      </c>
      <c r="E132" s="7" t="s">
        <v>199</v>
      </c>
      <c r="J132" s="7" t="s">
        <v>304</v>
      </c>
    </row>
    <row r="133" spans="1:10">
      <c r="A133" s="7" t="s">
        <v>56</v>
      </c>
      <c r="B133" s="7" t="s">
        <v>198</v>
      </c>
      <c r="C133" s="7" t="s">
        <v>214</v>
      </c>
      <c r="D133" s="89" t="s">
        <v>594</v>
      </c>
      <c r="E133" s="7" t="s">
        <v>199</v>
      </c>
      <c r="J133" s="7" t="s">
        <v>305</v>
      </c>
    </row>
    <row r="134" spans="1:10">
      <c r="A134" s="7" t="s">
        <v>56</v>
      </c>
      <c r="B134" s="7" t="s">
        <v>198</v>
      </c>
      <c r="C134" s="7" t="s">
        <v>215</v>
      </c>
      <c r="D134" s="89" t="s">
        <v>594</v>
      </c>
      <c r="E134" s="7" t="s">
        <v>199</v>
      </c>
      <c r="J134" s="7" t="s">
        <v>306</v>
      </c>
    </row>
    <row r="135" spans="1:10">
      <c r="A135" s="7" t="s">
        <v>56</v>
      </c>
      <c r="B135" s="7" t="s">
        <v>198</v>
      </c>
      <c r="C135" s="7" t="s">
        <v>216</v>
      </c>
      <c r="D135" s="89" t="s">
        <v>594</v>
      </c>
      <c r="E135" s="7" t="s">
        <v>199</v>
      </c>
      <c r="J135" s="7" t="s">
        <v>307</v>
      </c>
    </row>
    <row r="136" spans="1:10">
      <c r="A136" s="7" t="s">
        <v>56</v>
      </c>
      <c r="B136" s="7" t="s">
        <v>198</v>
      </c>
      <c r="C136" s="7" t="s">
        <v>217</v>
      </c>
      <c r="D136" s="89" t="s">
        <v>594</v>
      </c>
      <c r="E136" s="7" t="s">
        <v>199</v>
      </c>
      <c r="J136" s="7" t="s">
        <v>401</v>
      </c>
    </row>
    <row r="137" spans="1:10">
      <c r="A137" s="7" t="s">
        <v>56</v>
      </c>
      <c r="B137" s="7" t="s">
        <v>198</v>
      </c>
      <c r="C137" s="7" t="s">
        <v>218</v>
      </c>
      <c r="D137" s="89" t="s">
        <v>594</v>
      </c>
      <c r="E137" s="7" t="s">
        <v>199</v>
      </c>
      <c r="J137" s="7" t="s">
        <v>308</v>
      </c>
    </row>
    <row r="138" spans="1:10">
      <c r="A138" s="7" t="s">
        <v>56</v>
      </c>
      <c r="B138" s="7" t="s">
        <v>198</v>
      </c>
      <c r="C138" s="7" t="s">
        <v>219</v>
      </c>
      <c r="D138" s="89" t="s">
        <v>594</v>
      </c>
      <c r="E138" s="7" t="s">
        <v>199</v>
      </c>
      <c r="J138" s="7" t="s">
        <v>309</v>
      </c>
    </row>
    <row r="139" spans="1:10">
      <c r="A139" s="7" t="s">
        <v>56</v>
      </c>
      <c r="B139" s="7" t="s">
        <v>198</v>
      </c>
      <c r="C139" s="7" t="s">
        <v>220</v>
      </c>
      <c r="D139" s="89" t="s">
        <v>594</v>
      </c>
      <c r="E139" s="7" t="s">
        <v>199</v>
      </c>
      <c r="J139" s="7" t="s">
        <v>310</v>
      </c>
    </row>
    <row r="140" spans="1:10">
      <c r="A140" s="7" t="s">
        <v>56</v>
      </c>
      <c r="B140" s="7" t="s">
        <v>198</v>
      </c>
      <c r="C140" s="7" t="s">
        <v>221</v>
      </c>
      <c r="D140" s="89" t="s">
        <v>594</v>
      </c>
      <c r="E140" s="7" t="s">
        <v>199</v>
      </c>
      <c r="J140" s="7" t="s">
        <v>311</v>
      </c>
    </row>
    <row r="141" spans="1:10">
      <c r="A141" s="7" t="s">
        <v>56</v>
      </c>
      <c r="B141" s="7" t="s">
        <v>198</v>
      </c>
      <c r="C141" s="7" t="s">
        <v>222</v>
      </c>
      <c r="D141" s="89" t="s">
        <v>594</v>
      </c>
      <c r="E141" s="7" t="s">
        <v>199</v>
      </c>
      <c r="J141" s="7" t="s">
        <v>312</v>
      </c>
    </row>
    <row r="142" spans="1:10">
      <c r="A142" s="7" t="s">
        <v>56</v>
      </c>
      <c r="B142" s="7" t="s">
        <v>198</v>
      </c>
      <c r="C142" s="7" t="s">
        <v>223</v>
      </c>
      <c r="D142" s="89" t="s">
        <v>594</v>
      </c>
      <c r="E142" s="7" t="s">
        <v>199</v>
      </c>
      <c r="J142" s="7" t="s">
        <v>313</v>
      </c>
    </row>
    <row r="143" spans="1:10">
      <c r="A143" s="7" t="s">
        <v>56</v>
      </c>
      <c r="B143" s="7" t="s">
        <v>198</v>
      </c>
      <c r="C143" s="7" t="s">
        <v>224</v>
      </c>
      <c r="D143" s="89" t="s">
        <v>594</v>
      </c>
      <c r="E143" s="7" t="s">
        <v>199</v>
      </c>
      <c r="J143" s="7" t="s">
        <v>314</v>
      </c>
    </row>
    <row r="144" spans="1:10">
      <c r="A144" s="7" t="s">
        <v>56</v>
      </c>
      <c r="B144" s="7" t="s">
        <v>198</v>
      </c>
      <c r="C144" s="7" t="s">
        <v>225</v>
      </c>
      <c r="D144" s="89" t="s">
        <v>594</v>
      </c>
      <c r="E144" s="7" t="s">
        <v>199</v>
      </c>
      <c r="J144" s="7" t="s">
        <v>315</v>
      </c>
    </row>
    <row r="145" spans="1:10">
      <c r="A145" s="7" t="s">
        <v>56</v>
      </c>
      <c r="B145" s="7" t="s">
        <v>198</v>
      </c>
      <c r="C145" s="7" t="s">
        <v>226</v>
      </c>
      <c r="D145" s="89" t="s">
        <v>594</v>
      </c>
      <c r="E145" s="7" t="s">
        <v>199</v>
      </c>
      <c r="J145" s="7" t="s">
        <v>316</v>
      </c>
    </row>
    <row r="146" spans="1:10">
      <c r="A146" s="7" t="s">
        <v>56</v>
      </c>
      <c r="B146" s="7" t="s">
        <v>198</v>
      </c>
      <c r="C146" s="7" t="s">
        <v>227</v>
      </c>
      <c r="D146" s="89" t="s">
        <v>594</v>
      </c>
      <c r="E146" s="7" t="s">
        <v>199</v>
      </c>
      <c r="J146" s="7" t="s">
        <v>317</v>
      </c>
    </row>
    <row r="147" spans="1:10">
      <c r="A147" s="7" t="s">
        <v>56</v>
      </c>
      <c r="B147" s="7" t="s">
        <v>198</v>
      </c>
      <c r="C147" s="7" t="s">
        <v>228</v>
      </c>
      <c r="D147" s="89" t="s">
        <v>594</v>
      </c>
      <c r="E147" s="7" t="s">
        <v>199</v>
      </c>
      <c r="J147" s="7" t="s">
        <v>318</v>
      </c>
    </row>
    <row r="148" spans="1:10">
      <c r="A148" s="7" t="s">
        <v>56</v>
      </c>
      <c r="B148" s="7" t="s">
        <v>198</v>
      </c>
      <c r="C148" s="7" t="s">
        <v>229</v>
      </c>
      <c r="D148" s="89" t="s">
        <v>594</v>
      </c>
      <c r="E148" s="7" t="s">
        <v>199</v>
      </c>
      <c r="J148" s="7" t="s">
        <v>387</v>
      </c>
    </row>
    <row r="149" spans="1:10">
      <c r="A149" s="7" t="s">
        <v>56</v>
      </c>
      <c r="B149" s="7" t="s">
        <v>198</v>
      </c>
      <c r="C149" s="7" t="s">
        <v>230</v>
      </c>
      <c r="D149" s="89" t="s">
        <v>594</v>
      </c>
      <c r="E149" s="7" t="s">
        <v>199</v>
      </c>
      <c r="J149" s="7" t="s">
        <v>411</v>
      </c>
    </row>
    <row r="150" spans="1:10">
      <c r="A150" s="7" t="s">
        <v>56</v>
      </c>
      <c r="B150" s="7" t="s">
        <v>198</v>
      </c>
      <c r="C150" s="7" t="s">
        <v>231</v>
      </c>
      <c r="D150" s="89" t="s">
        <v>594</v>
      </c>
      <c r="E150" s="7" t="s">
        <v>199</v>
      </c>
      <c r="J150" s="7" t="s">
        <v>319</v>
      </c>
    </row>
    <row r="151" spans="1:10">
      <c r="A151" s="7" t="s">
        <v>56</v>
      </c>
      <c r="B151" s="7" t="s">
        <v>198</v>
      </c>
      <c r="C151" s="7" t="s">
        <v>232</v>
      </c>
      <c r="D151" s="89" t="s">
        <v>594</v>
      </c>
      <c r="E151" s="7" t="s">
        <v>199</v>
      </c>
      <c r="J151" s="7" t="s">
        <v>320</v>
      </c>
    </row>
    <row r="152" spans="1:10">
      <c r="A152" s="7" t="s">
        <v>56</v>
      </c>
      <c r="B152" s="7" t="s">
        <v>198</v>
      </c>
      <c r="C152" s="7" t="s">
        <v>233</v>
      </c>
      <c r="D152" s="89" t="s">
        <v>594</v>
      </c>
      <c r="E152" s="7" t="s">
        <v>199</v>
      </c>
      <c r="J152" s="7" t="s">
        <v>321</v>
      </c>
    </row>
    <row r="153" spans="1:10">
      <c r="A153" s="7" t="s">
        <v>56</v>
      </c>
      <c r="B153" s="7" t="s">
        <v>198</v>
      </c>
      <c r="C153" s="7" t="s">
        <v>234</v>
      </c>
      <c r="D153" s="89" t="s">
        <v>594</v>
      </c>
      <c r="E153" s="7" t="s">
        <v>199</v>
      </c>
      <c r="J153" s="7" t="s">
        <v>322</v>
      </c>
    </row>
    <row r="154" spans="1:10">
      <c r="A154" s="7" t="s">
        <v>56</v>
      </c>
      <c r="B154" s="7" t="s">
        <v>198</v>
      </c>
      <c r="C154" s="7" t="s">
        <v>235</v>
      </c>
      <c r="D154" s="89" t="s">
        <v>594</v>
      </c>
      <c r="E154" s="7" t="s">
        <v>199</v>
      </c>
      <c r="J154" s="7" t="s">
        <v>323</v>
      </c>
    </row>
    <row r="155" spans="1:10">
      <c r="A155" s="7" t="s">
        <v>56</v>
      </c>
      <c r="B155" s="7" t="s">
        <v>198</v>
      </c>
      <c r="C155" s="7" t="s">
        <v>236</v>
      </c>
      <c r="D155" s="89" t="s">
        <v>594</v>
      </c>
      <c r="E155" s="7" t="s">
        <v>199</v>
      </c>
      <c r="J155" s="7" t="s">
        <v>324</v>
      </c>
    </row>
    <row r="156" spans="1:10">
      <c r="A156" s="7" t="s">
        <v>56</v>
      </c>
      <c r="B156" s="7" t="s">
        <v>198</v>
      </c>
      <c r="C156" s="7" t="s">
        <v>237</v>
      </c>
      <c r="D156" s="89" t="s">
        <v>594</v>
      </c>
      <c r="E156" s="7" t="s">
        <v>199</v>
      </c>
      <c r="J156" s="7" t="s">
        <v>402</v>
      </c>
    </row>
    <row r="157" spans="1:10">
      <c r="A157" s="7" t="s">
        <v>56</v>
      </c>
      <c r="B157" s="7" t="s">
        <v>198</v>
      </c>
      <c r="C157" s="7" t="s">
        <v>238</v>
      </c>
      <c r="D157" s="89" t="s">
        <v>594</v>
      </c>
      <c r="E157" s="7" t="s">
        <v>199</v>
      </c>
      <c r="J157" s="7" t="s">
        <v>325</v>
      </c>
    </row>
    <row r="158" spans="1:10">
      <c r="A158" s="7" t="s">
        <v>56</v>
      </c>
      <c r="B158" s="7" t="s">
        <v>198</v>
      </c>
      <c r="C158" s="7" t="s">
        <v>239</v>
      </c>
      <c r="D158" s="89" t="s">
        <v>594</v>
      </c>
      <c r="E158" s="7" t="s">
        <v>199</v>
      </c>
      <c r="J158" s="7" t="s">
        <v>326</v>
      </c>
    </row>
    <row r="159" spans="1:10">
      <c r="A159" s="7" t="s">
        <v>56</v>
      </c>
      <c r="B159" s="7" t="s">
        <v>198</v>
      </c>
      <c r="C159" s="7" t="s">
        <v>240</v>
      </c>
      <c r="D159" s="89" t="s">
        <v>594</v>
      </c>
      <c r="E159" s="7" t="s">
        <v>199</v>
      </c>
      <c r="J159" s="7" t="s">
        <v>327</v>
      </c>
    </row>
    <row r="160" spans="1:10">
      <c r="A160" s="7" t="s">
        <v>56</v>
      </c>
      <c r="B160" s="7" t="s">
        <v>198</v>
      </c>
      <c r="C160" s="7" t="s">
        <v>241</v>
      </c>
      <c r="D160" s="89" t="s">
        <v>594</v>
      </c>
      <c r="E160" s="7" t="s">
        <v>199</v>
      </c>
      <c r="J160" s="7" t="s">
        <v>328</v>
      </c>
    </row>
    <row r="161" spans="1:10">
      <c r="A161" s="7" t="s">
        <v>56</v>
      </c>
      <c r="B161" s="7" t="s">
        <v>198</v>
      </c>
      <c r="C161" s="7" t="s">
        <v>242</v>
      </c>
      <c r="D161" s="89" t="s">
        <v>594</v>
      </c>
      <c r="E161" s="7" t="s">
        <v>199</v>
      </c>
      <c r="J161" s="7" t="s">
        <v>329</v>
      </c>
    </row>
    <row r="162" spans="1:10">
      <c r="A162" s="7" t="s">
        <v>56</v>
      </c>
      <c r="B162" s="7" t="s">
        <v>198</v>
      </c>
      <c r="C162" s="7" t="s">
        <v>243</v>
      </c>
      <c r="D162" s="89" t="s">
        <v>594</v>
      </c>
      <c r="E162" s="7" t="s">
        <v>199</v>
      </c>
      <c r="J162" s="7" t="s">
        <v>330</v>
      </c>
    </row>
    <row r="163" spans="1:10">
      <c r="A163" s="7" t="s">
        <v>56</v>
      </c>
      <c r="B163" s="7" t="s">
        <v>198</v>
      </c>
      <c r="C163" s="7" t="s">
        <v>244</v>
      </c>
      <c r="D163" s="89" t="s">
        <v>594</v>
      </c>
      <c r="E163" s="7" t="s">
        <v>199</v>
      </c>
      <c r="J163" s="7" t="s">
        <v>388</v>
      </c>
    </row>
    <row r="164" spans="1:10">
      <c r="A164" s="7" t="s">
        <v>56</v>
      </c>
      <c r="B164" s="7" t="s">
        <v>198</v>
      </c>
      <c r="C164" s="7" t="s">
        <v>245</v>
      </c>
      <c r="D164" s="89" t="s">
        <v>594</v>
      </c>
      <c r="E164" s="7" t="s">
        <v>199</v>
      </c>
      <c r="J164" s="7" t="s">
        <v>331</v>
      </c>
    </row>
    <row r="165" spans="1:10">
      <c r="A165" s="7" t="s">
        <v>56</v>
      </c>
      <c r="B165" s="7" t="s">
        <v>198</v>
      </c>
      <c r="C165" s="7" t="s">
        <v>246</v>
      </c>
      <c r="D165" s="89" t="s">
        <v>594</v>
      </c>
      <c r="E165" s="7" t="s">
        <v>199</v>
      </c>
      <c r="J165" s="7" t="s">
        <v>332</v>
      </c>
    </row>
    <row r="166" spans="1:10">
      <c r="A166" s="7" t="s">
        <v>56</v>
      </c>
      <c r="B166" s="7" t="s">
        <v>198</v>
      </c>
      <c r="C166" s="7" t="s">
        <v>247</v>
      </c>
      <c r="D166" s="89" t="s">
        <v>594</v>
      </c>
      <c r="E166" s="7" t="s">
        <v>199</v>
      </c>
      <c r="J166" s="7" t="s">
        <v>333</v>
      </c>
    </row>
    <row r="167" spans="1:10">
      <c r="A167" s="7" t="s">
        <v>56</v>
      </c>
      <c r="B167" s="7" t="s">
        <v>198</v>
      </c>
      <c r="C167" s="7" t="s">
        <v>248</v>
      </c>
      <c r="D167" s="89" t="s">
        <v>594</v>
      </c>
      <c r="E167" s="7" t="s">
        <v>199</v>
      </c>
      <c r="J167" s="7" t="s">
        <v>334</v>
      </c>
    </row>
    <row r="168" spans="1:10">
      <c r="A168" s="7" t="s">
        <v>56</v>
      </c>
      <c r="B168" s="7" t="s">
        <v>198</v>
      </c>
      <c r="C168" s="7" t="s">
        <v>249</v>
      </c>
      <c r="D168" s="89" t="s">
        <v>594</v>
      </c>
      <c r="E168" s="7" t="s">
        <v>199</v>
      </c>
      <c r="J168" s="7" t="s">
        <v>335</v>
      </c>
    </row>
    <row r="169" spans="1:10">
      <c r="A169" s="7" t="s">
        <v>56</v>
      </c>
      <c r="B169" s="7" t="s">
        <v>198</v>
      </c>
      <c r="C169" s="7" t="s">
        <v>250</v>
      </c>
      <c r="D169" s="89" t="s">
        <v>594</v>
      </c>
      <c r="E169" s="7" t="s">
        <v>199</v>
      </c>
      <c r="J169" s="7" t="s">
        <v>336</v>
      </c>
    </row>
    <row r="170" spans="1:10">
      <c r="A170" s="7" t="s">
        <v>56</v>
      </c>
      <c r="B170" s="7" t="s">
        <v>198</v>
      </c>
      <c r="C170" s="7" t="s">
        <v>251</v>
      </c>
      <c r="D170" s="89" t="s">
        <v>594</v>
      </c>
      <c r="E170" s="7" t="s">
        <v>199</v>
      </c>
      <c r="J170" s="7" t="s">
        <v>337</v>
      </c>
    </row>
    <row r="171" spans="1:10">
      <c r="A171" s="7" t="s">
        <v>56</v>
      </c>
      <c r="B171" s="7" t="s">
        <v>198</v>
      </c>
      <c r="C171" s="7" t="s">
        <v>252</v>
      </c>
      <c r="D171" s="89" t="s">
        <v>594</v>
      </c>
      <c r="E171" s="7" t="s">
        <v>199</v>
      </c>
      <c r="J171" s="7" t="s">
        <v>338</v>
      </c>
    </row>
    <row r="172" spans="1:10">
      <c r="A172" s="7" t="s">
        <v>56</v>
      </c>
      <c r="B172" s="7" t="s">
        <v>198</v>
      </c>
      <c r="C172" s="7" t="s">
        <v>253</v>
      </c>
      <c r="D172" s="89" t="s">
        <v>594</v>
      </c>
      <c r="E172" s="7" t="s">
        <v>199</v>
      </c>
      <c r="J172" s="7" t="s">
        <v>339</v>
      </c>
    </row>
    <row r="173" spans="1:10">
      <c r="A173" s="7" t="s">
        <v>56</v>
      </c>
      <c r="B173" s="7" t="s">
        <v>198</v>
      </c>
      <c r="C173" s="7" t="s">
        <v>254</v>
      </c>
      <c r="D173" s="89" t="s">
        <v>594</v>
      </c>
      <c r="E173" s="7" t="s">
        <v>199</v>
      </c>
      <c r="J173" s="7" t="s">
        <v>340</v>
      </c>
    </row>
    <row r="174" spans="1:10">
      <c r="A174" s="7" t="s">
        <v>56</v>
      </c>
      <c r="B174" s="7" t="s">
        <v>198</v>
      </c>
      <c r="C174" s="7" t="s">
        <v>255</v>
      </c>
      <c r="D174" s="89" t="s">
        <v>594</v>
      </c>
      <c r="E174" s="7" t="s">
        <v>199</v>
      </c>
      <c r="J174" s="7" t="s">
        <v>341</v>
      </c>
    </row>
    <row r="175" spans="1:10">
      <c r="A175" s="7" t="s">
        <v>56</v>
      </c>
      <c r="B175" s="7" t="s">
        <v>198</v>
      </c>
      <c r="C175" s="7" t="s">
        <v>256</v>
      </c>
      <c r="D175" s="89" t="s">
        <v>594</v>
      </c>
      <c r="E175" s="7" t="s">
        <v>199</v>
      </c>
      <c r="J175" s="7" t="s">
        <v>342</v>
      </c>
    </row>
    <row r="176" spans="1:10">
      <c r="A176" s="7" t="s">
        <v>56</v>
      </c>
      <c r="B176" s="7" t="s">
        <v>198</v>
      </c>
      <c r="C176" s="7" t="s">
        <v>257</v>
      </c>
      <c r="D176" s="89" t="s">
        <v>594</v>
      </c>
      <c r="E176" s="7" t="s">
        <v>199</v>
      </c>
      <c r="J176" s="7" t="s">
        <v>343</v>
      </c>
    </row>
    <row r="177" spans="1:10">
      <c r="A177" s="7" t="s">
        <v>56</v>
      </c>
      <c r="B177" s="7" t="s">
        <v>198</v>
      </c>
      <c r="C177" s="7" t="s">
        <v>258</v>
      </c>
      <c r="D177" s="89" t="s">
        <v>594</v>
      </c>
      <c r="E177" s="7" t="s">
        <v>199</v>
      </c>
      <c r="J177" s="7" t="s">
        <v>344</v>
      </c>
    </row>
    <row r="178" spans="1:10">
      <c r="A178" s="7" t="s">
        <v>56</v>
      </c>
      <c r="B178" s="7" t="s">
        <v>198</v>
      </c>
      <c r="C178" s="7" t="s">
        <v>259</v>
      </c>
      <c r="D178" s="89" t="s">
        <v>594</v>
      </c>
      <c r="E178" s="7" t="s">
        <v>199</v>
      </c>
      <c r="J178" s="7" t="s">
        <v>345</v>
      </c>
    </row>
    <row r="179" spans="1:10">
      <c r="A179" s="7" t="s">
        <v>56</v>
      </c>
      <c r="B179" s="7" t="s">
        <v>198</v>
      </c>
      <c r="C179" s="7" t="s">
        <v>260</v>
      </c>
      <c r="D179" s="89" t="s">
        <v>594</v>
      </c>
      <c r="E179" s="7" t="s">
        <v>199</v>
      </c>
      <c r="J179" s="7" t="s">
        <v>346</v>
      </c>
    </row>
    <row r="180" spans="1:10">
      <c r="A180" s="7" t="s">
        <v>56</v>
      </c>
      <c r="B180" s="7" t="s">
        <v>198</v>
      </c>
      <c r="C180" s="7" t="s">
        <v>261</v>
      </c>
      <c r="D180" s="89" t="s">
        <v>594</v>
      </c>
      <c r="E180" s="7" t="s">
        <v>199</v>
      </c>
      <c r="J180" s="7" t="s">
        <v>412</v>
      </c>
    </row>
    <row r="181" spans="1:10">
      <c r="A181" s="7" t="s">
        <v>56</v>
      </c>
      <c r="B181" s="7" t="s">
        <v>198</v>
      </c>
      <c r="C181" s="7" t="s">
        <v>262</v>
      </c>
      <c r="D181" s="89" t="s">
        <v>594</v>
      </c>
      <c r="E181" s="7" t="s">
        <v>199</v>
      </c>
      <c r="J181" s="7" t="s">
        <v>347</v>
      </c>
    </row>
    <row r="182" spans="1:10">
      <c r="A182" s="7" t="s">
        <v>56</v>
      </c>
      <c r="B182" s="7" t="s">
        <v>198</v>
      </c>
      <c r="C182" s="7" t="s">
        <v>263</v>
      </c>
      <c r="D182" s="89" t="s">
        <v>594</v>
      </c>
      <c r="E182" s="7" t="s">
        <v>199</v>
      </c>
      <c r="J182" s="7" t="s">
        <v>348</v>
      </c>
    </row>
    <row r="183" spans="1:10">
      <c r="A183" s="7" t="s">
        <v>56</v>
      </c>
      <c r="B183" s="7" t="s">
        <v>198</v>
      </c>
      <c r="C183" s="7" t="s">
        <v>264</v>
      </c>
      <c r="D183" s="89" t="s">
        <v>594</v>
      </c>
      <c r="E183" s="7" t="s">
        <v>199</v>
      </c>
      <c r="J183" s="7" t="s">
        <v>349</v>
      </c>
    </row>
    <row r="184" spans="1:10">
      <c r="A184" s="7" t="s">
        <v>56</v>
      </c>
      <c r="B184" s="7" t="s">
        <v>198</v>
      </c>
      <c r="C184" s="7" t="s">
        <v>265</v>
      </c>
      <c r="D184" s="89" t="s">
        <v>594</v>
      </c>
      <c r="E184" s="7" t="s">
        <v>199</v>
      </c>
      <c r="J184" s="7" t="s">
        <v>350</v>
      </c>
    </row>
    <row r="185" spans="1:10">
      <c r="A185" s="7" t="s">
        <v>56</v>
      </c>
      <c r="B185" s="7" t="s">
        <v>198</v>
      </c>
      <c r="C185" s="7" t="s">
        <v>266</v>
      </c>
      <c r="D185" s="89" t="s">
        <v>594</v>
      </c>
      <c r="E185" s="7" t="s">
        <v>199</v>
      </c>
      <c r="J185" s="7" t="s">
        <v>351</v>
      </c>
    </row>
    <row r="186" spans="1:10">
      <c r="A186" s="7" t="s">
        <v>56</v>
      </c>
      <c r="B186" s="7" t="s">
        <v>198</v>
      </c>
      <c r="C186" s="7" t="s">
        <v>267</v>
      </c>
      <c r="D186" s="89" t="s">
        <v>594</v>
      </c>
      <c r="E186" s="7" t="s">
        <v>199</v>
      </c>
      <c r="J186" s="7" t="s">
        <v>352</v>
      </c>
    </row>
    <row r="187" spans="1:10">
      <c r="A187" s="7" t="s">
        <v>56</v>
      </c>
      <c r="B187" s="7" t="s">
        <v>198</v>
      </c>
      <c r="C187" s="7" t="s">
        <v>268</v>
      </c>
      <c r="D187" s="89" t="s">
        <v>594</v>
      </c>
      <c r="E187" s="7" t="s">
        <v>199</v>
      </c>
      <c r="J187" s="7" t="s">
        <v>353</v>
      </c>
    </row>
    <row r="188" spans="1:10">
      <c r="A188" s="7" t="s">
        <v>56</v>
      </c>
      <c r="B188" s="7" t="s">
        <v>198</v>
      </c>
      <c r="C188" s="7" t="s">
        <v>269</v>
      </c>
      <c r="D188" s="89" t="s">
        <v>594</v>
      </c>
      <c r="E188" s="7" t="s">
        <v>199</v>
      </c>
      <c r="J188" s="7" t="s">
        <v>389</v>
      </c>
    </row>
    <row r="189" spans="1:10">
      <c r="A189" s="7" t="s">
        <v>56</v>
      </c>
      <c r="B189" s="7" t="s">
        <v>198</v>
      </c>
      <c r="C189" s="7" t="s">
        <v>270</v>
      </c>
      <c r="D189" s="89" t="s">
        <v>594</v>
      </c>
      <c r="E189" s="7" t="s">
        <v>199</v>
      </c>
      <c r="J189" s="7" t="s">
        <v>354</v>
      </c>
    </row>
    <row r="190" spans="1:10">
      <c r="A190" s="7" t="s">
        <v>56</v>
      </c>
      <c r="B190" s="7" t="s">
        <v>198</v>
      </c>
      <c r="C190" s="7" t="s">
        <v>271</v>
      </c>
      <c r="D190" s="89" t="s">
        <v>594</v>
      </c>
      <c r="E190" s="7" t="s">
        <v>199</v>
      </c>
      <c r="J190" s="7" t="s">
        <v>355</v>
      </c>
    </row>
    <row r="191" spans="1:10">
      <c r="A191" s="7" t="s">
        <v>56</v>
      </c>
      <c r="B191" s="7" t="s">
        <v>198</v>
      </c>
      <c r="C191" s="7" t="s">
        <v>272</v>
      </c>
      <c r="D191" s="89" t="s">
        <v>594</v>
      </c>
      <c r="E191" s="7" t="s">
        <v>199</v>
      </c>
      <c r="J191" s="7" t="s">
        <v>356</v>
      </c>
    </row>
    <row r="192" spans="1:10">
      <c r="A192" s="7" t="s">
        <v>56</v>
      </c>
      <c r="B192" s="7" t="s">
        <v>198</v>
      </c>
      <c r="C192" s="7" t="s">
        <v>273</v>
      </c>
      <c r="D192" s="89" t="s">
        <v>594</v>
      </c>
      <c r="E192" s="7" t="s">
        <v>199</v>
      </c>
      <c r="J192" s="7" t="s">
        <v>357</v>
      </c>
    </row>
    <row r="193" spans="1:10">
      <c r="A193" s="7" t="s">
        <v>56</v>
      </c>
      <c r="B193" s="7" t="s">
        <v>198</v>
      </c>
      <c r="C193" s="7" t="s">
        <v>274</v>
      </c>
      <c r="D193" s="89" t="s">
        <v>594</v>
      </c>
      <c r="E193" s="7" t="s">
        <v>199</v>
      </c>
      <c r="J193" s="7" t="s">
        <v>358</v>
      </c>
    </row>
    <row r="194" spans="1:10">
      <c r="A194" s="7" t="s">
        <v>56</v>
      </c>
      <c r="B194" s="7" t="s">
        <v>198</v>
      </c>
      <c r="C194" s="7" t="s">
        <v>275</v>
      </c>
      <c r="D194" s="89" t="s">
        <v>594</v>
      </c>
      <c r="E194" s="7" t="s">
        <v>199</v>
      </c>
      <c r="J194" s="7" t="s">
        <v>359</v>
      </c>
    </row>
    <row r="195" spans="1:10">
      <c r="A195" s="7" t="s">
        <v>56</v>
      </c>
      <c r="B195" s="7" t="s">
        <v>198</v>
      </c>
      <c r="C195" s="7" t="s">
        <v>276</v>
      </c>
      <c r="D195" s="89" t="s">
        <v>594</v>
      </c>
      <c r="E195" s="7" t="s">
        <v>199</v>
      </c>
      <c r="J195" s="7" t="s">
        <v>390</v>
      </c>
    </row>
    <row r="196" spans="1:10">
      <c r="A196" s="7" t="s">
        <v>56</v>
      </c>
      <c r="B196" s="7" t="s">
        <v>198</v>
      </c>
      <c r="C196" s="7" t="s">
        <v>277</v>
      </c>
      <c r="D196" s="89" t="s">
        <v>594</v>
      </c>
      <c r="E196" s="7" t="s">
        <v>199</v>
      </c>
      <c r="J196" s="7" t="s">
        <v>360</v>
      </c>
    </row>
    <row r="197" spans="1:10">
      <c r="A197" s="7" t="s">
        <v>56</v>
      </c>
      <c r="B197" s="7" t="s">
        <v>198</v>
      </c>
      <c r="C197" s="7" t="s">
        <v>278</v>
      </c>
      <c r="D197" s="89" t="s">
        <v>594</v>
      </c>
      <c r="E197" s="7" t="s">
        <v>199</v>
      </c>
      <c r="J197" s="7" t="s">
        <v>361</v>
      </c>
    </row>
    <row r="198" spans="1:10">
      <c r="A198" s="7" t="s">
        <v>56</v>
      </c>
      <c r="B198" s="7" t="s">
        <v>198</v>
      </c>
      <c r="C198" s="7" t="s">
        <v>279</v>
      </c>
      <c r="D198" s="89" t="s">
        <v>594</v>
      </c>
      <c r="E198" s="7" t="s">
        <v>199</v>
      </c>
      <c r="J198" s="7" t="s">
        <v>362</v>
      </c>
    </row>
    <row r="199" spans="1:10">
      <c r="A199" s="7" t="s">
        <v>56</v>
      </c>
      <c r="B199" s="7" t="s">
        <v>198</v>
      </c>
      <c r="C199" s="7" t="s">
        <v>280</v>
      </c>
      <c r="D199" s="89" t="s">
        <v>594</v>
      </c>
      <c r="E199" s="7" t="s">
        <v>199</v>
      </c>
      <c r="J199" s="7" t="s">
        <v>363</v>
      </c>
    </row>
    <row r="200" spans="1:10">
      <c r="A200" s="7" t="s">
        <v>56</v>
      </c>
      <c r="B200" s="7" t="s">
        <v>198</v>
      </c>
      <c r="C200" s="7" t="s">
        <v>281</v>
      </c>
      <c r="D200" s="89" t="s">
        <v>594</v>
      </c>
      <c r="E200" s="7" t="s">
        <v>199</v>
      </c>
      <c r="J200" s="7" t="s">
        <v>364</v>
      </c>
    </row>
    <row r="201" spans="1:10">
      <c r="A201" s="7" t="s">
        <v>56</v>
      </c>
      <c r="B201" s="7" t="s">
        <v>198</v>
      </c>
      <c r="C201" s="7" t="s">
        <v>282</v>
      </c>
      <c r="D201" s="89" t="s">
        <v>594</v>
      </c>
      <c r="E201" s="7" t="s">
        <v>199</v>
      </c>
      <c r="J201" s="7" t="s">
        <v>391</v>
      </c>
    </row>
    <row r="202" spans="1:10">
      <c r="A202" s="7" t="s">
        <v>56</v>
      </c>
      <c r="B202" s="7" t="s">
        <v>198</v>
      </c>
      <c r="C202" s="7" t="s">
        <v>283</v>
      </c>
      <c r="D202" s="89" t="s">
        <v>594</v>
      </c>
      <c r="E202" s="7" t="s">
        <v>199</v>
      </c>
      <c r="J202" s="7" t="s">
        <v>365</v>
      </c>
    </row>
    <row r="203" spans="1:10">
      <c r="A203" s="7" t="s">
        <v>56</v>
      </c>
      <c r="B203" s="7" t="s">
        <v>198</v>
      </c>
      <c r="C203" s="7" t="s">
        <v>284</v>
      </c>
      <c r="D203" s="89" t="s">
        <v>594</v>
      </c>
      <c r="E203" s="7" t="s">
        <v>199</v>
      </c>
      <c r="J203" s="7" t="s">
        <v>392</v>
      </c>
    </row>
    <row r="204" spans="1:10">
      <c r="A204" s="7" t="s">
        <v>56</v>
      </c>
      <c r="B204" s="7" t="s">
        <v>198</v>
      </c>
      <c r="C204" s="7" t="s">
        <v>285</v>
      </c>
      <c r="D204" s="89" t="s">
        <v>594</v>
      </c>
      <c r="E204" s="7" t="s">
        <v>199</v>
      </c>
      <c r="J204" s="7" t="s">
        <v>366</v>
      </c>
    </row>
    <row r="205" spans="1:10">
      <c r="A205" s="7" t="s">
        <v>56</v>
      </c>
      <c r="B205" s="7" t="s">
        <v>198</v>
      </c>
      <c r="C205" s="7" t="s">
        <v>286</v>
      </c>
      <c r="D205" s="89" t="s">
        <v>594</v>
      </c>
      <c r="E205" s="7" t="s">
        <v>199</v>
      </c>
      <c r="J205" s="7" t="s">
        <v>367</v>
      </c>
    </row>
    <row r="206" spans="1:10">
      <c r="A206" s="7" t="s">
        <v>56</v>
      </c>
      <c r="B206" s="7" t="s">
        <v>198</v>
      </c>
      <c r="C206" s="7" t="s">
        <v>287</v>
      </c>
      <c r="D206" s="89" t="s">
        <v>594</v>
      </c>
      <c r="E206" s="7" t="s">
        <v>199</v>
      </c>
      <c r="J206" s="7" t="s">
        <v>368</v>
      </c>
    </row>
    <row r="207" spans="1:10">
      <c r="A207" s="7" t="s">
        <v>56</v>
      </c>
      <c r="B207" s="7" t="s">
        <v>198</v>
      </c>
      <c r="C207" s="7" t="s">
        <v>288</v>
      </c>
      <c r="D207" s="89" t="s">
        <v>594</v>
      </c>
      <c r="E207" s="7" t="s">
        <v>199</v>
      </c>
      <c r="J207" s="7" t="s">
        <v>369</v>
      </c>
    </row>
    <row r="208" spans="1:10">
      <c r="A208" s="7" t="s">
        <v>56</v>
      </c>
      <c r="B208" s="7" t="s">
        <v>198</v>
      </c>
      <c r="C208" s="7" t="s">
        <v>289</v>
      </c>
      <c r="D208" s="89" t="s">
        <v>594</v>
      </c>
      <c r="E208" s="7" t="s">
        <v>199</v>
      </c>
      <c r="J208" s="7" t="s">
        <v>370</v>
      </c>
    </row>
    <row r="209" spans="1:10">
      <c r="A209" s="7" t="s">
        <v>56</v>
      </c>
      <c r="B209" s="7" t="s">
        <v>198</v>
      </c>
      <c r="C209" s="7" t="s">
        <v>290</v>
      </c>
      <c r="D209" s="89" t="s">
        <v>594</v>
      </c>
      <c r="E209" s="7" t="s">
        <v>199</v>
      </c>
      <c r="J209" s="7" t="s">
        <v>403</v>
      </c>
    </row>
    <row r="210" spans="1:10">
      <c r="A210" s="7" t="s">
        <v>56</v>
      </c>
      <c r="B210" s="7" t="s">
        <v>198</v>
      </c>
      <c r="C210" s="7" t="s">
        <v>291</v>
      </c>
      <c r="D210" s="89" t="s">
        <v>594</v>
      </c>
      <c r="E210" s="7" t="s">
        <v>199</v>
      </c>
      <c r="J210" s="7" t="s">
        <v>371</v>
      </c>
    </row>
    <row r="211" spans="1:10">
      <c r="A211" s="7" t="s">
        <v>56</v>
      </c>
      <c r="B211" s="7" t="s">
        <v>198</v>
      </c>
      <c r="C211" s="7" t="s">
        <v>292</v>
      </c>
      <c r="D211" s="89" t="s">
        <v>594</v>
      </c>
      <c r="E211" s="7" t="s">
        <v>199</v>
      </c>
      <c r="J211" s="7" t="s">
        <v>372</v>
      </c>
    </row>
    <row r="212" spans="1:10">
      <c r="A212" s="7" t="s">
        <v>56</v>
      </c>
      <c r="B212" s="7" t="s">
        <v>198</v>
      </c>
      <c r="C212" s="7" t="s">
        <v>293</v>
      </c>
      <c r="D212" s="89" t="s">
        <v>594</v>
      </c>
      <c r="E212" s="7" t="s">
        <v>199</v>
      </c>
      <c r="J212" s="7" t="s">
        <v>373</v>
      </c>
    </row>
    <row r="213" spans="1:10">
      <c r="A213" s="7" t="s">
        <v>56</v>
      </c>
      <c r="B213" s="7" t="s">
        <v>198</v>
      </c>
      <c r="C213" s="7" t="s">
        <v>294</v>
      </c>
      <c r="D213" s="89" t="s">
        <v>594</v>
      </c>
      <c r="E213" s="7" t="s">
        <v>199</v>
      </c>
      <c r="J213" s="7" t="s">
        <v>374</v>
      </c>
    </row>
    <row r="214" spans="1:10">
      <c r="A214" s="7" t="s">
        <v>56</v>
      </c>
      <c r="B214" s="7" t="s">
        <v>198</v>
      </c>
      <c r="C214" s="7" t="s">
        <v>295</v>
      </c>
      <c r="D214" s="89" t="s">
        <v>594</v>
      </c>
      <c r="E214" s="7" t="s">
        <v>199</v>
      </c>
      <c r="J214" s="7" t="s">
        <v>375</v>
      </c>
    </row>
    <row r="215" spans="1:10">
      <c r="A215" s="7" t="s">
        <v>56</v>
      </c>
      <c r="B215" s="7" t="s">
        <v>198</v>
      </c>
      <c r="C215" s="7" t="s">
        <v>296</v>
      </c>
      <c r="D215" s="89" t="s">
        <v>594</v>
      </c>
      <c r="E215" s="7" t="s">
        <v>199</v>
      </c>
      <c r="J215" s="7" t="s">
        <v>393</v>
      </c>
    </row>
    <row r="216" spans="1:10">
      <c r="A216" s="7" t="s">
        <v>56</v>
      </c>
      <c r="B216" s="7" t="s">
        <v>198</v>
      </c>
      <c r="C216" s="7" t="s">
        <v>297</v>
      </c>
      <c r="D216" s="89" t="s">
        <v>594</v>
      </c>
      <c r="E216" s="7" t="s">
        <v>199</v>
      </c>
    </row>
    <row r="217" spans="1:10">
      <c r="A217" s="7" t="s">
        <v>56</v>
      </c>
      <c r="B217" s="7" t="s">
        <v>198</v>
      </c>
      <c r="C217" s="7" t="s">
        <v>298</v>
      </c>
      <c r="D217" s="89" t="s">
        <v>594</v>
      </c>
      <c r="E217" s="7" t="s">
        <v>199</v>
      </c>
    </row>
    <row r="218" spans="1:10">
      <c r="A218" s="7" t="s">
        <v>56</v>
      </c>
      <c r="B218" s="7" t="s">
        <v>198</v>
      </c>
      <c r="C218" s="7" t="s">
        <v>299</v>
      </c>
      <c r="D218" s="89" t="s">
        <v>594</v>
      </c>
      <c r="E218" s="7" t="s">
        <v>199</v>
      </c>
    </row>
    <row r="219" spans="1:10">
      <c r="A219" s="7" t="s">
        <v>56</v>
      </c>
      <c r="B219" s="7" t="s">
        <v>198</v>
      </c>
      <c r="C219" s="7" t="s">
        <v>300</v>
      </c>
      <c r="D219" s="89" t="s">
        <v>594</v>
      </c>
      <c r="E219" s="7" t="s">
        <v>199</v>
      </c>
    </row>
    <row r="220" spans="1:10">
      <c r="A220" s="7" t="s">
        <v>56</v>
      </c>
      <c r="B220" s="7" t="s">
        <v>198</v>
      </c>
      <c r="C220" s="7" t="s">
        <v>301</v>
      </c>
      <c r="D220" s="89" t="s">
        <v>594</v>
      </c>
      <c r="E220" s="7" t="s">
        <v>199</v>
      </c>
    </row>
    <row r="221" spans="1:10">
      <c r="A221" s="7" t="s">
        <v>56</v>
      </c>
      <c r="B221" s="7" t="s">
        <v>198</v>
      </c>
      <c r="C221" s="7" t="s">
        <v>302</v>
      </c>
      <c r="D221" s="89" t="s">
        <v>594</v>
      </c>
      <c r="E221" s="7" t="s">
        <v>199</v>
      </c>
    </row>
    <row r="222" spans="1:10">
      <c r="A222" s="7" t="s">
        <v>56</v>
      </c>
      <c r="B222" s="7" t="s">
        <v>198</v>
      </c>
      <c r="C222" s="7" t="s">
        <v>303</v>
      </c>
      <c r="D222" s="89" t="s">
        <v>594</v>
      </c>
      <c r="E222" s="7" t="s">
        <v>199</v>
      </c>
    </row>
    <row r="223" spans="1:10">
      <c r="A223" s="7" t="s">
        <v>56</v>
      </c>
      <c r="B223" s="7" t="s">
        <v>198</v>
      </c>
      <c r="C223" s="7" t="s">
        <v>304</v>
      </c>
      <c r="D223" s="89" t="s">
        <v>594</v>
      </c>
      <c r="E223" s="7" t="s">
        <v>199</v>
      </c>
    </row>
    <row r="224" spans="1:10">
      <c r="A224" s="7" t="s">
        <v>56</v>
      </c>
      <c r="B224" s="7" t="s">
        <v>198</v>
      </c>
      <c r="C224" s="7" t="s">
        <v>305</v>
      </c>
      <c r="D224" s="89" t="s">
        <v>594</v>
      </c>
      <c r="E224" s="7" t="s">
        <v>199</v>
      </c>
    </row>
    <row r="225" spans="1:5">
      <c r="A225" s="7" t="s">
        <v>56</v>
      </c>
      <c r="B225" s="7" t="s">
        <v>198</v>
      </c>
      <c r="C225" s="7" t="s">
        <v>306</v>
      </c>
      <c r="D225" s="89" t="s">
        <v>594</v>
      </c>
      <c r="E225" s="7" t="s">
        <v>199</v>
      </c>
    </row>
    <row r="226" spans="1:5">
      <c r="A226" s="7" t="s">
        <v>56</v>
      </c>
      <c r="B226" s="7" t="s">
        <v>198</v>
      </c>
      <c r="C226" s="7" t="s">
        <v>307</v>
      </c>
      <c r="D226" s="89" t="s">
        <v>594</v>
      </c>
      <c r="E226" s="7" t="s">
        <v>199</v>
      </c>
    </row>
    <row r="227" spans="1:5">
      <c r="A227" s="7" t="s">
        <v>56</v>
      </c>
      <c r="B227" s="7" t="s">
        <v>198</v>
      </c>
      <c r="C227" s="7" t="s">
        <v>308</v>
      </c>
      <c r="D227" s="89" t="s">
        <v>594</v>
      </c>
      <c r="E227" s="7" t="s">
        <v>199</v>
      </c>
    </row>
    <row r="228" spans="1:5">
      <c r="A228" s="7" t="s">
        <v>56</v>
      </c>
      <c r="B228" s="7" t="s">
        <v>198</v>
      </c>
      <c r="C228" s="7" t="s">
        <v>309</v>
      </c>
      <c r="D228" s="89" t="s">
        <v>594</v>
      </c>
      <c r="E228" s="7" t="s">
        <v>199</v>
      </c>
    </row>
    <row r="229" spans="1:5">
      <c r="A229" s="7" t="s">
        <v>56</v>
      </c>
      <c r="B229" s="7" t="s">
        <v>198</v>
      </c>
      <c r="C229" s="7" t="s">
        <v>310</v>
      </c>
      <c r="D229" s="89" t="s">
        <v>594</v>
      </c>
      <c r="E229" s="7" t="s">
        <v>199</v>
      </c>
    </row>
    <row r="230" spans="1:5">
      <c r="A230" s="7" t="s">
        <v>56</v>
      </c>
      <c r="B230" s="7" t="s">
        <v>198</v>
      </c>
      <c r="C230" s="7" t="s">
        <v>311</v>
      </c>
      <c r="D230" s="89" t="s">
        <v>594</v>
      </c>
      <c r="E230" s="7" t="s">
        <v>199</v>
      </c>
    </row>
    <row r="231" spans="1:5">
      <c r="A231" s="7" t="s">
        <v>56</v>
      </c>
      <c r="B231" s="7" t="s">
        <v>198</v>
      </c>
      <c r="C231" s="7" t="s">
        <v>312</v>
      </c>
      <c r="D231" s="89" t="s">
        <v>594</v>
      </c>
      <c r="E231" s="7" t="s">
        <v>199</v>
      </c>
    </row>
    <row r="232" spans="1:5">
      <c r="A232" s="7" t="s">
        <v>56</v>
      </c>
      <c r="B232" s="7" t="s">
        <v>198</v>
      </c>
      <c r="C232" s="7" t="s">
        <v>313</v>
      </c>
      <c r="D232" s="89" t="s">
        <v>594</v>
      </c>
      <c r="E232" s="7" t="s">
        <v>199</v>
      </c>
    </row>
    <row r="233" spans="1:5">
      <c r="A233" s="7" t="s">
        <v>56</v>
      </c>
      <c r="B233" s="7" t="s">
        <v>198</v>
      </c>
      <c r="C233" s="7" t="s">
        <v>314</v>
      </c>
      <c r="D233" s="89" t="s">
        <v>594</v>
      </c>
      <c r="E233" s="7" t="s">
        <v>199</v>
      </c>
    </row>
    <row r="234" spans="1:5">
      <c r="A234" s="7" t="s">
        <v>56</v>
      </c>
      <c r="B234" s="7" t="s">
        <v>198</v>
      </c>
      <c r="C234" s="7" t="s">
        <v>315</v>
      </c>
      <c r="D234" s="89" t="s">
        <v>594</v>
      </c>
      <c r="E234" s="7" t="s">
        <v>199</v>
      </c>
    </row>
    <row r="235" spans="1:5">
      <c r="A235" s="7" t="s">
        <v>56</v>
      </c>
      <c r="B235" s="7" t="s">
        <v>198</v>
      </c>
      <c r="C235" s="7" t="s">
        <v>316</v>
      </c>
      <c r="D235" s="89" t="s">
        <v>594</v>
      </c>
      <c r="E235" s="7" t="s">
        <v>199</v>
      </c>
    </row>
    <row r="236" spans="1:5">
      <c r="A236" s="7" t="s">
        <v>56</v>
      </c>
      <c r="B236" s="7" t="s">
        <v>198</v>
      </c>
      <c r="C236" s="7" t="s">
        <v>317</v>
      </c>
      <c r="D236" s="89" t="s">
        <v>594</v>
      </c>
      <c r="E236" s="7" t="s">
        <v>199</v>
      </c>
    </row>
    <row r="237" spans="1:5">
      <c r="A237" s="7" t="s">
        <v>56</v>
      </c>
      <c r="B237" s="7" t="s">
        <v>198</v>
      </c>
      <c r="C237" s="7" t="s">
        <v>318</v>
      </c>
      <c r="D237" s="89" t="s">
        <v>594</v>
      </c>
      <c r="E237" s="7" t="s">
        <v>199</v>
      </c>
    </row>
    <row r="238" spans="1:5">
      <c r="A238" s="7" t="s">
        <v>56</v>
      </c>
      <c r="B238" s="7" t="s">
        <v>198</v>
      </c>
      <c r="C238" s="7" t="s">
        <v>319</v>
      </c>
      <c r="D238" s="89" t="s">
        <v>594</v>
      </c>
      <c r="E238" s="7" t="s">
        <v>199</v>
      </c>
    </row>
    <row r="239" spans="1:5">
      <c r="A239" s="7" t="s">
        <v>56</v>
      </c>
      <c r="B239" s="7" t="s">
        <v>198</v>
      </c>
      <c r="C239" s="7" t="s">
        <v>320</v>
      </c>
      <c r="D239" s="89" t="s">
        <v>594</v>
      </c>
      <c r="E239" s="7" t="s">
        <v>199</v>
      </c>
    </row>
    <row r="240" spans="1:5">
      <c r="A240" s="7" t="s">
        <v>56</v>
      </c>
      <c r="B240" s="7" t="s">
        <v>198</v>
      </c>
      <c r="C240" s="7" t="s">
        <v>321</v>
      </c>
      <c r="D240" s="89" t="s">
        <v>594</v>
      </c>
      <c r="E240" s="7" t="s">
        <v>199</v>
      </c>
    </row>
    <row r="241" spans="1:5">
      <c r="A241" s="7" t="s">
        <v>56</v>
      </c>
      <c r="B241" s="7" t="s">
        <v>198</v>
      </c>
      <c r="C241" s="7" t="s">
        <v>322</v>
      </c>
      <c r="D241" s="89" t="s">
        <v>594</v>
      </c>
      <c r="E241" s="7" t="s">
        <v>199</v>
      </c>
    </row>
    <row r="242" spans="1:5">
      <c r="A242" s="7" t="s">
        <v>56</v>
      </c>
      <c r="B242" s="7" t="s">
        <v>198</v>
      </c>
      <c r="C242" s="7" t="s">
        <v>323</v>
      </c>
      <c r="D242" s="89" t="s">
        <v>594</v>
      </c>
      <c r="E242" s="7" t="s">
        <v>199</v>
      </c>
    </row>
    <row r="243" spans="1:5">
      <c r="A243" s="7" t="s">
        <v>56</v>
      </c>
      <c r="B243" s="7" t="s">
        <v>198</v>
      </c>
      <c r="C243" s="7" t="s">
        <v>324</v>
      </c>
      <c r="D243" s="89" t="s">
        <v>594</v>
      </c>
      <c r="E243" s="7" t="s">
        <v>199</v>
      </c>
    </row>
    <row r="244" spans="1:5">
      <c r="A244" s="7" t="s">
        <v>56</v>
      </c>
      <c r="B244" s="7" t="s">
        <v>198</v>
      </c>
      <c r="C244" s="7" t="s">
        <v>325</v>
      </c>
      <c r="D244" s="89" t="s">
        <v>594</v>
      </c>
      <c r="E244" s="7" t="s">
        <v>199</v>
      </c>
    </row>
    <row r="245" spans="1:5">
      <c r="A245" s="7" t="s">
        <v>56</v>
      </c>
      <c r="B245" s="7" t="s">
        <v>198</v>
      </c>
      <c r="C245" s="7" t="s">
        <v>326</v>
      </c>
      <c r="D245" s="89" t="s">
        <v>594</v>
      </c>
      <c r="E245" s="7" t="s">
        <v>199</v>
      </c>
    </row>
    <row r="246" spans="1:5">
      <c r="A246" s="7" t="s">
        <v>56</v>
      </c>
      <c r="B246" s="7" t="s">
        <v>198</v>
      </c>
      <c r="C246" s="7" t="s">
        <v>327</v>
      </c>
      <c r="D246" s="89" t="s">
        <v>594</v>
      </c>
      <c r="E246" s="7" t="s">
        <v>199</v>
      </c>
    </row>
    <row r="247" spans="1:5">
      <c r="A247" s="7" t="s">
        <v>56</v>
      </c>
      <c r="B247" s="7" t="s">
        <v>198</v>
      </c>
      <c r="C247" s="7" t="s">
        <v>328</v>
      </c>
      <c r="D247" s="89" t="s">
        <v>594</v>
      </c>
      <c r="E247" s="7" t="s">
        <v>199</v>
      </c>
    </row>
    <row r="248" spans="1:5">
      <c r="A248" s="7" t="s">
        <v>56</v>
      </c>
      <c r="B248" s="7" t="s">
        <v>198</v>
      </c>
      <c r="C248" s="7" t="s">
        <v>329</v>
      </c>
      <c r="D248" s="89" t="s">
        <v>594</v>
      </c>
      <c r="E248" s="7" t="s">
        <v>199</v>
      </c>
    </row>
    <row r="249" spans="1:5">
      <c r="A249" s="7" t="s">
        <v>56</v>
      </c>
      <c r="B249" s="7" t="s">
        <v>198</v>
      </c>
      <c r="C249" s="7" t="s">
        <v>330</v>
      </c>
      <c r="D249" s="89" t="s">
        <v>594</v>
      </c>
      <c r="E249" s="7" t="s">
        <v>199</v>
      </c>
    </row>
    <row r="250" spans="1:5">
      <c r="A250" s="7" t="s">
        <v>56</v>
      </c>
      <c r="B250" s="7" t="s">
        <v>198</v>
      </c>
      <c r="C250" s="7" t="s">
        <v>331</v>
      </c>
      <c r="D250" s="89" t="s">
        <v>594</v>
      </c>
      <c r="E250" s="7" t="s">
        <v>199</v>
      </c>
    </row>
    <row r="251" spans="1:5">
      <c r="A251" s="7" t="s">
        <v>56</v>
      </c>
      <c r="B251" s="7" t="s">
        <v>198</v>
      </c>
      <c r="C251" s="7" t="s">
        <v>332</v>
      </c>
      <c r="D251" s="89" t="s">
        <v>594</v>
      </c>
      <c r="E251" s="7" t="s">
        <v>199</v>
      </c>
    </row>
    <row r="252" spans="1:5">
      <c r="A252" s="7" t="s">
        <v>56</v>
      </c>
      <c r="B252" s="7" t="s">
        <v>198</v>
      </c>
      <c r="C252" s="7" t="s">
        <v>333</v>
      </c>
      <c r="D252" s="89" t="s">
        <v>594</v>
      </c>
      <c r="E252" s="7" t="s">
        <v>199</v>
      </c>
    </row>
    <row r="253" spans="1:5">
      <c r="A253" s="7" t="s">
        <v>56</v>
      </c>
      <c r="B253" s="7" t="s">
        <v>198</v>
      </c>
      <c r="C253" s="7" t="s">
        <v>334</v>
      </c>
      <c r="D253" s="89" t="s">
        <v>594</v>
      </c>
      <c r="E253" s="7" t="s">
        <v>199</v>
      </c>
    </row>
    <row r="254" spans="1:5">
      <c r="A254" s="7" t="s">
        <v>56</v>
      </c>
      <c r="B254" s="7" t="s">
        <v>198</v>
      </c>
      <c r="C254" s="7" t="s">
        <v>335</v>
      </c>
      <c r="D254" s="89" t="s">
        <v>594</v>
      </c>
      <c r="E254" s="7" t="s">
        <v>199</v>
      </c>
    </row>
    <row r="255" spans="1:5">
      <c r="A255" s="7" t="s">
        <v>56</v>
      </c>
      <c r="B255" s="7" t="s">
        <v>198</v>
      </c>
      <c r="C255" s="7" t="s">
        <v>336</v>
      </c>
      <c r="D255" s="89" t="s">
        <v>594</v>
      </c>
      <c r="E255" s="7" t="s">
        <v>199</v>
      </c>
    </row>
    <row r="256" spans="1:5">
      <c r="A256" s="7" t="s">
        <v>56</v>
      </c>
      <c r="B256" s="7" t="s">
        <v>198</v>
      </c>
      <c r="C256" s="7" t="s">
        <v>337</v>
      </c>
      <c r="D256" s="89" t="s">
        <v>594</v>
      </c>
      <c r="E256" s="7" t="s">
        <v>199</v>
      </c>
    </row>
    <row r="257" spans="1:5">
      <c r="A257" s="7" t="s">
        <v>56</v>
      </c>
      <c r="B257" s="7" t="s">
        <v>198</v>
      </c>
      <c r="C257" s="7" t="s">
        <v>338</v>
      </c>
      <c r="D257" s="89" t="s">
        <v>594</v>
      </c>
      <c r="E257" s="7" t="s">
        <v>199</v>
      </c>
    </row>
    <row r="258" spans="1:5">
      <c r="A258" s="7" t="s">
        <v>56</v>
      </c>
      <c r="B258" s="7" t="s">
        <v>198</v>
      </c>
      <c r="C258" s="7" t="s">
        <v>339</v>
      </c>
      <c r="D258" s="89" t="s">
        <v>594</v>
      </c>
      <c r="E258" s="7" t="s">
        <v>199</v>
      </c>
    </row>
    <row r="259" spans="1:5">
      <c r="A259" s="7" t="s">
        <v>56</v>
      </c>
      <c r="B259" s="7" t="s">
        <v>198</v>
      </c>
      <c r="C259" s="7" t="s">
        <v>340</v>
      </c>
      <c r="D259" s="89" t="s">
        <v>594</v>
      </c>
      <c r="E259" s="7" t="s">
        <v>199</v>
      </c>
    </row>
    <row r="260" spans="1:5">
      <c r="A260" s="7" t="s">
        <v>56</v>
      </c>
      <c r="B260" s="7" t="s">
        <v>198</v>
      </c>
      <c r="C260" s="7" t="s">
        <v>341</v>
      </c>
      <c r="D260" s="89" t="s">
        <v>594</v>
      </c>
      <c r="E260" s="7" t="s">
        <v>199</v>
      </c>
    </row>
    <row r="261" spans="1:5">
      <c r="A261" s="7" t="s">
        <v>56</v>
      </c>
      <c r="B261" s="7" t="s">
        <v>198</v>
      </c>
      <c r="C261" s="7" t="s">
        <v>342</v>
      </c>
      <c r="D261" s="89" t="s">
        <v>594</v>
      </c>
      <c r="E261" s="7" t="s">
        <v>199</v>
      </c>
    </row>
    <row r="262" spans="1:5">
      <c r="A262" s="7" t="s">
        <v>56</v>
      </c>
      <c r="B262" s="7" t="s">
        <v>198</v>
      </c>
      <c r="C262" s="7" t="s">
        <v>343</v>
      </c>
      <c r="D262" s="89" t="s">
        <v>594</v>
      </c>
      <c r="E262" s="7" t="s">
        <v>199</v>
      </c>
    </row>
    <row r="263" spans="1:5">
      <c r="A263" s="7" t="s">
        <v>56</v>
      </c>
      <c r="B263" s="7" t="s">
        <v>198</v>
      </c>
      <c r="C263" s="7" t="s">
        <v>344</v>
      </c>
      <c r="D263" s="89" t="s">
        <v>594</v>
      </c>
      <c r="E263" s="7" t="s">
        <v>199</v>
      </c>
    </row>
    <row r="264" spans="1:5">
      <c r="A264" s="7" t="s">
        <v>56</v>
      </c>
      <c r="B264" s="7" t="s">
        <v>198</v>
      </c>
      <c r="C264" s="7" t="s">
        <v>345</v>
      </c>
      <c r="D264" s="89" t="s">
        <v>594</v>
      </c>
      <c r="E264" s="7" t="s">
        <v>199</v>
      </c>
    </row>
    <row r="265" spans="1:5">
      <c r="A265" s="7" t="s">
        <v>56</v>
      </c>
      <c r="B265" s="7" t="s">
        <v>198</v>
      </c>
      <c r="C265" s="7" t="s">
        <v>346</v>
      </c>
      <c r="D265" s="89" t="s">
        <v>594</v>
      </c>
      <c r="E265" s="7" t="s">
        <v>199</v>
      </c>
    </row>
    <row r="266" spans="1:5">
      <c r="A266" s="7" t="s">
        <v>56</v>
      </c>
      <c r="B266" s="7" t="s">
        <v>198</v>
      </c>
      <c r="C266" s="7" t="s">
        <v>347</v>
      </c>
      <c r="D266" s="89" t="s">
        <v>594</v>
      </c>
      <c r="E266" s="7" t="s">
        <v>199</v>
      </c>
    </row>
    <row r="267" spans="1:5">
      <c r="A267" s="7" t="s">
        <v>56</v>
      </c>
      <c r="B267" s="7" t="s">
        <v>198</v>
      </c>
      <c r="C267" s="7" t="s">
        <v>348</v>
      </c>
      <c r="D267" s="89" t="s">
        <v>594</v>
      </c>
      <c r="E267" s="7" t="s">
        <v>199</v>
      </c>
    </row>
    <row r="268" spans="1:5">
      <c r="A268" s="7" t="s">
        <v>56</v>
      </c>
      <c r="B268" s="7" t="s">
        <v>198</v>
      </c>
      <c r="C268" s="7" t="s">
        <v>349</v>
      </c>
      <c r="D268" s="89" t="s">
        <v>594</v>
      </c>
      <c r="E268" s="7" t="s">
        <v>199</v>
      </c>
    </row>
    <row r="269" spans="1:5">
      <c r="A269" s="7" t="s">
        <v>56</v>
      </c>
      <c r="B269" s="7" t="s">
        <v>198</v>
      </c>
      <c r="C269" s="7" t="s">
        <v>350</v>
      </c>
      <c r="D269" s="89" t="s">
        <v>594</v>
      </c>
      <c r="E269" s="7" t="s">
        <v>199</v>
      </c>
    </row>
    <row r="270" spans="1:5">
      <c r="A270" s="7" t="s">
        <v>56</v>
      </c>
      <c r="B270" s="7" t="s">
        <v>198</v>
      </c>
      <c r="C270" s="7" t="s">
        <v>351</v>
      </c>
      <c r="D270" s="89" t="s">
        <v>594</v>
      </c>
      <c r="E270" s="7" t="s">
        <v>199</v>
      </c>
    </row>
    <row r="271" spans="1:5">
      <c r="A271" s="7" t="s">
        <v>56</v>
      </c>
      <c r="B271" s="7" t="s">
        <v>198</v>
      </c>
      <c r="C271" s="7" t="s">
        <v>352</v>
      </c>
      <c r="D271" s="89" t="s">
        <v>594</v>
      </c>
      <c r="E271" s="7" t="s">
        <v>199</v>
      </c>
    </row>
    <row r="272" spans="1:5">
      <c r="A272" s="7" t="s">
        <v>56</v>
      </c>
      <c r="B272" s="7" t="s">
        <v>198</v>
      </c>
      <c r="C272" s="7" t="s">
        <v>353</v>
      </c>
      <c r="D272" s="89" t="s">
        <v>594</v>
      </c>
      <c r="E272" s="7" t="s">
        <v>199</v>
      </c>
    </row>
    <row r="273" spans="1:5">
      <c r="A273" s="7" t="s">
        <v>56</v>
      </c>
      <c r="B273" s="7" t="s">
        <v>198</v>
      </c>
      <c r="C273" s="7" t="s">
        <v>354</v>
      </c>
      <c r="D273" s="89" t="s">
        <v>594</v>
      </c>
      <c r="E273" s="7" t="s">
        <v>199</v>
      </c>
    </row>
    <row r="274" spans="1:5">
      <c r="A274" s="7" t="s">
        <v>56</v>
      </c>
      <c r="B274" s="7" t="s">
        <v>198</v>
      </c>
      <c r="C274" s="7" t="s">
        <v>355</v>
      </c>
      <c r="D274" s="89" t="s">
        <v>594</v>
      </c>
      <c r="E274" s="7" t="s">
        <v>199</v>
      </c>
    </row>
    <row r="275" spans="1:5">
      <c r="A275" s="7" t="s">
        <v>56</v>
      </c>
      <c r="B275" s="7" t="s">
        <v>198</v>
      </c>
      <c r="C275" s="7" t="s">
        <v>356</v>
      </c>
      <c r="D275" s="89" t="s">
        <v>594</v>
      </c>
      <c r="E275" s="7" t="s">
        <v>199</v>
      </c>
    </row>
    <row r="276" spans="1:5">
      <c r="A276" s="7" t="s">
        <v>56</v>
      </c>
      <c r="B276" s="7" t="s">
        <v>198</v>
      </c>
      <c r="C276" s="7" t="s">
        <v>357</v>
      </c>
      <c r="D276" s="89" t="s">
        <v>594</v>
      </c>
      <c r="E276" s="7" t="s">
        <v>199</v>
      </c>
    </row>
    <row r="277" spans="1:5">
      <c r="A277" s="7" t="s">
        <v>56</v>
      </c>
      <c r="B277" s="7" t="s">
        <v>198</v>
      </c>
      <c r="C277" s="7" t="s">
        <v>358</v>
      </c>
      <c r="D277" s="89" t="s">
        <v>594</v>
      </c>
      <c r="E277" s="7" t="s">
        <v>199</v>
      </c>
    </row>
    <row r="278" spans="1:5">
      <c r="A278" s="7" t="s">
        <v>56</v>
      </c>
      <c r="B278" s="7" t="s">
        <v>198</v>
      </c>
      <c r="C278" s="7" t="s">
        <v>359</v>
      </c>
      <c r="D278" s="89" t="s">
        <v>594</v>
      </c>
      <c r="E278" s="7" t="s">
        <v>199</v>
      </c>
    </row>
    <row r="279" spans="1:5">
      <c r="A279" s="7" t="s">
        <v>56</v>
      </c>
      <c r="B279" s="7" t="s">
        <v>198</v>
      </c>
      <c r="C279" s="7" t="s">
        <v>360</v>
      </c>
      <c r="D279" s="89" t="s">
        <v>594</v>
      </c>
      <c r="E279" s="7" t="s">
        <v>199</v>
      </c>
    </row>
    <row r="280" spans="1:5">
      <c r="A280" s="7" t="s">
        <v>56</v>
      </c>
      <c r="B280" s="7" t="s">
        <v>198</v>
      </c>
      <c r="C280" s="7" t="s">
        <v>361</v>
      </c>
      <c r="D280" s="89" t="s">
        <v>594</v>
      </c>
      <c r="E280" s="7" t="s">
        <v>199</v>
      </c>
    </row>
    <row r="281" spans="1:5">
      <c r="A281" s="7" t="s">
        <v>56</v>
      </c>
      <c r="B281" s="7" t="s">
        <v>198</v>
      </c>
      <c r="C281" s="7" t="s">
        <v>362</v>
      </c>
      <c r="D281" s="89" t="s">
        <v>594</v>
      </c>
      <c r="E281" s="7" t="s">
        <v>199</v>
      </c>
    </row>
    <row r="282" spans="1:5">
      <c r="A282" s="7" t="s">
        <v>56</v>
      </c>
      <c r="B282" s="7" t="s">
        <v>198</v>
      </c>
      <c r="C282" s="7" t="s">
        <v>363</v>
      </c>
      <c r="D282" s="89" t="s">
        <v>594</v>
      </c>
      <c r="E282" s="7" t="s">
        <v>199</v>
      </c>
    </row>
    <row r="283" spans="1:5">
      <c r="A283" s="7" t="s">
        <v>56</v>
      </c>
      <c r="B283" s="7" t="s">
        <v>198</v>
      </c>
      <c r="C283" s="7" t="s">
        <v>364</v>
      </c>
      <c r="D283" s="89" t="s">
        <v>594</v>
      </c>
      <c r="E283" s="7" t="s">
        <v>199</v>
      </c>
    </row>
    <row r="284" spans="1:5">
      <c r="A284" s="7" t="s">
        <v>56</v>
      </c>
      <c r="B284" s="7" t="s">
        <v>198</v>
      </c>
      <c r="C284" s="7" t="s">
        <v>365</v>
      </c>
      <c r="D284" s="89" t="s">
        <v>594</v>
      </c>
      <c r="E284" s="7" t="s">
        <v>199</v>
      </c>
    </row>
    <row r="285" spans="1:5">
      <c r="A285" s="7" t="s">
        <v>56</v>
      </c>
      <c r="B285" s="7" t="s">
        <v>198</v>
      </c>
      <c r="C285" s="7" t="s">
        <v>366</v>
      </c>
      <c r="D285" s="89" t="s">
        <v>594</v>
      </c>
      <c r="E285" s="7" t="s">
        <v>199</v>
      </c>
    </row>
    <row r="286" spans="1:5">
      <c r="A286" s="7" t="s">
        <v>56</v>
      </c>
      <c r="B286" s="7" t="s">
        <v>198</v>
      </c>
      <c r="C286" s="7" t="s">
        <v>367</v>
      </c>
      <c r="D286" s="89" t="s">
        <v>594</v>
      </c>
      <c r="E286" s="7" t="s">
        <v>199</v>
      </c>
    </row>
    <row r="287" spans="1:5">
      <c r="A287" s="7" t="s">
        <v>56</v>
      </c>
      <c r="B287" s="7" t="s">
        <v>198</v>
      </c>
      <c r="C287" s="7" t="s">
        <v>368</v>
      </c>
      <c r="D287" s="89" t="s">
        <v>594</v>
      </c>
      <c r="E287" s="7" t="s">
        <v>199</v>
      </c>
    </row>
    <row r="288" spans="1:5">
      <c r="A288" s="7" t="s">
        <v>56</v>
      </c>
      <c r="B288" s="7" t="s">
        <v>198</v>
      </c>
      <c r="C288" s="7" t="s">
        <v>369</v>
      </c>
      <c r="D288" s="89" t="s">
        <v>594</v>
      </c>
      <c r="E288" s="7" t="s">
        <v>199</v>
      </c>
    </row>
    <row r="289" spans="1:5">
      <c r="A289" s="7" t="s">
        <v>56</v>
      </c>
      <c r="B289" s="7" t="s">
        <v>198</v>
      </c>
      <c r="C289" s="7" t="s">
        <v>370</v>
      </c>
      <c r="D289" s="89" t="s">
        <v>594</v>
      </c>
      <c r="E289" s="7" t="s">
        <v>199</v>
      </c>
    </row>
    <row r="290" spans="1:5">
      <c r="A290" s="7" t="s">
        <v>56</v>
      </c>
      <c r="B290" s="7" t="s">
        <v>198</v>
      </c>
      <c r="C290" s="7" t="s">
        <v>371</v>
      </c>
      <c r="D290" s="89" t="s">
        <v>594</v>
      </c>
      <c r="E290" s="7" t="s">
        <v>199</v>
      </c>
    </row>
    <row r="291" spans="1:5">
      <c r="A291" s="7" t="s">
        <v>56</v>
      </c>
      <c r="B291" s="7" t="s">
        <v>198</v>
      </c>
      <c r="C291" s="7" t="s">
        <v>372</v>
      </c>
      <c r="D291" s="89" t="s">
        <v>594</v>
      </c>
      <c r="E291" s="7" t="s">
        <v>199</v>
      </c>
    </row>
    <row r="292" spans="1:5">
      <c r="A292" s="7" t="s">
        <v>56</v>
      </c>
      <c r="B292" s="7" t="s">
        <v>198</v>
      </c>
      <c r="C292" s="7" t="s">
        <v>373</v>
      </c>
      <c r="D292" s="89" t="s">
        <v>594</v>
      </c>
      <c r="E292" s="7" t="s">
        <v>199</v>
      </c>
    </row>
    <row r="293" spans="1:5">
      <c r="A293" s="7" t="s">
        <v>56</v>
      </c>
      <c r="B293" s="7" t="s">
        <v>198</v>
      </c>
      <c r="C293" s="7" t="s">
        <v>374</v>
      </c>
      <c r="D293" s="89" t="s">
        <v>594</v>
      </c>
      <c r="E293" s="7" t="s">
        <v>199</v>
      </c>
    </row>
    <row r="294" spans="1:5">
      <c r="A294" s="7" t="s">
        <v>56</v>
      </c>
      <c r="B294" s="7" t="s">
        <v>198</v>
      </c>
      <c r="C294" s="7" t="s">
        <v>375</v>
      </c>
      <c r="D294" s="89" t="s">
        <v>594</v>
      </c>
      <c r="E294" s="7" t="s">
        <v>199</v>
      </c>
    </row>
  </sheetData>
  <sortState xmlns:xlrd2="http://schemas.microsoft.com/office/spreadsheetml/2017/richdata2" ref="J3:J215">
    <sortCondition ref="J3:J215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c8a239d-5082-44e4-8004-5428820d7caa" xsi:nil="true"/>
    <lcf76f155ced4ddcb4097134ff3c332f xmlns="4b6f070c-ef40-4af0-97c7-084592266de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F7F3BCB5F71EA4F96CFBD6AF744B011" ma:contentTypeVersion="17" ma:contentTypeDescription="Crie um novo documento." ma:contentTypeScope="" ma:versionID="2cd6fbda346f87caf675118d2541663e">
  <xsd:schema xmlns:xsd="http://www.w3.org/2001/XMLSchema" xmlns:xs="http://www.w3.org/2001/XMLSchema" xmlns:p="http://schemas.microsoft.com/office/2006/metadata/properties" xmlns:ns2="4b6f070c-ef40-4af0-97c7-084592266dec" xmlns:ns3="1c8a239d-5082-44e4-8004-5428820d7caa" targetNamespace="http://schemas.microsoft.com/office/2006/metadata/properties" ma:root="true" ma:fieldsID="85a21584c92893a49a265e629ccc78b3" ns2:_="" ns3:_="">
    <xsd:import namespace="4b6f070c-ef40-4af0-97c7-084592266dec"/>
    <xsd:import namespace="1c8a239d-5082-44e4-8004-5428820d7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6f070c-ef40-4af0-97c7-084592266d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72970e29-ff6a-4bc8-b0ca-68e6388e556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8a239d-5082-44e4-8004-5428820d7ca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526af3-fbe4-4ede-aa2d-9afdc99b1ced}" ma:internalName="TaxCatchAll" ma:showField="CatchAllData" ma:web="1c8a239d-5082-44e4-8004-5428820d7c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F99D70-97EA-4275-8A50-4DF6313551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B7FF2E-FA45-47F2-B505-75CC0039AAA6}">
  <ds:schemaRefs>
    <ds:schemaRef ds:uri="http://purl.org/dc/dcmitype/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dc22bdd-a799-44d0-97be-6a7179dc13ce"/>
    <ds:schemaRef ds:uri="20d22a82-9cce-4184-bb72-c0eda09a2a09"/>
    <ds:schemaRef ds:uri="http://schemas.microsoft.com/office/2006/metadata/properties"/>
    <ds:schemaRef ds:uri="1c8a239d-5082-44e4-8004-5428820d7caa"/>
    <ds:schemaRef ds:uri="4b6f070c-ef40-4af0-97c7-084592266dec"/>
  </ds:schemaRefs>
</ds:datastoreItem>
</file>

<file path=customXml/itemProps3.xml><?xml version="1.0" encoding="utf-8"?>
<ds:datastoreItem xmlns:ds="http://schemas.openxmlformats.org/officeDocument/2006/customXml" ds:itemID="{B0C25F29-7322-460D-9831-842BBF210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6f070c-ef40-4af0-97c7-084592266dec"/>
    <ds:schemaRef ds:uri="1c8a239d-5082-44e4-8004-5428820d7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TM77986610</Templat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Instruções de Uso</vt:lpstr>
      <vt:lpstr>Calculadora</vt:lpstr>
      <vt:lpstr>Cálculo</vt:lpstr>
      <vt:lpstr>Base Gráfico</vt:lpstr>
      <vt:lpstr>Dados Gráfico</vt:lpstr>
      <vt:lpstr>Base</vt:lpstr>
      <vt:lpstr>Planilha2</vt:lpstr>
      <vt:lpstr>Inputs</vt:lpstr>
      <vt:lpstr>Estado</vt:lpstr>
      <vt:lpstr>Município</vt:lpstr>
      <vt:lpstr>Calculadora!Print_Titles</vt:lpstr>
      <vt:lpstr>RJ</vt:lpstr>
      <vt:lpstr>Segmento</vt:lpstr>
      <vt:lpstr>SP</vt:lpstr>
      <vt:lpstr>UF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2019-02-20T20:36:10Z</dcterms:created>
  <dcterms:modified xsi:type="dcterms:W3CDTF">2024-02-20T17:09:18Z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0x0101001F7F3BCB5F71EA4F96CFBD6AF744B011</vt:lpwstr>
  </property>
  <property fmtid="{D5CDD505-2E9C-101B-9397-08002B2CF9AE}" pid="3" name="MSIP_Label_5c88f678-0b6e-4995-8ab3-bcc8062be905_Enabled">
    <vt:lpwstr>true</vt:lpwstr>
  </property>
  <property fmtid="{D5CDD505-2E9C-101B-9397-08002B2CF9AE}" pid="4" name="MSIP_Label_5c88f678-0b6e-4995-8ab3-bcc8062be905_SetDate">
    <vt:lpwstr>2022-11-01T12:04:21Z</vt:lpwstr>
  </property>
  <property fmtid="{D5CDD505-2E9C-101B-9397-08002B2CF9AE}" pid="5" name="MSIP_Label_5c88f678-0b6e-4995-8ab3-bcc8062be905_Method">
    <vt:lpwstr>Privileged</vt:lpwstr>
  </property>
  <property fmtid="{D5CDD505-2E9C-101B-9397-08002B2CF9AE}" pid="6" name="MSIP_Label_5c88f678-0b6e-4995-8ab3-bcc8062be905_Name">
    <vt:lpwstr>Ostensivo</vt:lpwstr>
  </property>
  <property fmtid="{D5CDD505-2E9C-101B-9397-08002B2CF9AE}" pid="7" name="MSIP_Label_5c88f678-0b6e-4995-8ab3-bcc8062be905_SiteId">
    <vt:lpwstr>d0c698d4-e4ea-4ee9-a79d-f2d7a78399c8</vt:lpwstr>
  </property>
  <property fmtid="{D5CDD505-2E9C-101B-9397-08002B2CF9AE}" pid="8" name="MSIP_Label_5c88f678-0b6e-4995-8ab3-bcc8062be905_ActionId">
    <vt:lpwstr>f46f3fee-7344-40e1-8daf-2aa64914ec92</vt:lpwstr>
  </property>
  <property fmtid="{D5CDD505-2E9C-101B-9397-08002B2CF9AE}" pid="9" name="MSIP_Label_5c88f678-0b6e-4995-8ab3-bcc8062be905_ContentBits">
    <vt:lpwstr>0</vt:lpwstr>
  </property>
  <property fmtid="{D5CDD505-2E9C-101B-9397-08002B2CF9AE}" pid="10" name="MediaServiceImageTags">
    <vt:lpwstr/>
  </property>
</Properties>
</file>